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J:\Calendar items (CDR)\CA\CA_A_SB17_SB546_Pharmacy_filing_due 10_1\2023 Submission\0 - Objections\CDI SB 17 Template\CCGH-133830483 02.02.24 Objection\"/>
    </mc:Choice>
  </mc:AlternateContent>
  <xr:revisionPtr revIDLastSave="0" documentId="13_ncr:1_{ED13D354-E2CC-428D-8CDC-7534FCE51DB9}" xr6:coauthVersionLast="47" xr6:coauthVersionMax="47" xr10:uidLastSave="{00000000-0000-0000-0000-000000000000}"/>
  <bookViews>
    <workbookView xWindow="28680" yWindow="2100" windowWidth="29040" windowHeight="15840" xr2:uid="{00000000-000D-0000-FFFF-FFFF00000000}"/>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8" l="1"/>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2" i="10" l="1"/>
  <c r="D60" i="10" s="1"/>
  <c r="H60" i="10" s="1"/>
  <c r="E20" i="10"/>
  <c r="D58" i="10" s="1"/>
  <c r="H58" i="10" s="1"/>
  <c r="E19" i="10"/>
  <c r="D57" i="10" s="1"/>
  <c r="H57" i="10" s="1"/>
  <c r="E18" i="10"/>
  <c r="D56" i="10" s="1"/>
  <c r="H56" i="10" s="1"/>
  <c r="E17" i="10"/>
  <c r="D55" i="10" s="1"/>
  <c r="H55" i="10" s="1"/>
  <c r="E16" i="10"/>
  <c r="D54" i="10" s="1"/>
  <c r="H54" i="10" s="1"/>
  <c r="E15" i="10"/>
  <c r="D53" i="10" s="1"/>
  <c r="H53" i="10" s="1"/>
  <c r="E14" i="10"/>
  <c r="D52" i="10" s="1"/>
  <c r="H52" i="10" s="1"/>
  <c r="E13" i="10"/>
  <c r="D51" i="10" s="1"/>
  <c r="H51" i="10" s="1"/>
  <c r="E12" i="10"/>
  <c r="D50" i="10" s="1"/>
  <c r="H50" i="10" s="1"/>
  <c r="J74" i="6"/>
  <c r="J73" i="6"/>
  <c r="B18" i="26"/>
  <c r="B11" i="26"/>
  <c r="B10" i="30"/>
  <c r="C10" i="28"/>
  <c r="B10" i="28"/>
  <c r="C11" i="27"/>
  <c r="B11" i="27"/>
  <c r="B18" i="27"/>
  <c r="B31" i="28"/>
  <c r="A7" i="31"/>
  <c r="A7" i="30"/>
  <c r="A7" i="29"/>
  <c r="A7" i="28"/>
  <c r="A7" i="27"/>
  <c r="H59" i="10" l="1"/>
  <c r="H61" i="10" s="1"/>
  <c r="E21" i="10"/>
  <c r="E23" i="10" s="1"/>
  <c r="B4" i="6"/>
  <c r="A7" i="26"/>
  <c r="A15" i="30"/>
  <c r="B13" i="30"/>
  <c r="B11" i="30"/>
  <c r="C31" i="28"/>
  <c r="D27" i="28"/>
  <c r="D25" i="28"/>
  <c r="D23" i="28"/>
  <c r="D21" i="28"/>
  <c r="D19"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44" i="21"/>
  <c r="F18" i="23" s="1"/>
  <c r="F25" i="23" s="1"/>
  <c r="E44" i="21"/>
  <c r="E18" i="23" s="1"/>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I55" i="23" l="1"/>
  <c r="G54" i="23"/>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60" i="10" l="1"/>
  <c r="D59" i="10"/>
  <c r="I58" i="10"/>
  <c r="I57" i="10"/>
  <c r="I56" i="10"/>
  <c r="I55" i="10"/>
  <c r="I54" i="10"/>
  <c r="I53" i="10"/>
  <c r="I52" i="10"/>
  <c r="I51" i="10"/>
  <c r="I50" i="10"/>
  <c r="D21" i="10"/>
  <c r="D23" i="10" s="1"/>
  <c r="E64" i="8"/>
  <c r="D64" i="8"/>
  <c r="E55" i="8"/>
  <c r="D55" i="8"/>
  <c r="E46" i="8"/>
  <c r="D46" i="8"/>
  <c r="E37" i="8"/>
  <c r="D37" i="8"/>
  <c r="E28" i="8"/>
  <c r="D28" i="8"/>
  <c r="D61" i="10" l="1"/>
  <c r="F59" i="10"/>
  <c r="F53" i="8"/>
  <c r="F54" i="8"/>
  <c r="F52" i="8"/>
  <c r="F51" i="8"/>
  <c r="F50" i="8"/>
  <c r="F36" i="8"/>
  <c r="F34" i="8"/>
  <c r="F33" i="8"/>
  <c r="F35" i="8"/>
  <c r="F32" i="8"/>
  <c r="F60" i="8"/>
  <c r="F63" i="8"/>
  <c r="F62" i="8"/>
  <c r="F59" i="8"/>
  <c r="F61" i="8"/>
  <c r="F24" i="8"/>
  <c r="F27" i="8"/>
  <c r="F23" i="8"/>
  <c r="F25" i="8"/>
  <c r="F26" i="8"/>
  <c r="F45" i="8"/>
  <c r="F43" i="8"/>
  <c r="F41" i="8"/>
  <c r="F44" i="8"/>
  <c r="F42" i="8"/>
  <c r="I59" i="10"/>
  <c r="F21" i="10"/>
  <c r="F23" i="10" s="1"/>
  <c r="E59" i="10"/>
  <c r="G59" i="10"/>
  <c r="E19" i="8"/>
  <c r="D19" i="8"/>
  <c r="F37" i="8" l="1"/>
  <c r="E61" i="10"/>
  <c r="F61" i="10"/>
  <c r="F64" i="8"/>
  <c r="F55" i="8"/>
  <c r="F46" i="8"/>
  <c r="F28" i="8"/>
  <c r="I61" i="10"/>
  <c r="G61" i="10"/>
  <c r="F15" i="8"/>
  <c r="F18" i="8"/>
  <c r="F14" i="8"/>
  <c r="F17" i="8"/>
  <c r="F16" i="8"/>
  <c r="F103" i="6"/>
  <c r="E103" i="6"/>
  <c r="C103" i="6"/>
  <c r="J102" i="6"/>
  <c r="G102" i="6"/>
  <c r="J101" i="6"/>
  <c r="G101" i="6"/>
  <c r="J100" i="6"/>
  <c r="G100" i="6"/>
  <c r="J99" i="6"/>
  <c r="G99" i="6"/>
  <c r="J98" i="6"/>
  <c r="G98" i="6"/>
  <c r="J97" i="6"/>
  <c r="G97" i="6"/>
  <c r="F75" i="6"/>
  <c r="E75" i="6"/>
  <c r="C75" i="6"/>
  <c r="G74" i="6"/>
  <c r="G73" i="6"/>
  <c r="J72" i="6"/>
  <c r="G72" i="6"/>
  <c r="B7" i="6"/>
  <c r="I18" i="6" s="1"/>
  <c r="F44" i="6"/>
  <c r="E44" i="6"/>
  <c r="C44" i="6"/>
  <c r="J43" i="6"/>
  <c r="G43" i="6"/>
  <c r="J42" i="6"/>
  <c r="G42" i="6"/>
  <c r="J41" i="6"/>
  <c r="G41" i="6"/>
  <c r="J40" i="6"/>
  <c r="G40" i="6"/>
  <c r="J39" i="6"/>
  <c r="G39" i="6"/>
  <c r="J38" i="6"/>
  <c r="G38" i="6"/>
  <c r="J37" i="6"/>
  <c r="G37" i="6"/>
  <c r="J36" i="6"/>
  <c r="G36" i="6"/>
  <c r="J35" i="6"/>
  <c r="G35" i="6"/>
  <c r="J34" i="6"/>
  <c r="G34" i="6"/>
  <c r="J33" i="6"/>
  <c r="G33" i="6"/>
  <c r="J32" i="6"/>
  <c r="G32" i="6"/>
  <c r="F19" i="8" l="1"/>
  <c r="G103" i="6"/>
  <c r="I103" i="6" s="1"/>
  <c r="G75" i="6"/>
  <c r="I75" i="6" s="1"/>
  <c r="D100" i="6"/>
  <c r="D99" i="6"/>
  <c r="D102" i="6"/>
  <c r="D98" i="6"/>
  <c r="D101" i="6"/>
  <c r="D97" i="6"/>
  <c r="D43" i="6"/>
  <c r="D39" i="6"/>
  <c r="D35" i="6"/>
  <c r="D42" i="6"/>
  <c r="D38" i="6"/>
  <c r="D34" i="6"/>
  <c r="D41" i="6"/>
  <c r="D37" i="6"/>
  <c r="D33" i="6"/>
  <c r="D40" i="6"/>
  <c r="D36" i="6"/>
  <c r="D32" i="6"/>
  <c r="D74" i="6"/>
  <c r="D73" i="6"/>
  <c r="D72" i="6"/>
  <c r="D75" i="6" s="1"/>
  <c r="G44" i="6"/>
  <c r="I44" i="6" s="1"/>
  <c r="D103" i="6" l="1"/>
  <c r="D44" i="6"/>
  <c r="H75" i="6"/>
  <c r="J75" i="6" s="1"/>
  <c r="H103" i="6"/>
  <c r="J103" i="6" s="1"/>
  <c r="H44" i="6"/>
  <c r="J44" i="6" s="1"/>
  <c r="B15" i="30"/>
  <c r="C13" i="30" s="1"/>
  <c r="C14" i="26"/>
  <c r="C12" i="26"/>
  <c r="C13" i="26"/>
  <c r="C15" i="26"/>
  <c r="C16" i="26"/>
  <c r="D19" i="27"/>
  <c r="C11" i="30" l="1"/>
</calcChain>
</file>

<file path=xl/sharedStrings.xml><?xml version="1.0" encoding="utf-8"?>
<sst xmlns="http://schemas.openxmlformats.org/spreadsheetml/2006/main" count="1935" uniqueCount="1333">
  <si>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</si>
  <si>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</si>
  <si>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</si>
  <si>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</si>
  <si>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</si>
  <si>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</si>
  <si>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</si>
  <si>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</si>
  <si>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</si>
  <si>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</si>
  <si>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</si>
  <si>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</si>
  <si>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</si>
  <si>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</si>
  <si>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</si>
  <si>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</si>
  <si>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</si>
  <si>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</si>
  <si>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</si>
  <si>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</si>
  <si>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</si>
  <si>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</si>
  <si>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</si>
  <si>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</si>
  <si>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</si>
  <si>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</si>
  <si>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</si>
  <si>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</si>
  <si>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</si>
  <si>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</si>
  <si>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</si>
  <si>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</si>
  <si>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</si>
  <si>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</si>
  <si>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</si>
  <si>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</si>
  <si>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</si>
  <si>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</si>
  <si>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</si>
  <si>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</si>
  <si>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</si>
  <si>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</si>
  <si>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</si>
  <si>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</si>
  <si>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</si>
  <si>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</si>
  <si>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</si>
  <si>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</si>
  <si>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</si>
  <si>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</si>
  <si>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</si>
  <si>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</si>
  <si>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</si>
  <si>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</si>
  <si>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</si>
  <si>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</si>
  <si>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</si>
  <si>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</si>
  <si>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</si>
  <si>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</si>
  <si>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</si>
  <si>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</si>
  <si>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</si>
  <si>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</si>
  <si>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</si>
  <si>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</si>
  <si>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</si>
  <si>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</si>
  <si>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</si>
  <si>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</si>
  <si>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</si>
  <si>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</si>
  <si>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</si>
  <si>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</si>
  <si>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</si>
  <si>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</si>
  <si>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</si>
  <si>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</si>
  <si>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</si>
  <si>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</si>
  <si>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</si>
  <si>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</si>
  <si>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</si>
  <si>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</si>
  <si>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</si>
  <si>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</si>
  <si>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</si>
  <si>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</si>
  <si>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</si>
  <si>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</si>
  <si>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</si>
  <si>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</si>
  <si>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</si>
  <si>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</si>
  <si>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</si>
  <si>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</si>
  <si>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</si>
  <si>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</si>
  <si>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</si>
  <si>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</si>
  <si>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</si>
  <si>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</si>
  <si>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</si>
  <si>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</si>
  <si>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</si>
  <si>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</si>
  <si>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</si>
  <si>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</si>
  <si>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</si>
  <si>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</si>
  <si>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</si>
  <si>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</si>
  <si>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</si>
  <si>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</si>
  <si>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</si>
  <si>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</si>
  <si>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</si>
  <si>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</si>
  <si>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</si>
  <si>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</si>
  <si>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</si>
  <si>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</si>
  <si>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</si>
  <si>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</si>
  <si>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</si>
  <si>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</si>
  <si>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</si>
  <si>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</si>
  <si>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</si>
  <si>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</si>
  <si>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</si>
  <si>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</si>
  <si>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</si>
  <si>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</si>
  <si>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</si>
  <si>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</si>
  <si>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</si>
  <si>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</si>
  <si>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</si>
  <si>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</si>
  <si>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</si>
  <si>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</si>
  <si>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</si>
  <si>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</si>
  <si>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</si>
  <si>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</si>
  <si>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</si>
  <si>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</si>
  <si>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</si>
  <si>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</si>
  <si>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</si>
  <si>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</si>
  <si>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</si>
  <si>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</si>
  <si>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</si>
  <si>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</si>
  <si>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</si>
  <si>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</si>
  <si>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</si>
  <si>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</si>
  <si>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</si>
  <si>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</si>
  <si>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</si>
  <si>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</si>
  <si>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</si>
  <si>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</si>
  <si>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</si>
  <si>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</si>
  <si>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</si>
  <si>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</si>
  <si>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</si>
  <si>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</si>
  <si>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</si>
  <si>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</si>
  <si>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</si>
  <si>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</si>
  <si>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</si>
  <si>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</si>
  <si>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</si>
  <si>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</si>
  <si>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</si>
  <si>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</si>
  <si>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</si>
  <si>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</si>
  <si>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</si>
  <si>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</si>
  <si>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</si>
  <si>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</si>
  <si>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</si>
  <si>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</si>
  <si>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</si>
  <si>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</si>
  <si>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</si>
  <si>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</si>
  <si>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</si>
  <si>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</si>
  <si>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</si>
  <si>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</si>
  <si>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</si>
  <si>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</si>
  <si>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</si>
  <si>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</si>
  <si>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</si>
  <si>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</si>
  <si>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</si>
  <si>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</si>
  <si>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</si>
  <si>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</si>
  <si>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</si>
  <si>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</si>
  <si>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</si>
  <si>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</si>
  <si>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</si>
  <si>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</si>
  <si>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</si>
  <si>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</si>
  <si>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</si>
  <si>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</si>
  <si>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</si>
  <si>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</si>
  <si>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</si>
  <si>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</si>
  <si>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</si>
  <si>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</si>
  <si>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</si>
  <si>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</si>
  <si>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</si>
  <si>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</si>
  <si>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</si>
  <si>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</si>
  <si>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</si>
  <si>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</si>
  <si>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</si>
  <si>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</si>
  <si>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</si>
  <si>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</si>
  <si>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</si>
  <si>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</si>
  <si>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</si>
  <si>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</si>
  <si>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</si>
  <si>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</si>
  <si>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</si>
  <si>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</si>
  <si>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</si>
  <si>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</si>
  <si>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</si>
  <si>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</si>
  <si>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</si>
  <si>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</si>
  <si>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</si>
  <si>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</si>
  <si>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</si>
  <si>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</si>
  <si>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</si>
  <si>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</si>
  <si>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</si>
  <si>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</si>
  <si>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</si>
  <si>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</si>
  <si>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</si>
  <si>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</si>
  <si>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</si>
  <si>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</si>
  <si>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</si>
  <si>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</si>
  <si>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</si>
  <si>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</si>
  <si>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</si>
  <si>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</si>
  <si>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</si>
  <si>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</si>
  <si>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</si>
  <si>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</si>
  <si>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</si>
  <si>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</si>
  <si>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</si>
  <si>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</si>
  <si>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</si>
  <si>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</si>
  <si>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</si>
  <si>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</si>
  <si>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</si>
  <si>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</si>
  <si>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</si>
  <si>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</si>
  <si>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</si>
  <si>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</si>
  <si>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</si>
  <si>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</si>
  <si>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</si>
  <si>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</si>
  <si>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</si>
  <si>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</si>
  <si>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</si>
  <si>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</si>
  <si>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</si>
  <si>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</si>
  <si>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</si>
  <si>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</si>
  <si>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</si>
  <si>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</si>
  <si>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</si>
  <si>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</si>
  <si>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</si>
  <si>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</si>
  <si>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</si>
  <si>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</si>
  <si>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</si>
  <si>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</si>
  <si>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</si>
  <si>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</si>
  <si>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</si>
  <si>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</si>
  <si>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</si>
  <si>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</si>
  <si>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</si>
  <si>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</si>
  <si>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</si>
  <si>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</si>
  <si>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</si>
  <si>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</si>
  <si>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</si>
  <si>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</si>
  <si>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</si>
  <si>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</si>
  <si>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</si>
  <si>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</si>
  <si>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</si>
  <si>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</si>
  <si>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</si>
  <si>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</si>
  <si>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</si>
  <si>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</si>
  <si>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</si>
  <si>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</si>
  <si>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</si>
  <si>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</si>
  <si>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</si>
  <si>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</si>
  <si>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</si>
  <si>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</si>
  <si>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</si>
  <si>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</si>
  <si>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</si>
  <si>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</si>
  <si>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</si>
  <si>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</si>
  <si>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</si>
  <si>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</si>
  <si>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</si>
  <si>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</si>
  <si>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</si>
  <si>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</si>
  <si>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</si>
  <si>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</si>
  <si>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</si>
  <si>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</si>
  <si>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</si>
  <si>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</si>
  <si>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</si>
  <si>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</si>
  <si>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</si>
  <si>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</si>
  <si>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</si>
  <si>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</si>
  <si>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</si>
  <si>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</si>
  <si>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</si>
  <si>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</si>
  <si>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</si>
  <si>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</si>
  <si>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</si>
  <si>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</si>
  <si>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</si>
  <si>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</si>
  <si>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</si>
  <si>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</si>
  <si>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</si>
  <si>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</si>
  <si>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</si>
  <si>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</si>
  <si>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</si>
  <si>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</si>
  <si>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</si>
  <si>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</si>
  <si>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</si>
  <si>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</si>
  <si>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</si>
  <si>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</si>
  <si>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</si>
  <si>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</si>
  <si>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</si>
  <si>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</si>
  <si>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</si>
  <si>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</si>
  <si>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</si>
  <si>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</si>
  <si>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</si>
  <si>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</si>
  <si>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</si>
  <si>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</si>
  <si>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</si>
  <si>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</si>
  <si>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</si>
  <si>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</si>
  <si>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</si>
  <si>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</si>
  <si>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</si>
  <si>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</si>
  <si>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</si>
  <si>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</si>
  <si>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</si>
  <si>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</si>
  <si>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</si>
  <si>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</si>
  <si>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</si>
  <si>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</si>
  <si>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</si>
  <si>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</si>
  <si>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</si>
  <si>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</si>
  <si>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</si>
  <si>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</si>
  <si>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</si>
  <si>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</si>
  <si>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</si>
  <si>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</si>
  <si>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</si>
  <si>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</si>
  <si>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</si>
  <si>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</si>
  <si>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</si>
  <si>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</si>
  <si>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</si>
  <si>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</si>
  <si>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</si>
  <si>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</si>
  <si>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</si>
  <si>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</si>
  <si>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</si>
  <si>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</si>
  <si>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</si>
  <si>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</si>
  <si>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</si>
  <si>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</si>
  <si>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</si>
  <si>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</si>
  <si>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</si>
  <si>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</si>
  <si>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</si>
  <si>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</si>
  <si>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</si>
  <si>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</si>
  <si>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</si>
  <si>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</si>
  <si>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</si>
  <si>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</si>
  <si>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</si>
  <si>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</si>
  <si>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</si>
  <si>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</si>
  <si>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</si>
  <si>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</si>
  <si>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Cigna Health and Life Insurance Company</t>
  </si>
  <si>
    <t xml:space="preserve">In the Large Group segment, Cigna offers a wide range of benefit options. It is common for a plan to increase enrollee cost-sharing upon renewal. </t>
  </si>
  <si>
    <t xml:space="preserve">Common examples of this are charges in deductible, copay, coinsurance, out-of-pocket maximums, etc. Due to the wide range of benefit changes, </t>
  </si>
  <si>
    <t xml:space="preserve">a comprehensive summary is not readily available. </t>
  </si>
  <si>
    <t>In the Large Group segment, Cigna offers a wide range of benefit options. The primary driver of benefit changes are changes in client elections at the time of</t>
  </si>
  <si>
    <t xml:space="preserve">renewal, such as increasing cost share, which results in the aggregate change included the response to #12. </t>
  </si>
  <si>
    <t xml:space="preserve">CHC does not file any tax that is categorized as an Excise tax. </t>
  </si>
  <si>
    <t xml:space="preserve">(1) Cigna Health and Life Insurance Company most commonly sold benefit design is our PPO product. </t>
  </si>
  <si>
    <t xml:space="preserve">For all products included in this filing, the experience is used for the renewal calculation. Therefore, at a minimum, each account is at least blended. </t>
  </si>
  <si>
    <t xml:space="preserve">Claims above a certain threshold are pooled across accounts, with the pooling point varying by account. The credibility of the account varies by that pooling point and the member months of experience. For those accounts that are considered fully credible, the account has been categorized as 100% experience rated. </t>
  </si>
  <si>
    <t>Note that the total number of member-months for an account is considered in this calculation, which also includes members under the separate Cigna Healthcare of California, Inc. (CHC) entity. For example, if there are 3,000 members on a PPO plan with CHLIC and 20 members on an HMO plan with Cigna Healthcare of California, then the account would receive full credibility reflecting the total account membership (3,020 members).</t>
  </si>
  <si>
    <t>Distribution is shown in chart in filing.</t>
  </si>
  <si>
    <t>The distribution of lives across the various rating methods is as follows:</t>
  </si>
  <si>
    <t xml:space="preserve">There are no 100% community rated cases. </t>
  </si>
  <si>
    <t>Note that a single account can (and often does) have multiple products. For example, the account may offer the choice of a HDHP and a low-deductible PPO.</t>
  </si>
  <si>
    <t>In this case, the account would be listed both in the HDHP and PPO. With the overlap, the number of unique accounts is shown as the “Overall”, but the number of groups above will sum to a greater number.</t>
  </si>
  <si>
    <t xml:space="preserve">There are not a limited list of pre-set "standard" plans. </t>
  </si>
  <si>
    <t>(2) Under this definition, we would consider all large group plans to be custom plans.</t>
  </si>
  <si>
    <t>(1) The large group segment offers a wide array of plan designs to fit the needs of our customers.</t>
  </si>
  <si>
    <t>-</t>
  </si>
  <si>
    <t>- The Other category includes: DURABLE MEDICAL EQUIPMENT, DRUGS ADMINISTERED, HOME HEALTH CARE, SERVICES AND SUPPLIES, TRANSPORTATION SERVICES, Other SERVICES, UNMAPPED MSC MINOR, Other MEDICAL SERVICES</t>
  </si>
  <si>
    <t>- A de minimis amount of Capitation (professional AND institutional) is included in professional AND Inpatient/Outpatient costs.</t>
  </si>
  <si>
    <t>- The Professional category includes Laboratory and Radiology,</t>
  </si>
  <si>
    <t>In response to questions 9 and 10 regarding trend:</t>
  </si>
  <si>
    <t xml:space="preserve">The increase in enrollee cost-sharing is 0.2%. The quoted 0.4% contains the increase in enrollee cost-sharing, along with an impact for induced utilization. </t>
  </si>
  <si>
    <t>The average impact of benefit changes across this block of business is 0.4%.</t>
  </si>
  <si>
    <t>No additional comments</t>
  </si>
  <si>
    <t>(2) This data reflects the most recent information available from our Underwriting team.</t>
  </si>
  <si>
    <t>Cigna is an industry leader in medical and pharmacy operational and clinical integration. We deliver better performance for our clients because we know medical and pharmacy covered services are directly connected, and when monitored and managed together, they drive lower cost and better outcomes. To a member, his or her well-being and condition has medical, behavioral, disability, and prescription drug components—they are not separate. We treat members holistically, seamlessly bringing together multiple benefits to be sure members are coached correctly and can navigate a sometimes complicated health care system. Our fully coordinated approach helps clients perform in any regulatory or economic environment by delivering total cost management, improved outcomes, and an exceptional member experience.</t>
  </si>
  <si>
    <t>Cigna’s Commitment to Collaborative Care Partnerships</t>
  </si>
  <si>
    <t>Cigna Collaborative Care (CCC) meets the needs, goals, and readiness of health care professionals. Our shared, actionable, and member-specific information helps providers identify and focus their resources on opportunities to help patients who need it most. In addition, Cigna clinical consultants are available and dedicated to assisting health care professionals with the identification of quality and medical cost performance improvement opportunities.</t>
  </si>
  <si>
    <t>CCC also delivers the tools and services that we know health care professionals need to be successful. For example, we hold well-attended quarterly learning collaborative meetings, three virtually and one in person, with every participating primary care provider group. We designed these meetings to gather feedback, share best practices, and brainstorm ideas between health care professional groups and Cigna. Our dedicated, experienced case managers are also available to help with coordination between the primary care group and every other Cigna-offered service. In addition, our embedded care coordinator model is unique in the industry, as it includes clinicians employed by the provider practice who serve as a valuable resource in coordinating patient needs, identifying opportunities to improve performance, and reaching out to the patients who need it most.</t>
  </si>
  <si>
    <t>Our Unique Relationship and Influence with Network Doctors Matters</t>
  </si>
  <si>
    <t>The goal of Cigna Collaborative Care (CCC) is to have the majority of members with high-cost conditions and complex needs receiving care from health care professionals that have a value-based reimbursement with Cigna. To reach that goal, we designed CCC to meet health care professionals at their current level of performance and take them where they need to be—delivering care built on evidence-based standards that improve quality, cost, and patient satisfaction. We offer innovative solutions that span the delivery system—from primary care provider groups, hospital systems, and specialists to everything in between.</t>
  </si>
  <si>
    <t>Based on our profound experience with CCC, specifically with primary care provider groups, we have learned that not every health care practice or facility has the same resources, goals, or leadership support or is in the same stage of readiness. Consequently, we developed arrangements that are committed to driving change and that work for every group.</t>
  </si>
  <si>
    <t>We will continuously improve and evolve our CCC initiatives using a disciplined and rigorous test-and-learn methodology, and we will emphasize our unique ability to collaborate and connect with health care professionals.</t>
  </si>
  <si>
    <t>1.02 Ensuring Networks are Based on Value</t>
  </si>
  <si>
    <t>Cigna has had isolated pay-for-performance payment provisions in its participating health care professional agreements for many years. Over the last several years, however, the national focus has moved from traditional fee-for-service (FFS), volume-based payment to value-based payment models. As a result, Cigna worked with participating health care professionals to develop payment models that reward quality and cost effectiveness rather than volume.</t>
  </si>
  <si>
    <t>As performance-based payment takes the form of payment in connection with covered services provided pursuant to participating health care professional agreements, we treat the payment as a claim expense. In addition, because value-based payment arrangements have grown and will continue to grow in the future, we describe these payment arrangements in the administrative services agreement to allow our clients visibility into the changing participating health care professional payment landscape. To facilitate this transparency, we added the following language to Cigna’s administrative services agreement:</t>
  </si>
  <si>
    <t>“Amounts paid by Cigna Health and Life Insurance Company with its own funds on behalf of Employer/the Plan with respect to charges for which Employer/Plan is obligated to pay under this Agreement including Plan Benefits, Bank Account Payments (including capitated and pay-for-performance payments to Participating Providers), or governmental taxes or assessments.”</t>
  </si>
  <si>
    <t>Primary Care Provider Groups</t>
  </si>
  <si>
    <t>At Cigna, we take a unique approach to the Accountable Care Organization (ACO) model, collaborating with primary care provider groups to improve health care quality, lower total medical costs, and improve patient satisfaction. We designed CCC to include the broad spectrum of ways we collaborate with health care professionals—sharing responsibility and accountability for the population we serve. With our model, we combine the right care with the right rewards and resources to achieve the triple aim of improved health, affordability, and experience of care. We first began collaborating with a primary care group in 2008. We are still testing the approach and gaining expertise and knowledge about what really works.</t>
  </si>
  <si>
    <t>We currently have 237 initiatives, reaching over 3.2 million Cigna members across 37 states. Our latest results are promising:</t>
  </si>
  <si>
    <t>·     Our top five performing groups had an average of 16% better quality compliance with evidence-based medicine (EBM) guidelines</t>
  </si>
  <si>
    <t>·     Our top five ACO providers performed 33% percent better (lower) than market for inpatient admissions</t>
  </si>
  <si>
    <t>·     Our top 10 ACO providers performed 80% better (lower) than market for readmissions.</t>
  </si>
  <si>
    <t>Specialty Care</t>
  </si>
  <si>
    <t>Approximately 1% of medical costs are spent on orthopedics, OB/GYN, cardiology, gastroenterology, and oncology specialties. CCC currently includes over 265 arrangements with specialist practices around the country. Cigna also launched retrospective episode-of-care arrangements using a bundled payment methodology. We designed these arrangements to have aligned incentives that promote quality, safety, and efficiency for members seeking care from a specialty group. We negotiated different types of arrangements that meet the group where they are in the evolution from FFS to value-based arrangements. We designed these arrangements so client costs will not exceed what they would have paid with a traditional FFS model.</t>
  </si>
  <si>
    <t>Cigna collaborates with specialists to:</t>
  </si>
  <si>
    <t>·     Decrease variation in service delivery and improve outcomes</t>
  </si>
  <si>
    <t>·     Ensure that process-of-care standards, best-practice protocols, and EBM guidelines are met</t>
  </si>
  <si>
    <t>·     Encourage advantageous steerage</t>
  </si>
  <si>
    <t>CCC has flexible payment structures for specialists, as we understand that groups are at varying stages in the evolution to pay-for-value. Descriptions of partnership structures include the following:</t>
  </si>
  <si>
    <t>·     Care coordination reimbursements for meeting cost and quality goals</t>
  </si>
  <si>
    <t>·     Episodes-of-care global reimbursement for meeting cost and quality goals</t>
  </si>
  <si>
    <t>Hospitals</t>
  </si>
  <si>
    <t>Our CCC initiatives with 768 hospitals are value-based arrangements that promote quality, safety, and efficiency. We negotiated different types of CCC arrangements that meet the hospital where they are in the evolution from fee-for-service (FFS) to value-based payments. We designed these arrangements so client costs will not exceed what they would have paid with a traditional FFS model.</t>
  </si>
  <si>
    <t>Cigna collaborates with hospitals through clinical resource consultation and actionable information to:</t>
  </si>
  <si>
    <t>·     Support national patient-safety initiatives, such as the national Partnership for Patients and the CMS Hospital Value-Based Purchasing program</t>
  </si>
  <si>
    <t>Depending on goals of each arrangement, we measure hospital performance through variety of metrics:</t>
  </si>
  <si>
    <t>·     Quality process of care measures</t>
  </si>
  <si>
    <t>·     Readmission rates</t>
  </si>
  <si>
    <t>·     Hospital-acquired complications</t>
  </si>
  <si>
    <t>·     Patient-experience measures</t>
  </si>
  <si>
    <t>·     Primary maternity cesarean section rate</t>
  </si>
  <si>
    <t>·     Electronic medical record (EMR) access to better co-manage the admission</t>
  </si>
  <si>
    <t>·     Medicare spending per beneficiary (above, below, or at average cost)</t>
  </si>
  <si>
    <t>Cigna's valuable role as a convener between customers, employers and health care professionals is critical to improving the quality and costs of the US health care system, including focusing contracted health care professionals on delivering care based on evidence-based standards that improve quality, cost, and patient satisfaction. Evolving from a fee-for-service to a pay-for-value reimbursement strategy means extending the reach of our initiatives to meet customers wherever they seek care, large physician groups, hospitals, specialists or small physician practices, by using our innovative test and learn methodology to connect and collaborate with all stakeholders to deliver industry leading results.</t>
  </si>
  <si>
    <t>·     Cigna's Collaborative Care (CCC) arrangements are developed for the purpose of helping customers achieve health easier, more effectively, and more affordably</t>
  </si>
  <si>
    <t>·     Cigna has more Collaborative Care arrangements than any competitor</t>
  </si>
  <si>
    <t>·     The top performing groups realized approximately 55% better than market avoidable ER visits per thousand; Approximately 33% lower hospital inpatient admission rates</t>
  </si>
  <si>
    <t xml:space="preserve">Choosing where to receive care is an important personal decision for health care customers. As high deductible and coinsurance plans become more prevalent, customers are demanding tools and information on quality and cost-efficiency to help them make more informed decisions about where to seek care. Cigna Healthcare has developed customer support tools to help meet this growing customer demand. </t>
  </si>
  <si>
    <t>Quality and Cost-Efficiency Displayed in Directory</t>
  </si>
  <si>
    <t>Cigna uses a suite of analytical tools to profile doctor quality, track, and compare practice patterns, and monitor cost and utilization. We can compare doctors to their specialty groups in their own geographic areas. Our tools provide insight into varying practice patterns and can account for clinical differences in patient populations. When we understand these differences, we can better identify opportunities for improvement. Our tools help us to:</t>
  </si>
  <si>
    <t>Identify trends that assist with contracting or medical management to manage our health care professional networks</t>
  </si>
  <si>
    <t>·     Identify potential best practices and benchmark members or groups</t>
  </si>
  <si>
    <t>·     Identify doctors who are high and low outliers</t>
  </si>
  <si>
    <t>·     Identify quality-of-care issues by targeting under care situations, and tracking specific clinical conditions from episode-of-care results</t>
  </si>
  <si>
    <t>·     Conduct consultative sessions with doctors to help them understand the results, how they vary from their peers, and how they can improve</t>
  </si>
  <si>
    <t>We use evidence-based medicine (EBM) 99 measures and ETGs to profile doctors and measure performance for quality and cost. Cost savings have been realized by the customers who utilize these customer support tools.</t>
  </si>
  <si>
    <t>Total Cost and Value Management</t>
  </si>
  <si>
    <t xml:space="preserve">Success moving forward demands a new and different approach to health and productivity management; it is one where success is not measured by drug cost discounts alone but rather by a more important measure: total cost savings. </t>
  </si>
  <si>
    <t>Our approach features the following:</t>
  </si>
  <si>
    <t>·     Focus on total medical cost—not just on the cost of the drug</t>
  </si>
  <si>
    <t>·     Value-based contracts and aligned incentives with pharmaceutical manufacturers, doctor groups, and pharmacies</t>
  </si>
  <si>
    <t>·     Strong negotiating ability, operational expertise, and innovative network strategies</t>
  </si>
  <si>
    <t>·     Client options that will improve affordability but stay true to company culture</t>
  </si>
  <si>
    <t>Cigna Pharmacy Management is an industry leader in coverage integration. By aligning and leveraging incentives, tools, and information across pharmacy, medical, behavioral, and disability plans, we are poised to deliver better results and lower health care costs and increase participation among our clients, our members, and health care professionals. This also allows us to ease administration tasks for clients and health care professionals alike.</t>
  </si>
  <si>
    <t>Cigna focuses on total health care costs, not just on drug costs. We demonstrate this every day in our connection to network doctors and our emphasis on keeping people healthy and productive as we work to manage the progression of disease for high-risk members.</t>
  </si>
  <si>
    <t xml:space="preserve">Cigna’s Formulary Strategy </t>
  </si>
  <si>
    <t xml:space="preserve">A disciplined and active drug list strategy is an important focus at Cigna: We lower overall claim costs by moving drugs with hyper-inflated costs and/or those with viable alternatives off drug lists. We do this regardless of pharmaceutical company incentives. In 2016, our drug list strategy saved clients over $11 million just by removing just two drugs (which one of our largest competitors kept on its lists), and we decreased overall trend for our clients by 2–3 percent. </t>
  </si>
  <si>
    <t>Although this position may decrease our competitiveness when consultants look at spreadsheet rebate value, we believe it is right for our clients because it will help significantly lower their claim costs immediately and over time.</t>
  </si>
  <si>
    <t>We also apply a wait period on new FDA-approved drugs. We conduct an extensive review to assess whether the newly approved drug meets both clinical and affordability standards before we consider adding it to our drug lists.</t>
  </si>
  <si>
    <t>Clinical Management</t>
  </si>
  <si>
    <t>Improving outcomes goes beyond managing drug costs. Payers and employers must demand that care meets quality standards and rewards those whose efforts improve health and health spending outcomes. We improve health through:</t>
  </si>
  <si>
    <t>·     Interventions at every member touch point to help members save money and to counsel those most at risk (Integrated Touchpoint program)</t>
  </si>
  <si>
    <t>·     Improved adherence and shared health risk data through HealthEview that drives combined medical, disability, behavioral, and pharmacy discussions and coaching</t>
  </si>
  <si>
    <t>·     End-to-end alignments with outcome-based incentives for every stakeholder</t>
  </si>
  <si>
    <t>·     Personalized outreach to promote smart spending decisions</t>
  </si>
  <si>
    <t>Although Cigna’s successful approach to improving health and lowering costs has for years emphasized the member, we are now even more committed to simplifying the health care journey. This is because research shows that consumers are becoming more involved in their health and health finances, and this brings with it a higher demand for real-time personalized communication and services. To this end, we provide the following:</t>
  </si>
  <si>
    <t>·     One ID card, service number, health coach, and pharmacist team</t>
  </si>
  <si>
    <t>·     Medical and pharmacy resources, including a personalized and simple-to-use drug cost compare tool, available online and on the go</t>
  </si>
  <si>
    <t>·     Preference-specific communications and personalized coaching to educate members on optional cost-savings therapies</t>
  </si>
  <si>
    <t xml:space="preserve">Cigna strives to improve the health, well-being, and sense of security of the members we serve. We accomplish this through an integrated approach to health care quality and affordability, and by providing relevant information to our members and health care professionals to engage them in achieving superior clinical outcomes that exceed industry standards. The quality and medical management program promotes and supports systematic assessment and continuous quality improvement (CQI) in phases of our business. </t>
  </si>
  <si>
    <t>The Quality and Medical Management Program establishes standards that encompass all quality management oversight activities across the organization and is an integral component of Cigna's health benefits delivery system. The quality program provides direction to management for coordinating quality improvement and quality management activities across departments, matrix partners, health services affiliates, and delegates. The program outlines quality monitoring standards and provides guidance in initiating process improvements when we identify opportunities. We design and document quality studies to objectively and systematically monitor, evaluate, and improve the quality and appropriateness of care and service.</t>
  </si>
  <si>
    <t>Quality Program Measurement Activities</t>
  </si>
  <si>
    <t xml:space="preserve">·     Reviewing performance against key indicators as specifically identified in the quality work plan </t>
  </si>
  <si>
    <t xml:space="preserve">·     Promotion of quality clinical care and service, both in/outpatient services, provided by hospitals and health care professionals </t>
  </si>
  <si>
    <t>·     Evaluating satisfaction information, including survey data and complaint and appeal analysis</t>
  </si>
  <si>
    <t xml:space="preserve">·     Evaluating access to services provided by the plan and its contracted health care professionals </t>
  </si>
  <si>
    <t xml:space="preserve">·     Identify strategies to improve the health and health care disparities of the members we serve </t>
  </si>
  <si>
    <t xml:space="preserve">Behavioral Programs </t>
  </si>
  <si>
    <t>Of every four individuals who visit a primary care doctor, one has a mental health disorder. With fully connected pharmacy, medical, and behavioral coverage, Cigna offers significant savings, including through the following:</t>
  </si>
  <si>
    <t>·     Complex Psychiatric Management - achieves total cost savings of $3,800 per participant, with the majority of savings from avoided outpatient and ER visits</t>
  </si>
  <si>
    <t>·     Narcotics Therapy Management - achieves total cost savings of $2,300 per participant, with the majority of savings from avoided outpatient and ER visits</t>
  </si>
  <si>
    <t>·     Cigna Pharmacy Management - acts on potential misuse of narcotics and overuse of psychiatric medications when and where appropriate. We reach out to doctors to make them aware of these issues and the potential for drug misuse, and we send them a report on patient activity that includes doctor visits and prescribed medications. (This is at no cost to clients with Personal Health Solutions Plus [PHS+].)</t>
  </si>
  <si>
    <t>·     Bipolar Medication Adherence - achieves a 15 percent decrease in hospital admissions per member</t>
  </si>
  <si>
    <t>The goal of Cigna Collaborative Care (CCC) is to have the majority of members with high-cost conditions and complex needs receiving care from health care professionals that have an incentive relationship with Cigna. To reach that goal, we designed CCC to meet health care professionals at their current level of quality, cost, and patient satisfaction and take them where they need to be. We offer innovative solutions that span the delivery system—from small and large doctor practices, hospitals, and specialist groups to everything in between.</t>
  </si>
  <si>
    <t>Based on our profound experience with CCC, specifically with large doctor practices, we have learned that not every health care group or facility has the same resources, goals, and/or leadership support or is in the same stage of readiness. We collaborate through our actionable, member-specific information and clinical consultative services to motivate doctors to improve quality and lower costs.</t>
  </si>
  <si>
    <t>We will continuously improve and evolve CCC using a disciplined and rigorous test-and-learn methodology, and we will emphasize our unique ability to collaborate and connect with health care professionals.</t>
  </si>
  <si>
    <t>We continually, actively work to increase electronic claim submission volumes. Submitting claims electronically can help reduce health care professionals’ paperwork, eliminate printing and mailing expenses, and improve claim processing accuracy. Health care professionals can view, track, and monitor claim status reports through electronic data interface (EDI). Health care professionals have two options for submitting claims: connect directly to our systems using a web-based free service called Post-N-Track®, or connect indirectly by using a clearinghouse, such as Emdeon®.</t>
  </si>
  <si>
    <t>Information pertaining to this specific request is unavailable.</t>
  </si>
  <si>
    <t xml:space="preserve">- The Other category includes: DURABLE MEDICAL EQUIPMENT, DRUGS ADMINISTERED, HOME HEALTH CARE, </t>
  </si>
  <si>
    <t xml:space="preserve"> SERVICES AND SUPPLIES, TRANSPORTATION SERVICES, Other SERVICES, UNMAPPED MSC MINOR, Other MEDICAL SERVICES</t>
  </si>
  <si>
    <t>The geographic region factors were adjusted by reviewing actual claims experience relative to expected claims at the region level and updating the factors to reflect the latest experience. The regions are Bakersfield, Central Valley, Fresno, Inland Empire, Monterey, North Bay, Eastern Los Angeles, North Los Angeles, Central Los Angeles, South Los Angeles, Orange County, Outlier Northern California, Outlier Southern California, Lake Tahoe, Palm Springs, Sacramento, San Diego – Core, San Diego - Outlier, San Francisco, San Mateo, Santa Cruz, Silicon Valley, &amp; Ventura.</t>
  </si>
  <si>
    <t>Age factors were updated to reflect the latest experience.</t>
  </si>
  <si>
    <t>No change in factors.</t>
  </si>
  <si>
    <t xml:space="preserve">The trend and rates for behavioral benefits (mental health/substance abuse) were updated to reflect the latest experience. </t>
  </si>
  <si>
    <t>Medical and Pharmacy trend and base claim cost assumptions were updated to reflect the latest experience. Factors for pricing out of network claims were updated to reflect latest experience.</t>
  </si>
  <si>
    <t>For blended cases (partial credibility): 48.5% of lives come from PPO plans; 6.8% of lives come from EPO plans; 44.7% of lives come from HDHP plans.</t>
  </si>
  <si>
    <t>For 100% experience rated cases: 48.8% of the lives come from PPO plans; 6.5% of the lives come from EPO plans; 44.7% of the lives come from HDHP plans.</t>
  </si>
  <si>
    <t>Average In-Network Individual Deductible: $897; Average In-Network Individual OOP Maximum: $3291; Average In-Network Plan Coinsurance: 83%; Average In-Network Inpatient Copay: $267; Average In-Network Outpatient Copay: $122</t>
  </si>
  <si>
    <t>Average In-Network Individual Deductible: $599; Average In-Network Individual OOP Maximum: $2276; Average In-Network Plan Coinsurance: 93%; Average In-Network Inpatient Copay: $210; Average In-Network Outpatient Copay: $99</t>
  </si>
  <si>
    <t>Average In-Network Individual Deductible: $989; Average In-Network Individual OOP Maximum: $3220; Average In-Network Plan Coinsurance: 86%; Average In-Network Inpatient Copay: $261; Average In-Network Outpatient Copay: $129</t>
  </si>
  <si>
    <t>Average In-Network Individual Deductible: $910; Average In-Network Individual OOP Maximum: $2814; Average In-Network Plan Coinsurance: 88%; Average In-Network Inpatient Copay: $113; Average In-Network Outpatient Copay: $26</t>
  </si>
  <si>
    <t>Average In-Network Individual Deductible: $1264; Average In-Network Individual OOP Maximum: $3591; Average In-Network Plan Coinsurance: 84%; Average In-Network Inpatient Copay: $196; Average In-Network Outpatient Copay: $73</t>
  </si>
  <si>
    <t>Average In-Network Individual Deductible: $2696; Average In-Network Individual OOP Maximum: $2696; Average In-Network Plan Coinsurance: 100%; Average In-Network Inpatient Copay: $0; Average In-Network Outpatient Copay: $0</t>
  </si>
  <si>
    <t>Average In-Network Individual Deductible: $2527; Average In-Network Individual OOP Maximum: $4006; Average In-Network Plan Coinsurance: 89%; Average In-Network Inpatient Copay: $51; Average In-Network Outpatient Copay: $25</t>
  </si>
  <si>
    <t>Average In-Network Individual Deductible: $2411; Average In-Network Individual OOP Maximum: $4269; Average In-Network Plan Coinsurance: 82%; Average In-Network Inpatient Copay: $12; Average In-Network Outpatient Copay: $7</t>
  </si>
  <si>
    <t>Average In-Network Individual Deductible: $3635; Average In-Network Individual OOP Maximum: $5157; Average In-Network Plan Coinsurance: 78%; Average In-Network Inpatient Copay: $0; Average In-Network Outpatient Copay: $5</t>
  </si>
  <si>
    <t>Average In-Network Individual Deductible: $2000; Average In-Network Individual OOP Maximum: $3000; Average In-Network Plan Coinsurance: 100%; Average In-Network Inpatient Copay: $150; Average In-Network Outpatient Copay: $0</t>
  </si>
  <si>
    <t>Cigna Pharmacy Management</t>
  </si>
  <si>
    <t>ESI</t>
  </si>
  <si>
    <t>COTELLIC</t>
  </si>
  <si>
    <t>ANTINEOPLASTIC - MEK1 AND MEK2 KINASE INHIBITORS</t>
  </si>
  <si>
    <t>TOUJEO MAX SOLOSTAR</t>
  </si>
  <si>
    <t>INSULINS</t>
  </si>
  <si>
    <t>AUBAGIO</t>
  </si>
  <si>
    <t>AGENTS TO TREAT MULTIPLE SCLEROSIS</t>
  </si>
  <si>
    <t>KERENDIA</t>
  </si>
  <si>
    <t>POTASSIUM SPARING DIURETICS</t>
  </si>
  <si>
    <t>KISQALI FEMARA CO-PACK</t>
  </si>
  <si>
    <t>ANTINEOPLASTIC COMB - KINASE AND AROMATASE INHIBIT</t>
  </si>
  <si>
    <t>UBRELVY</t>
  </si>
  <si>
    <t>ANTIMIGRAINE PREPARATIONS</t>
  </si>
  <si>
    <t>NUCYNTA</t>
  </si>
  <si>
    <t>OPIOID ANALGESICS</t>
  </si>
  <si>
    <t>COMPLERA</t>
  </si>
  <si>
    <t>ARTV NUCLEOSIDE,NUCLEOTIDE,NON-NUCLEOSIDE RTI COMB</t>
  </si>
  <si>
    <t>AMPYRA</t>
  </si>
  <si>
    <t>AGTS TX NEUROMUSC TRANSMISSION DIS,POT-CHAN BLKR</t>
  </si>
  <si>
    <t>TECFIDERA</t>
  </si>
  <si>
    <t>VENCLEXTA STARTING PACK</t>
  </si>
  <si>
    <t>ANTINEOPLASTIC-B CELL LYMPHOMA-2(BCL-2) INHIBITORS</t>
  </si>
  <si>
    <t>RETIN-A MICRO PUMP</t>
  </si>
  <si>
    <t>VITAMIN A DERIVATIVES</t>
  </si>
  <si>
    <t>ENTRESTO</t>
  </si>
  <si>
    <t>ANGIOTENSIN RECEPT-NEPRILYSIN INHIBITOR COMB(ARNI)</t>
  </si>
  <si>
    <t>INLYTA</t>
  </si>
  <si>
    <t>ANTINEOPLASTIC SYSTEMIC ENZYME INHIBITORS</t>
  </si>
  <si>
    <t>AUVELITY</t>
  </si>
  <si>
    <t>SIMPONI</t>
  </si>
  <si>
    <t>ANTI-INFLAMMATORY TUMOR NECROSIS FACTOR INHIBITOR</t>
  </si>
  <si>
    <t>DABIGATRAN ETEXILATE</t>
  </si>
  <si>
    <t>THROMBIN INHIBITORS, SELECTIVE, DIRECT, REVERSIBLE</t>
  </si>
  <si>
    <t>SYNAGIS</t>
  </si>
  <si>
    <t>ANTIVIRAL MONOCLONAL ANTIBODIES</t>
  </si>
  <si>
    <t>AFREZZA</t>
  </si>
  <si>
    <t>RELPAX</t>
  </si>
  <si>
    <t>UPTRAVI</t>
  </si>
  <si>
    <t>PULMONARY ANTIHYPERTENSIVES, PROSTACYCLIN-TYPE</t>
  </si>
  <si>
    <t>OPZELURA</t>
  </si>
  <si>
    <t>TOPICAL JANUS KINASE (JAK) INHIBITORS</t>
  </si>
  <si>
    <t>NOVOLOG</t>
  </si>
  <si>
    <t>TADALAFIL</t>
  </si>
  <si>
    <t>PULM.ANTI-HTN,SEL.C-GMP PHOSPHODIESTERASE T5 INHIB</t>
  </si>
  <si>
    <t>DESCOVY</t>
  </si>
  <si>
    <t>ANTIVIRALS, HIV-SPEC, NUCLEOSIDE-NUCLEOTIDE ANALOG</t>
  </si>
  <si>
    <t>BUTRANS</t>
  </si>
  <si>
    <t>DROXIDOPA</t>
  </si>
  <si>
    <t>ADRENERGIC VASOPRESSOR AGENTS</t>
  </si>
  <si>
    <t>GANIRELIX ACETATE</t>
  </si>
  <si>
    <t>LHRH(GNRH) ANTAGONIST,PITUITARY SUPPRESSANT AGENTS</t>
  </si>
  <si>
    <t>VERZENIO</t>
  </si>
  <si>
    <t>LYBALVI</t>
  </si>
  <si>
    <t>ANTIPSYCHOTIC,ATYPICAL,DOPAMINE,SEROTONIN ANTAGNST</t>
  </si>
  <si>
    <t>DIMETHYL FUMARATE</t>
  </si>
  <si>
    <t>MENOPUR</t>
  </si>
  <si>
    <t>FOLLICLE-STIMULATING AND LUTEINIZING HORMONES</t>
  </si>
  <si>
    <t>REZUROCK</t>
  </si>
  <si>
    <t>RHO KINASE INHIBITOR</t>
  </si>
  <si>
    <t>PLEGRIDY PEN</t>
  </si>
  <si>
    <t>COSENTYX SENSOREADY (2 PENS)</t>
  </si>
  <si>
    <t>ANTIPSORIATIC AGENTS,SYSTEMIC</t>
  </si>
  <si>
    <t>TYVASO DPI</t>
  </si>
  <si>
    <t>SEVELAMER HCL</t>
  </si>
  <si>
    <t>ELECTROLYTE DEPLETERS</t>
  </si>
  <si>
    <t>ENSTILAR</t>
  </si>
  <si>
    <t>TOPICAL VIT D ANALOG/ANTI-INFLAMMATORY STEROID</t>
  </si>
  <si>
    <t>JULUCA</t>
  </si>
  <si>
    <t>ANTIRETROVIRAL-INTEGRASE INHIBITOR AND NNRTI COMB.</t>
  </si>
  <si>
    <t>NITAZOXANIDE</t>
  </si>
  <si>
    <t>ANTIPARASITICS</t>
  </si>
  <si>
    <t>OFEV</t>
  </si>
  <si>
    <t>PULMONARY FIBROSIS - SYSTEMIC ENZYME INHIBITORS</t>
  </si>
  <si>
    <t>FANAPT</t>
  </si>
  <si>
    <t>XIFAXAN</t>
  </si>
  <si>
    <t>RIFAMYCINS AND RELATED DERIVATIVE ANTIBIOTICS</t>
  </si>
  <si>
    <t>HUMALOG MIX 75-25</t>
  </si>
  <si>
    <t>EVOXAC</t>
  </si>
  <si>
    <t>PARASYMPATHETIC AGENTS</t>
  </si>
  <si>
    <t>LUPRON DEPOT-PED</t>
  </si>
  <si>
    <t>LHRH(GNRH)AGNST PIT.SUP-CENTRAL PRECOCIOUS PUBERTY</t>
  </si>
  <si>
    <t>TRULICITY</t>
  </si>
  <si>
    <t>ANTIHYPERGLY,INCRETIN MIMETIC(GLP-1 RECEP.AGONIST)</t>
  </si>
  <si>
    <t>LAMICTAL</t>
  </si>
  <si>
    <t>ANTICONVULSANTS</t>
  </si>
  <si>
    <t>ORKAMBI</t>
  </si>
  <si>
    <t>CYSTIC FIBROSIS-CFTR POTENTIATOR-CORRECTOR COMBIN.</t>
  </si>
  <si>
    <t>CINACALCET HCL</t>
  </si>
  <si>
    <t>CALCIMIMETIC,PARATHYROID CALCIUM ENHANCER</t>
  </si>
  <si>
    <t>MAXALT</t>
  </si>
  <si>
    <t>GLATOPA</t>
  </si>
  <si>
    <t>EDEX</t>
  </si>
  <si>
    <t>DRUGS TO TREAT ERECTILE DYSFUNCTION (ED)</t>
  </si>
  <si>
    <t>SANDOSTATIN LAR DEPOT</t>
  </si>
  <si>
    <t>SOMATOSTATIC AGENTS</t>
  </si>
  <si>
    <t>CAPLYTA</t>
  </si>
  <si>
    <t>REBIF REBIDOSE</t>
  </si>
  <si>
    <t>ENBREL MINI</t>
  </si>
  <si>
    <t>LENVIMA</t>
  </si>
  <si>
    <t>LANTUS</t>
  </si>
  <si>
    <t>LYUMJEV KWIKPEN U-200</t>
  </si>
  <si>
    <t>JARDIANCE</t>
  </si>
  <si>
    <t>ANTIHYPERGLYCEMIC-SOD/GLUC COTRANSPORT2(SGLT2) INH</t>
  </si>
  <si>
    <t>TYMLOS</t>
  </si>
  <si>
    <t>BONE FORMATION STIMULATING AGTS - PTH REL PEPTIDES</t>
  </si>
  <si>
    <t>AJOVY AUTOINJECTOR</t>
  </si>
  <si>
    <t>ORILISSA</t>
  </si>
  <si>
    <t>HYDROMORPHONE ER</t>
  </si>
  <si>
    <t>RECOMBINATE</t>
  </si>
  <si>
    <t>ANTIHEMOPHILIC FACTORS</t>
  </si>
  <si>
    <t>BALVERSA</t>
  </si>
  <si>
    <t>PREVACID</t>
  </si>
  <si>
    <t>PROTON-PUMP INHIBITORS</t>
  </si>
  <si>
    <t>FASENRA PEN</t>
  </si>
  <si>
    <t>INTERLEUKIN-5(IL-5) RECEPTOR ALPHA ANTAGONIST, MAB</t>
  </si>
  <si>
    <t>GENVOYA</t>
  </si>
  <si>
    <t>ARV-NUCLEOSIDE,NUCLEOTIDE RTI,INTEGRASE INHIBITORS</t>
  </si>
  <si>
    <t>OZEMPIC</t>
  </si>
  <si>
    <t>COSENTYX (2 SYRINGES)</t>
  </si>
  <si>
    <t>OMNIPOD 5 G6 PODS (GEN 5)</t>
  </si>
  <si>
    <t>DIABETIC SUPPLIES</t>
  </si>
  <si>
    <t>TAKHZYRO</t>
  </si>
  <si>
    <t>PLASMA KALLIKREIN INHIBITORS</t>
  </si>
  <si>
    <t>AMBRISENTAN</t>
  </si>
  <si>
    <t>PULMONARY ANTI-HTN, ENDOTHELIN RECEPTOR ANTAGONIST</t>
  </si>
  <si>
    <t>OXAYDO</t>
  </si>
  <si>
    <t>FEMARA</t>
  </si>
  <si>
    <t>ANTINEOPLASTIC - AROMATASE INHIBITORS</t>
  </si>
  <si>
    <t>GENOTROPIN</t>
  </si>
  <si>
    <t>GROWTH HORMONES</t>
  </si>
  <si>
    <t>KYNMOBI</t>
  </si>
  <si>
    <t>ANTIPARKINSONISM DRUGS,OTHER</t>
  </si>
  <si>
    <t>KYLEENA</t>
  </si>
  <si>
    <t>INTRA-UTERINE DEVICES (IUDS)</t>
  </si>
  <si>
    <t>DICLOFENAC POTASSIUM</t>
  </si>
  <si>
    <t>NITRO-DUR</t>
  </si>
  <si>
    <t>VASODILATORS,CORONARY</t>
  </si>
  <si>
    <t>SAXENDA</t>
  </si>
  <si>
    <t>ANTI-OBESITY GLUCAGON-LIKE PEPTIDE-1 RECEP AGONIST</t>
  </si>
  <si>
    <t>CALQUENCE</t>
  </si>
  <si>
    <t>CYCLOSET</t>
  </si>
  <si>
    <t>ANTIHYPERGLYCEMIC - DOPAMINE RECEPTOR AGONISTS</t>
  </si>
  <si>
    <t>MULTAQ</t>
  </si>
  <si>
    <t>ANTIARRHYTHMICS</t>
  </si>
  <si>
    <t>TYRVAYA</t>
  </si>
  <si>
    <t>NICOTINIC RECEPT.PARTIAL AGONIST, ALPHA4BETA2 SPEC</t>
  </si>
  <si>
    <t>TOBI PODHALER</t>
  </si>
  <si>
    <t>AMINOGLYCOSIDE ANTIBIOTICS</t>
  </si>
  <si>
    <t>TEMOZOLOMIDE</t>
  </si>
  <si>
    <t>ANTINEOPLASTIC - ALKYLATING AGENTS</t>
  </si>
  <si>
    <t>CINQAIR</t>
  </si>
  <si>
    <t>INTERLEUKIN-5 (IL-5) ANTAGONISTS, MAB</t>
  </si>
  <si>
    <t>JENTADUETO XR</t>
  </si>
  <si>
    <t>ANTIHYPERGLYCEMIC,DPP-4 INHIBITOR-BIGUANIDE COMBS.</t>
  </si>
  <si>
    <t>VIREAD</t>
  </si>
  <si>
    <t>ANTIVIRALS, HIV-SPECIFIC, NUCLEOTIDE ANALOG, RTI</t>
  </si>
  <si>
    <t>ACTONEL</t>
  </si>
  <si>
    <t>BONE RESORPTION INHIBITORS</t>
  </si>
  <si>
    <t>BYDUREON BCISE</t>
  </si>
  <si>
    <t>DELSTRIGO</t>
  </si>
  <si>
    <t>AJOVY SYRINGE</t>
  </si>
  <si>
    <t>NUEDEXTA</t>
  </si>
  <si>
    <t>PSEUDOBULBAR AFFECT (PBA) AGENTS, NMDA ANTAGONISTS</t>
  </si>
  <si>
    <t>ACIPHEX</t>
  </si>
  <si>
    <t>FIASP</t>
  </si>
  <si>
    <t>OXERVATE</t>
  </si>
  <si>
    <t>OPHTHALMIC HUMAN NERVE GROWTH FACTOR (HNGF)</t>
  </si>
  <si>
    <t>EVEROLIMUS</t>
  </si>
  <si>
    <t>ANTINEOPLASTIC - MTOR KINASE INHIBITORS</t>
  </si>
  <si>
    <t>PANCREAZE</t>
  </si>
  <si>
    <t>PANCREATIC ENZYMES</t>
  </si>
  <si>
    <t>TALTZ AUTOINJECTOR</t>
  </si>
  <si>
    <t>HUMIRA(CF) PEN</t>
  </si>
  <si>
    <t>FC2 FEMALE CONDOM</t>
  </si>
  <si>
    <t>CONDOMS</t>
  </si>
  <si>
    <t>RELISTOR</t>
  </si>
  <si>
    <t>MU-OPIOID RECEPTOR ANTAGONISTS,PERIPHERALLY-ACTING</t>
  </si>
  <si>
    <t>AROMASIN</t>
  </si>
  <si>
    <t>ACTEMRA ACTPEN</t>
  </si>
  <si>
    <t>INTERLEUKIN-6 (IL-6) RECEPTOR INHIBITORS</t>
  </si>
  <si>
    <t>CROMOLYN SODIUM</t>
  </si>
  <si>
    <t>MAST CELL STABILIZERS, ORALLY INHALED</t>
  </si>
  <si>
    <t>LYSODREN</t>
  </si>
  <si>
    <t>ANTINEOPLASTICS,MISCELLANEOUS</t>
  </si>
  <si>
    <t>NUCALA</t>
  </si>
  <si>
    <t>BUDESONIDE ER</t>
  </si>
  <si>
    <t>GLUCOCORTICOIDS</t>
  </si>
  <si>
    <t>SYMDEKO</t>
  </si>
  <si>
    <t>TAVNEOS</t>
  </si>
  <si>
    <t>COMPLEMENT INHIBITORS</t>
  </si>
  <si>
    <t>ALTOPREV</t>
  </si>
  <si>
    <t>ANTIHYPERLIPIDEMIC-HMGCOA REDUCTASE INHIB(STATINS)</t>
  </si>
  <si>
    <t>OTEZLA</t>
  </si>
  <si>
    <t>ANTI-INFLAMMATORY,PHOSPHODIESTERASE-4(PDE4) INHIB.</t>
  </si>
  <si>
    <t>TRIENTINE HCL</t>
  </si>
  <si>
    <t>METALLIC POISON,AGENTS TO TREAT</t>
  </si>
  <si>
    <t>GILENYA</t>
  </si>
  <si>
    <t>DUPIXENT SYRINGE</t>
  </si>
  <si>
    <t>INTERLEUKIN-4(IL-4) RECEPTOR ALPHA ANTAGONIST, MAB</t>
  </si>
  <si>
    <t>VALTREX</t>
  </si>
  <si>
    <t>ANTIVIRALS, GENERAL</t>
  </si>
  <si>
    <t>DALFAMPRIDINE ER</t>
  </si>
  <si>
    <t>FYREMADEL</t>
  </si>
  <si>
    <t>DAYBUE</t>
  </si>
  <si>
    <t>IBRANCE</t>
  </si>
  <si>
    <t>CRESEMBA</t>
  </si>
  <si>
    <t>ANTIFUNGAL AGENTS</t>
  </si>
  <si>
    <t>PULMOZYME</t>
  </si>
  <si>
    <t>MUCOLYTICS</t>
  </si>
  <si>
    <t>LYUMJEV TEMPO PEN U-100</t>
  </si>
  <si>
    <t>MYFEMBREE</t>
  </si>
  <si>
    <t>LHRH (GNRH) ANTAGONIST,ESTROGEN AND PROGESTIN COMB</t>
  </si>
  <si>
    <t>AVONEX PEN</t>
  </si>
  <si>
    <t>VRAYLAR</t>
  </si>
  <si>
    <t>ANTIPSYCHOTIC-ATYPICAL,D3/D2 PARTIAL AG-5HT MIXED</t>
  </si>
  <si>
    <t>HUMALOG MIX 75-25 KWIKPEN</t>
  </si>
  <si>
    <t>LUPRON DEPOT</t>
  </si>
  <si>
    <t>LHRH (GNRH) AGONIST ANALOG PITUITARY SUPPRESSANTS</t>
  </si>
  <si>
    <t>VELPHORO</t>
  </si>
  <si>
    <t>HUMIRA PEN</t>
  </si>
  <si>
    <t>PROGRAF</t>
  </si>
  <si>
    <t>IMMUNOSUPPRESSIVES</t>
  </si>
  <si>
    <t>NINLARO</t>
  </si>
  <si>
    <t>NEUPRO</t>
  </si>
  <si>
    <t>TALTZ SYRINGE</t>
  </si>
  <si>
    <t>HUMULIN R U-500</t>
  </si>
  <si>
    <t>DIAZOXIDE</t>
  </si>
  <si>
    <t>AGENTS TO TREAT HYPOGLYCEMIA (HYPERGLYCEMICS)</t>
  </si>
  <si>
    <t>PREZCOBIX</t>
  </si>
  <si>
    <t>ANTIVIRALS, HIV-SPEC, NON-PEPTIDIC PROTEASE INHIB</t>
  </si>
  <si>
    <t>APTIOM</t>
  </si>
  <si>
    <t>ONFI</t>
  </si>
  <si>
    <t>ANTICONVULSANT - BENZODIAZEPINE TYPE</t>
  </si>
  <si>
    <t>TEZSPIRE</t>
  </si>
  <si>
    <t>THYMIC STROMAL LYMPHOPOIETIN (TSLP) INHIBITORS</t>
  </si>
  <si>
    <t>TALTZ AUTOINJECTOR (3 PACK)</t>
  </si>
  <si>
    <t>QBRELIS</t>
  </si>
  <si>
    <t>ANTIHYPERTENSIVES, ACE INHIBITORS</t>
  </si>
  <si>
    <t>ALOSETRON HCL</t>
  </si>
  <si>
    <t>IRRITABLE BOWEL SYNDROME AGENTS, 5-HT3 ANTAGONIST</t>
  </si>
  <si>
    <t>ISTURISA</t>
  </si>
  <si>
    <t>ADRENAL STEROID INHIBITORS</t>
  </si>
  <si>
    <t>KESIMPTA PEN</t>
  </si>
  <si>
    <t>FORFIVO XL</t>
  </si>
  <si>
    <t>NOREPINEPHRINE AND DOPAMINE REUPTAKE INHIB (NDRIS)</t>
  </si>
  <si>
    <t>GLYXAMBI</t>
  </si>
  <si>
    <t>ANTIHYPERGLYCEMIC, SGLT-2 AND DPP-4 INHIBITOR COMB</t>
  </si>
  <si>
    <t>ILUMYA</t>
  </si>
  <si>
    <t>VELETRI</t>
  </si>
  <si>
    <t>ADCIRCA</t>
  </si>
  <si>
    <t>AUVI-Q</t>
  </si>
  <si>
    <t>ANAPHYLAXIS THERAPY AGENTS</t>
  </si>
  <si>
    <t>ABIRATERONE ACETATE</t>
  </si>
  <si>
    <t>ANTINEOPLASTIC - ANTIANDROGENIC AGENTS</t>
  </si>
  <si>
    <t>IBSRELA</t>
  </si>
  <si>
    <t>IBS AGENTS,SODIUM-HYDROGEN EXCHANGER 3(NHE3) INHIB</t>
  </si>
  <si>
    <t>OMEPRAZOLE-SODIUM BICARBONATE</t>
  </si>
  <si>
    <t>EFAVIRENZ</t>
  </si>
  <si>
    <t>ANTIVIRALS, HIV-SPECIFIC, NON-NUCLEOSIDE, RTI</t>
  </si>
  <si>
    <t>QUVIVIQ</t>
  </si>
  <si>
    <t>SEDATIVE-HYPNOTICS,NON-BARBITURATE</t>
  </si>
  <si>
    <t>SUNOSI</t>
  </si>
  <si>
    <t>NARCOLEPSY AND SLEEP DISORDER THERAPY AGENTS</t>
  </si>
  <si>
    <t>CAYSTON</t>
  </si>
  <si>
    <t>BETALACTAMS</t>
  </si>
  <si>
    <t>GONAL-F</t>
  </si>
  <si>
    <t>FOLLICLE-STIMULATING HORMONE (FSH)</t>
  </si>
  <si>
    <t>FARXIGA</t>
  </si>
  <si>
    <t>LOPINAVIR-RITONAVIR</t>
  </si>
  <si>
    <t>ANTIVIRALS, HIV-SPECIFIC, PROTEASE INHIBITOR COMB</t>
  </si>
  <si>
    <t>ADEFOVIR DIPIVOXIL</t>
  </si>
  <si>
    <t>HEPATITIS B TREATMENT AGENTS</t>
  </si>
  <si>
    <t>SIMPONI ARIA</t>
  </si>
  <si>
    <t>ARAVA</t>
  </si>
  <si>
    <t>ANTI-INFLAMMATORY, PYRIMIDINE SYNTHESIS INHIBITOR</t>
  </si>
  <si>
    <t>STELARA</t>
  </si>
  <si>
    <t>HUMAN INTERLEUKIN 12/23 (IL-12/13) INHIBITORS, MAB</t>
  </si>
  <si>
    <t>ADEMPAS</t>
  </si>
  <si>
    <t>PULM ANTI-HTN,SOLUBLE GUANYLATE CYCLASE STIMULATOR</t>
  </si>
  <si>
    <t>ENBREL</t>
  </si>
  <si>
    <t>OMNARIS</t>
  </si>
  <si>
    <t>NASAL ANTI-INFLAMMATORY STEROIDS</t>
  </si>
  <si>
    <t>PROVIGIL</t>
  </si>
  <si>
    <t>IMATINIB MESYLATE</t>
  </si>
  <si>
    <t>XOSPATA</t>
  </si>
  <si>
    <t>ONGENTYS</t>
  </si>
  <si>
    <t>AIMOVIG AUTOINJECTOR</t>
  </si>
  <si>
    <t>INCRELEX</t>
  </si>
  <si>
    <t>INSULIN-LIKE GROWTH FACTOR-1 (IGF-1) HORMONES</t>
  </si>
  <si>
    <t>ENTYVIO</t>
  </si>
  <si>
    <t>INTEGRIN RECEPTOR ANTAGONIST, MONOCLONAL ANTIBODY</t>
  </si>
  <si>
    <t>EVRYSDI</t>
  </si>
  <si>
    <t>GENETIC D/O TX - SMN PROTEIN DEFICIENCY TREATMENT</t>
  </si>
  <si>
    <t>MYCAPSSA</t>
  </si>
  <si>
    <t>ISENTRESS</t>
  </si>
  <si>
    <t>ANTIVIRALS,HIV-1 INTEGRASE STRAND TRANSFER INHIBTR</t>
  </si>
  <si>
    <t>ODEFSEY</t>
  </si>
  <si>
    <t>JANUVIA</t>
  </si>
  <si>
    <t>ANTIHYPERGLYCEMIC, DPP-4 INHIBITORS</t>
  </si>
  <si>
    <t>PALYNZIQ</t>
  </si>
  <si>
    <t>PKU TREATMENT AGENTS - PHENYLALANINE AMMONIA LYASE</t>
  </si>
  <si>
    <t>METFORMIN ER GASTRIC</t>
  </si>
  <si>
    <t>ANTIHYPERGLYCEMIC, BIGUANIDE TYPE</t>
  </si>
  <si>
    <t>VICTOZA 3-PAK</t>
  </si>
  <si>
    <t>STIVARGA</t>
  </si>
  <si>
    <t>TAFINLAR</t>
  </si>
  <si>
    <t>ANTINEOPLASTIC - BRAF KINASE INHIBITORS</t>
  </si>
  <si>
    <t>EPIDIOLEX</t>
  </si>
  <si>
    <t>ANTICONVULSANT - CANNABINOID TYPE</t>
  </si>
  <si>
    <t>SOTYKTU</t>
  </si>
  <si>
    <t>WAKIX</t>
  </si>
  <si>
    <t>NARCOLEPSY TX-H3-RECEPT.ANTAGONIST/INVERSE AGONIST</t>
  </si>
  <si>
    <t>LYUMJEV</t>
  </si>
  <si>
    <t>INFLECTRA</t>
  </si>
  <si>
    <t>ELAPRASE</t>
  </si>
  <si>
    <t>METABOLIC DX ENZYME REPLACE, MUCOPOLYSACCHARIDOSIS</t>
  </si>
  <si>
    <t>XTANDI</t>
  </si>
  <si>
    <t>APLENZIN</t>
  </si>
  <si>
    <t>SPRAVATO</t>
  </si>
  <si>
    <t>ANTIDEPRESSANT - NMDA RECEPTOR ANTAGONIST</t>
  </si>
  <si>
    <t>ATIVAN</t>
  </si>
  <si>
    <t>ANTI-ANXIETY - BENZODIAZEPINES</t>
  </si>
  <si>
    <t>VUMERITY</t>
  </si>
  <si>
    <t>APRISO</t>
  </si>
  <si>
    <t>DRUG TX-CHRONIC INFLAM. COLON DX,5-AMINOSALICYLAT</t>
  </si>
  <si>
    <t>SOMATULINE DEPOT</t>
  </si>
  <si>
    <t>JUBLIA</t>
  </si>
  <si>
    <t>TOPICAL ANTIFUNGALS</t>
  </si>
  <si>
    <t>LONSURF</t>
  </si>
  <si>
    <t>ANTINEOPLASTIC - ANTIMETABOLITES</t>
  </si>
  <si>
    <t>CABOMETYX</t>
  </si>
  <si>
    <t>ZEPOSIA</t>
  </si>
  <si>
    <t>SPHINGOSINE 1-PHOSPHATE (S1P) RECEPTOR MODULATOR</t>
  </si>
  <si>
    <t>MYFORTIC</t>
  </si>
  <si>
    <t>FINTEPLA</t>
  </si>
  <si>
    <t>AVONEX</t>
  </si>
  <si>
    <t>GLATIRAMER ACETATE</t>
  </si>
  <si>
    <t>BESREMI</t>
  </si>
  <si>
    <t>IMMUNOMODULATORS</t>
  </si>
  <si>
    <t>VIGADRONE</t>
  </si>
  <si>
    <t>SYMTUZA</t>
  </si>
  <si>
    <t>ANTIRETROVIRAL-NUCLEOSIDE,NUCLEOTIDE,PROTEASE INH.</t>
  </si>
  <si>
    <t>FERIVA 21-7</t>
  </si>
  <si>
    <t>IRON REPLACEMENT</t>
  </si>
  <si>
    <t>BETASERON</t>
  </si>
  <si>
    <t>ANDROGEL</t>
  </si>
  <si>
    <t>ANDROGENIC AGENTS</t>
  </si>
  <si>
    <t>SYNJARDY</t>
  </si>
  <si>
    <t>ANTIHYPERGLYCEMIC-SGLT2 INHIBITOR-BIGUANIDE COMBS.</t>
  </si>
  <si>
    <t>XYREM</t>
  </si>
  <si>
    <t>ANTI-NARCOLEPSY,ANTI-CATAPLEXY,SEDATIVE-TYPE AGENT</t>
  </si>
  <si>
    <t>AURYXIA</t>
  </si>
  <si>
    <t>FINGOLIMOD</t>
  </si>
  <si>
    <t>NUZYRA</t>
  </si>
  <si>
    <t>TETRACYCLINE ANTIBIOTICS</t>
  </si>
  <si>
    <t>LAMIVUDINE-ZIDOVUDINE</t>
  </si>
  <si>
    <t>ANTIVIRALS, HIV-SPEC., NUCLEOSIDE ANALOG, RTI COMB</t>
  </si>
  <si>
    <t>DOVATO</t>
  </si>
  <si>
    <t>ANTIRETROVIRAL-INTEGRASE INHIBITOR AND NRTI COMB.</t>
  </si>
  <si>
    <t>MEKINIST</t>
  </si>
  <si>
    <t>PROZAC</t>
  </si>
  <si>
    <t>SELECTIVE SEROTONIN REUPTAKE INHIBITOR (SSRIS)</t>
  </si>
  <si>
    <t>CIMZIA</t>
  </si>
  <si>
    <t>RUFINAMIDE</t>
  </si>
  <si>
    <t>SORAFENIB</t>
  </si>
  <si>
    <t>HUMIRA(CF) PEN PSOR-UV-ADOL HS</t>
  </si>
  <si>
    <t>PROMACTA</t>
  </si>
  <si>
    <t>THROMBOPOIETIN RECEPTOR AGONISTS</t>
  </si>
  <si>
    <t>ZIEXTENZO</t>
  </si>
  <si>
    <t>LEUKOCYTE (WBC) STIMULANTS</t>
  </si>
  <si>
    <t>DESOXYN</t>
  </si>
  <si>
    <t>ADRENERGICS, AROMATIC, NON-CATECHOLAMINE</t>
  </si>
  <si>
    <t>EMSAM</t>
  </si>
  <si>
    <t>MONOAMINE OXIDASE (MAO) INHIBITOR ANTIDEPRESSANTS</t>
  </si>
  <si>
    <t>RESTASIS</t>
  </si>
  <si>
    <t>OPHTHALMIC ANTI-INFLAMMATORY IMMUNOMODULATOR-TYPE</t>
  </si>
  <si>
    <t>PENTASA</t>
  </si>
  <si>
    <t>TIVICAY</t>
  </si>
  <si>
    <t>ALTABAX</t>
  </si>
  <si>
    <t>TOPICAL ANTIBIOTIC PLEUROMUTILIN DERIVATIVES</t>
  </si>
  <si>
    <t>MAVYRET</t>
  </si>
  <si>
    <t>HEPATITIS C VIRUS- NS5A AND NS3/4A INHIBITOR COMB</t>
  </si>
  <si>
    <t>NURTEC ODT</t>
  </si>
  <si>
    <t>RYBELSUS</t>
  </si>
  <si>
    <t>FYCOMPA</t>
  </si>
  <si>
    <t>BRIVIACT</t>
  </si>
  <si>
    <t>ILARIS</t>
  </si>
  <si>
    <t>ANTI-INFLAMMATORY, INTERLEUKIN-1 BETA BLOCKERS</t>
  </si>
  <si>
    <t>SOFOSBUVIR-VELPATASVIR</t>
  </si>
  <si>
    <t>HEP C VIRUS-NS5B POLYMERASE AND NS5A INHIB. COMBO.</t>
  </si>
  <si>
    <t>TETRABENAZINE</t>
  </si>
  <si>
    <t>DRUGS TO TREAT MOVEMENT DISORDERS</t>
  </si>
  <si>
    <t>TOLSURA</t>
  </si>
  <si>
    <t>VIBERZI</t>
  </si>
  <si>
    <t>IBS AGENTS,MIXED OPIOID RECEP AGONISTS/ANTAGONISTS</t>
  </si>
  <si>
    <t>COTEMPLA XR-ODT</t>
  </si>
  <si>
    <t>TX FOR ATTENTION DEFICIT-HYPERACT(ADHD)/NARCOLEPSY</t>
  </si>
  <si>
    <t>MESNEX</t>
  </si>
  <si>
    <t>CHEMOTHERAPY RESCUE/ANTIDOTE AGENTS</t>
  </si>
  <si>
    <t>CROTAN</t>
  </si>
  <si>
    <t>TOPICAL ANTIPARASITICS</t>
  </si>
  <si>
    <t>ICATIBANT</t>
  </si>
  <si>
    <t>BRADYKININ B2 RECEPTOR ANTAGONISTS</t>
  </si>
  <si>
    <t>BYETTA</t>
  </si>
  <si>
    <t>HUMALOG KWIKPEN U-100</t>
  </si>
  <si>
    <t>ABSORICA</t>
  </si>
  <si>
    <t>ACNE AGENTS,SYSTEMIC</t>
  </si>
  <si>
    <t>RUKOBIA</t>
  </si>
  <si>
    <t>ANTIVIRALS, HIV-SPECIFIC, CD4 ATTACHMENT INHIBITOR</t>
  </si>
  <si>
    <t>DELZICOL</t>
  </si>
  <si>
    <t>SAPROPTERIN DIHYDROCHLORIDE</t>
  </si>
  <si>
    <t>PKU TX AGENT-COFACTOR OF PHENYLALANINE HYDROXYLASE</t>
  </si>
  <si>
    <t>BOSULIF</t>
  </si>
  <si>
    <t>STIOLTO RESPIMAT</t>
  </si>
  <si>
    <t>BETA-ADRENERGIC AND ANTICHOLINERGIC COMBO, INHALED</t>
  </si>
  <si>
    <t>BOSENTAN</t>
  </si>
  <si>
    <t>GEMTESA</t>
  </si>
  <si>
    <t>OVERACTIVE BLADDER AGENTS, BETA-3 ADRENERGIC RECEP</t>
  </si>
  <si>
    <t>JAKAFI</t>
  </si>
  <si>
    <t>ANTINEOPLASTIC - JANUS KINASE (JAK) INHIBITORS</t>
  </si>
  <si>
    <t>TAGRISSO</t>
  </si>
  <si>
    <t>COSENTYX SYRINGE</t>
  </si>
  <si>
    <t>NUPLAZID</t>
  </si>
  <si>
    <t>SELECTIVE SEROTONIN 5-HT2A INVERSE AGONISTS (SSIA)</t>
  </si>
  <si>
    <t>COREG CR</t>
  </si>
  <si>
    <t>ALPHA/BETA-ADRENERGIC BLOCKING AGENTS</t>
  </si>
  <si>
    <t>RYTARY</t>
  </si>
  <si>
    <t>FOCALIN XR</t>
  </si>
  <si>
    <t>ERIVEDGE</t>
  </si>
  <si>
    <t>ANTINEOPLASTIC - HEDGEHOG PATHWAY INHIBITOR</t>
  </si>
  <si>
    <t>XHANCE</t>
  </si>
  <si>
    <t>VEREGEN</t>
  </si>
  <si>
    <t>TOPICAL GENITAL WART-HPV TREATMENT AGENTS</t>
  </si>
  <si>
    <t>APIDRA SOLOSTAR</t>
  </si>
  <si>
    <t>XYWAV</t>
  </si>
  <si>
    <t>KEPPRA</t>
  </si>
  <si>
    <t>SYMLINPEN 60</t>
  </si>
  <si>
    <t>ANTIHYPERGLYCEMIC, AMYLIN ANALOG-TYPE</t>
  </si>
  <si>
    <t>LUCEMYRA</t>
  </si>
  <si>
    <t>OPIOID WITHDRAWAL THER, ALPHA-2 ADRENERGIC AGONIST</t>
  </si>
  <si>
    <t>SKYRIZI ON-BODY</t>
  </si>
  <si>
    <t>PIQRAY</t>
  </si>
  <si>
    <t>CAMBIA</t>
  </si>
  <si>
    <t>OTREXUP</t>
  </si>
  <si>
    <t>ANTI-ARTHRITIC, FOLATE ANTAGONIST AGENTS</t>
  </si>
  <si>
    <t>ZELBORAF</t>
  </si>
  <si>
    <t>CAPECITABINE</t>
  </si>
  <si>
    <t>QULIPTA</t>
  </si>
  <si>
    <t>LANTHANUM CARBONATE</t>
  </si>
  <si>
    <t>NIVESTYM</t>
  </si>
  <si>
    <t>RINVOQ</t>
  </si>
  <si>
    <t>JANUS KINASE (JAK) INHIBITORS</t>
  </si>
  <si>
    <t>RUBRACA</t>
  </si>
  <si>
    <t>SEYSARA</t>
  </si>
  <si>
    <t>ADBRY</t>
  </si>
  <si>
    <t>INTERLEUKIN-13 (IL-13) INHIBITORS, MAB</t>
  </si>
  <si>
    <t>VTAMA</t>
  </si>
  <si>
    <t>ANTIPSORIATICS AGENTS</t>
  </si>
  <si>
    <t>PLEGRIDY</t>
  </si>
  <si>
    <t>HEMLIBRA</t>
  </si>
  <si>
    <t>HEMOPHILIA TREATMENT AGENTS,NON-FACTOR REPLACEMENT</t>
  </si>
  <si>
    <t>EFFEXOR XR</t>
  </si>
  <si>
    <t>SEROTONIN-NOREPINEPHRINE REUPTAKE-INHIB (SNRIS)</t>
  </si>
  <si>
    <t>CIBINQO</t>
  </si>
  <si>
    <t>BRUKINSA</t>
  </si>
  <si>
    <t>AMINOCAPROIC ACID</t>
  </si>
  <si>
    <t>ANTIFIBRINOLYTIC AGENTS</t>
  </si>
  <si>
    <t>VARUBI</t>
  </si>
  <si>
    <t>ANTIEMETIC/ANTIVERTIGO AGENTS</t>
  </si>
  <si>
    <t>SKYRIZI</t>
  </si>
  <si>
    <t>REXULTI</t>
  </si>
  <si>
    <t>ANTIPSYCHOTICS, ATYP, D2 PARTIAL AGONIST/5HT MIXED</t>
  </si>
  <si>
    <t>NOXAFIL</t>
  </si>
  <si>
    <t>EFAVIRENZ-EMTRIC-TENOFOV DISOP</t>
  </si>
  <si>
    <t>ENBREL SURECLICK</t>
  </si>
  <si>
    <t>MARPLAN</t>
  </si>
  <si>
    <t>MAOIS -NON-SELECTIVE,IRREVERSIBLE ANTIDEPRESSANTS</t>
  </si>
  <si>
    <t>WYNZORA</t>
  </si>
  <si>
    <t>PROLATE</t>
  </si>
  <si>
    <t>OPIOID ANALGESIC AND NON-SALICYLATE ANALGESICS</t>
  </si>
  <si>
    <t>EMGALITY SYRINGE</t>
  </si>
  <si>
    <t>CALCITONIN GENE-RELATED PEPTIDE (CGRP) INHIBITORS</t>
  </si>
  <si>
    <t>SABRIL</t>
  </si>
  <si>
    <t>TRILEPTAL</t>
  </si>
  <si>
    <t>AVODART</t>
  </si>
  <si>
    <t>BENIGN PROSTATIC HYPERTROPHY/MICTURITION AGENTS</t>
  </si>
  <si>
    <t>VIOKACE</t>
  </si>
  <si>
    <t>DIOVAN HCT</t>
  </si>
  <si>
    <t>ANGIOTENSIN RECEPTOR ANTAG.-THIAZIDE DIURETIC COMB</t>
  </si>
  <si>
    <t>TERIFLUNOMIDE</t>
  </si>
  <si>
    <t>SELZENTRY</t>
  </si>
  <si>
    <t>ANTIVIRALS, HIV-SPECIFIC, CCR5 CO-RECEPTOR ANTAG.</t>
  </si>
  <si>
    <t>DEPAKOTE</t>
  </si>
  <si>
    <t>TERIPARATIDE</t>
  </si>
  <si>
    <t>BONE FORMATION STIM. AGENTS - PARATHYROID HORMONE</t>
  </si>
  <si>
    <t>FORMOTEROL FUMARATE</t>
  </si>
  <si>
    <t>BETA-ADRENERGIC AGENTS, ORALLY INHALED,LONG ACTING</t>
  </si>
  <si>
    <t>XELODA</t>
  </si>
  <si>
    <t>HUMULIN R U-500 KWIKPEN</t>
  </si>
  <si>
    <t>TRACLEER</t>
  </si>
  <si>
    <t>OXTELLAR XR</t>
  </si>
  <si>
    <t>TOPIRAMATE ER</t>
  </si>
  <si>
    <t>PIRFENIDONE</t>
  </si>
  <si>
    <t>ANTIFIBROTIC THERAPY - PYRIDONE ANALOGS</t>
  </si>
  <si>
    <t>LIPITOR</t>
  </si>
  <si>
    <t>GLEEVEC</t>
  </si>
  <si>
    <t>LUPKYNIS</t>
  </si>
  <si>
    <t>GONAL-F RFF REDI-JECT</t>
  </si>
  <si>
    <t>OSMOLEX ER</t>
  </si>
  <si>
    <t>WELCHOL</t>
  </si>
  <si>
    <t>BILE SALT SEQUESTRANTS</t>
  </si>
  <si>
    <t>RAYOS</t>
  </si>
  <si>
    <t>INPEN (FOR HUMALOG)</t>
  </si>
  <si>
    <t>CAMZYOS</t>
  </si>
  <si>
    <t>XELJANZ XR</t>
  </si>
  <si>
    <t>OMNIPOD CLASSIC PODS (GEN 3)</t>
  </si>
  <si>
    <t>PERCOCET</t>
  </si>
  <si>
    <t>ORENITRAM ER</t>
  </si>
  <si>
    <t>ABSORICA LD</t>
  </si>
  <si>
    <t>BOTOX</t>
  </si>
  <si>
    <t>NEUROMUSCULAR BLOCKING AGENTS</t>
  </si>
  <si>
    <t>MAVENCLAD</t>
  </si>
  <si>
    <t>NUBEQA</t>
  </si>
  <si>
    <t>POSACONAZOLE</t>
  </si>
  <si>
    <t>ARIMIDEX</t>
  </si>
  <si>
    <t>HORIZANT</t>
  </si>
  <si>
    <t>COPAXONE</t>
  </si>
  <si>
    <t>TARPEYO</t>
  </si>
  <si>
    <t>VIMPAT</t>
  </si>
  <si>
    <t>LYNPARZA</t>
  </si>
  <si>
    <t>TOLVAPTAN</t>
  </si>
  <si>
    <t>ARGININE VASOPRESSIN (AVP) RECEPTOR ANTAGONISTS</t>
  </si>
  <si>
    <t>IDHIFA</t>
  </si>
  <si>
    <t>ANTINEOPLASTIC-ISOCITRATE DEHYDROGENASE INHIBITORS</t>
  </si>
  <si>
    <t>JANUMET XR</t>
  </si>
  <si>
    <t>KISQALI</t>
  </si>
  <si>
    <t>SKYCLARYS</t>
  </si>
  <si>
    <t>DUPIXENT PEN</t>
  </si>
  <si>
    <t>SUCRAID</t>
  </si>
  <si>
    <t>GASTRIC ENZYMES</t>
  </si>
  <si>
    <t>HUMIRA(CF) PEN CROHN'S-UC-HS</t>
  </si>
  <si>
    <t>XULTOPHY 100-3.6</t>
  </si>
  <si>
    <t>ANTIHYPERGLY,INSULIN,LONG ACT-GLP-1 RECEPT.AGONIST</t>
  </si>
  <si>
    <t>REVLIMID</t>
  </si>
  <si>
    <t>ANTINEOPLASTIC IMMUNOMODULATOR AGENTS</t>
  </si>
  <si>
    <t>CELLCEPT</t>
  </si>
  <si>
    <t>ZEGALOGUE SYRINGE</t>
  </si>
  <si>
    <t>JANUMET</t>
  </si>
  <si>
    <t>ACTEMRA</t>
  </si>
  <si>
    <t>BRAFTOVI</t>
  </si>
  <si>
    <t>EMTRICITABINE-TENOFOVIR DISOP</t>
  </si>
  <si>
    <t>KINERET</t>
  </si>
  <si>
    <t>ANTI-INFLAM. INTERLEUKIN-1 RECEPTOR ANTAGONIST</t>
  </si>
  <si>
    <t>OMNIPOD DASH PODS (GEN 4)</t>
  </si>
  <si>
    <t>VEMLIDY</t>
  </si>
  <si>
    <t>ICLUSIG</t>
  </si>
  <si>
    <t>WEGOVY</t>
  </si>
  <si>
    <t>LATUDA</t>
  </si>
  <si>
    <t>REBIF</t>
  </si>
  <si>
    <t>ELMIRON</t>
  </si>
  <si>
    <t>URINARY TRACT ANALGESIC AGENTS</t>
  </si>
  <si>
    <t>HUMALOG KWIKPEN U-200</t>
  </si>
  <si>
    <t>INQOVI</t>
  </si>
  <si>
    <t>ZORTRESS</t>
  </si>
  <si>
    <t>TROKENDI XR</t>
  </si>
  <si>
    <t>TOPAMAX</t>
  </si>
  <si>
    <t>METHAZOLAMIDE</t>
  </si>
  <si>
    <t>CARBONIC ANHYDRASE INHIBITORS</t>
  </si>
  <si>
    <t>FIASP FLEXTOUCH</t>
  </si>
  <si>
    <t>ZEMBRACE SYMTOUCH</t>
  </si>
  <si>
    <t>PREVYMIS</t>
  </si>
  <si>
    <t>XOLAIR</t>
  </si>
  <si>
    <t>MONOCLONAL ANTIBODIES TO IMMUNOGLOBULIN E (IGE)</t>
  </si>
  <si>
    <t>EMFLAZA</t>
  </si>
  <si>
    <t>CABENUVA</t>
  </si>
  <si>
    <t>BIKTARVY</t>
  </si>
  <si>
    <t>SKYTROFA</t>
  </si>
  <si>
    <t>ALINIA</t>
  </si>
  <si>
    <t>ABACAVIR-LAMIVUDINE</t>
  </si>
  <si>
    <t>TRIJARDY XR</t>
  </si>
  <si>
    <t>ANTIHYPERGLY-SGLT-2 INHIB,DPP-4 INHIB,BIGUANIDE CB</t>
  </si>
  <si>
    <t>HUMIRA</t>
  </si>
  <si>
    <t>PARAGARD T 380-A</t>
  </si>
  <si>
    <t>MESALAMINE ER</t>
  </si>
  <si>
    <t>INPEN (FOR NOVOLOG OR FIASP)</t>
  </si>
  <si>
    <t>MEKTOVI</t>
  </si>
  <si>
    <t>ANNOVERA</t>
  </si>
  <si>
    <t>CONTRACEPTIVES, INTRAVAGINAL, SYSTEMIC</t>
  </si>
  <si>
    <t>VERQUVO</t>
  </si>
  <si>
    <t>SOLUBLE GUANYLATE CYCLASE (SGC) STIMULATOR</t>
  </si>
  <si>
    <t>BENLYSTA</t>
  </si>
  <si>
    <t>IMMUNOMODULATOR,B-LYMPHOCYTE STIM(BLYS)-SPEC INHIB</t>
  </si>
  <si>
    <t>IMBRUVICA</t>
  </si>
  <si>
    <t>PENNSAID</t>
  </si>
  <si>
    <t>TOPICAL ANTI-INFLAMMATORY, NSAIDS</t>
  </si>
  <si>
    <t>UDENYCA</t>
  </si>
  <si>
    <t>HUMIRA(CF) PEDIATRIC CROHN'S</t>
  </si>
  <si>
    <t>XELJANZ</t>
  </si>
  <si>
    <t>TRUDHESA</t>
  </si>
  <si>
    <t>NEXPLANON</t>
  </si>
  <si>
    <t>CONTRACEPTIVES,IMPLANTABLE</t>
  </si>
  <si>
    <t>FLUCYTOSINE</t>
  </si>
  <si>
    <t>DUOBRII</t>
  </si>
  <si>
    <t>CETROTIDE</t>
  </si>
  <si>
    <t>NEULASTA</t>
  </si>
  <si>
    <t>KEVZARA</t>
  </si>
  <si>
    <t>ZENPEP</t>
  </si>
  <si>
    <t>LENALIDOMIDE</t>
  </si>
  <si>
    <t>ARCALYST</t>
  </si>
  <si>
    <t>ORGOVYX</t>
  </si>
  <si>
    <t>ANTINEOPLASTIC LHRH(GNRH) ANTAGONIST,PITUIT.SUPPRS</t>
  </si>
  <si>
    <t>SOMAVERT</t>
  </si>
  <si>
    <t>GROWTH HORMONE RECEPTOR ANTAGONISTS</t>
  </si>
  <si>
    <t>FELBAMATE</t>
  </si>
  <si>
    <t>APRETUDE</t>
  </si>
  <si>
    <t>ESTRACE</t>
  </si>
  <si>
    <t>ESTROGENIC AGENTS</t>
  </si>
  <si>
    <t>RADICAVA ORS</t>
  </si>
  <si>
    <t>AMYOTROPHIC LATERAL SCLEROSIS AGENTS</t>
  </si>
  <si>
    <t>INGREZZA</t>
  </si>
  <si>
    <t>VOTRIENT</t>
  </si>
  <si>
    <t>ZILEUTON ER</t>
  </si>
  <si>
    <t>5-LIPOXYGENASE INHIBITORS</t>
  </si>
  <si>
    <t>CANASA</t>
  </si>
  <si>
    <t>CHRONIC INFLAM. COLON DX, 5-A-SALICYLAT,RECTAL TX</t>
  </si>
  <si>
    <t>RELYVRIO</t>
  </si>
  <si>
    <t>SKYRIZI PEN</t>
  </si>
  <si>
    <t>ABILIFY</t>
  </si>
  <si>
    <t>JYNARQUE</t>
  </si>
  <si>
    <t>POLYCYSTIC KIDNEY DISEASE AGENT, AVP RECEP. ANTAG</t>
  </si>
  <si>
    <t>MOUNJARO</t>
  </si>
  <si>
    <t>ANTIHYPERGLYCEMIC - INCRETIN MIMETICS COMBINATION</t>
  </si>
  <si>
    <t>AUSTEDO</t>
  </si>
  <si>
    <t>GEFITINIB</t>
  </si>
  <si>
    <t>KEPPRA XR</t>
  </si>
  <si>
    <t>BERINERT</t>
  </si>
  <si>
    <t>C1 ESTERASE INHIBITORS</t>
  </si>
  <si>
    <t>LIALDA</t>
  </si>
  <si>
    <t>ZONEGRAN</t>
  </si>
  <si>
    <t>GRALISE</t>
  </si>
  <si>
    <t>POSTHERPETIC NEURALGIA AGENTS</t>
  </si>
  <si>
    <t>SUTENT</t>
  </si>
  <si>
    <t>XCOPRI</t>
  </si>
  <si>
    <t>TIBSOVO</t>
  </si>
  <si>
    <t>DEXEDRINE</t>
  </si>
  <si>
    <t>TREMFYA</t>
  </si>
  <si>
    <t>ORENCIA</t>
  </si>
  <si>
    <t>ANTINFLAMMATORY, SEL.COSTIM.MOD.,T-CELL INHIBITOR</t>
  </si>
  <si>
    <t>ORENCIA CLICKJECT</t>
  </si>
  <si>
    <t>JATENZO</t>
  </si>
  <si>
    <t>NORITATE</t>
  </si>
  <si>
    <t>ROSACEA AGENTS, TOPICAL</t>
  </si>
  <si>
    <t>ZYTIGA</t>
  </si>
  <si>
    <t>REGRANEX</t>
  </si>
  <si>
    <t>DIABETIC ULCER PREPARATIONS,TOPICAL</t>
  </si>
  <si>
    <t>XPOVIO</t>
  </si>
  <si>
    <t>ANTINEOPLASTIC-SELECT INHIB OF NUCLEAR EXP (SINE)</t>
  </si>
  <si>
    <t>SOLTAMOX</t>
  </si>
  <si>
    <t>SELECTIVE ESTROGEN RECEPTOR MODULATORS (SERMS)</t>
  </si>
  <si>
    <t>CREON</t>
  </si>
  <si>
    <t>TOBRAMYCIN</t>
  </si>
  <si>
    <t>KOSELUGO</t>
  </si>
  <si>
    <t>POMALYST</t>
  </si>
  <si>
    <t>TABRECTA</t>
  </si>
  <si>
    <t>PREZISTA</t>
  </si>
  <si>
    <t>LETAIRIS</t>
  </si>
  <si>
    <t>JENTADUETO</t>
  </si>
  <si>
    <t>ZARXIO</t>
  </si>
  <si>
    <t>TRIKAFTA</t>
  </si>
  <si>
    <t>MIRENA</t>
  </si>
  <si>
    <t>HUMALOG</t>
  </si>
  <si>
    <t>TYVASO REFILL KIT</t>
  </si>
  <si>
    <t>NORDITROPIN FLEXPRO</t>
  </si>
  <si>
    <t>CELEBREX</t>
  </si>
  <si>
    <t>NSAIDS,CYCLOOXYGENASE-2(COX-2) SELECTIVE INHIBITOR</t>
  </si>
  <si>
    <t>EMVERM</t>
  </si>
  <si>
    <t>ANTHELMINTICS</t>
  </si>
  <si>
    <t>TRESIBA FLEXTOUCH U-200</t>
  </si>
  <si>
    <t>CLOZAPINE ODT</t>
  </si>
  <si>
    <t>ORIAHNN</t>
  </si>
  <si>
    <t>DIFICID</t>
  </si>
  <si>
    <t>MACROLIDE ANTIBIOTICS</t>
  </si>
  <si>
    <t>HUMATROPE</t>
  </si>
  <si>
    <t>PRENATE ELITE</t>
  </si>
  <si>
    <t>PRENATAL VITAMIN PREPARATIONS</t>
  </si>
  <si>
    <t>SUBLOCADE</t>
  </si>
  <si>
    <t>OPIOID WITHDRAWAL THERAPY AGENTS, OPIOID-TYPE</t>
  </si>
  <si>
    <t>OLUMIANT</t>
  </si>
  <si>
    <t>METOPIRONE</t>
  </si>
  <si>
    <t>METABOLIC FUNCTION DIAGNOSTICS</t>
  </si>
  <si>
    <t>SYNJARDY XR</t>
  </si>
  <si>
    <t>VALTOCO</t>
  </si>
  <si>
    <t>TASIGNA</t>
  </si>
  <si>
    <t>VYNDAMAX</t>
  </si>
  <si>
    <t>PROTEIN STABILIZERS</t>
  </si>
  <si>
    <t>NUVIGIL</t>
  </si>
  <si>
    <t>COSENTYX SENSOREADY PEN</t>
  </si>
  <si>
    <t>FORTEO</t>
  </si>
  <si>
    <t>LAMICTAL ODT</t>
  </si>
  <si>
    <t>ERLEADA</t>
  </si>
  <si>
    <t>NUTROPIN AQ NUSPIN</t>
  </si>
  <si>
    <t>MAYZENT</t>
  </si>
  <si>
    <t>TALTZ AUTOINJECTOR (2 PACK)</t>
  </si>
  <si>
    <t>HUMIRA(CF)</t>
  </si>
  <si>
    <t>PEGASYS</t>
  </si>
  <si>
    <t>HEPATITIS C TREATMENT AGENTS</t>
  </si>
  <si>
    <t>SANCUSO</t>
  </si>
  <si>
    <t>XIIDRA</t>
  </si>
  <si>
    <t>PULMICORT</t>
  </si>
  <si>
    <t>GLUCOCORTICOIDS, ORALLY INHALED</t>
  </si>
  <si>
    <t>HAEGARDA</t>
  </si>
  <si>
    <t>SPRYCEL</t>
  </si>
  <si>
    <t>SILIQ</t>
  </si>
  <si>
    <t>VENCLEXTA</t>
  </si>
  <si>
    <t>VYTORIN</t>
  </si>
  <si>
    <t>ANTIHYPERLIP.HMG COA REDUCT INHIB-CHOLEST.AB.INHIB</t>
  </si>
  <si>
    <t>OPSUMIT</t>
  </si>
  <si>
    <t>LIDOCAINE HCL</t>
  </si>
  <si>
    <t>TOPICAL LOCAL ANESTHETICS</t>
  </si>
  <si>
    <t>WELLBUTRIN XL</t>
  </si>
  <si>
    <t>TRIUMEQ</t>
  </si>
  <si>
    <t>ANTIRETROVIRAL-NRTIS AND INTEGRASE INHIBITORS COMB</t>
  </si>
  <si>
    <t>Nichole Campbell</t>
  </si>
  <si>
    <t>Nichole.Campbell@CignaHealthcare.com</t>
  </si>
  <si>
    <t>770-261-3251</t>
  </si>
  <si>
    <t>Resubmission</t>
  </si>
  <si>
    <t>CCGH-133830483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</si>
</sst>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31"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
      <b/>
      <u/>
      <sz val="11"/>
      <color theme="1"/>
      <name val="Arial"/>
      <family val="2"/>
    </font>
    <font>
      <sz val="11"/>
      <color theme="1"/>
      <name val="Arial"/>
      <family val="2"/>
    </font>
    <font>
      <b/>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71">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0" fillId="0" borderId="4" xfId="0" applyBorder="1" applyAlignment="1" applyProtection="1">
      <alignment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0" fillId="0" borderId="6" xfId="0" applyBorder="1" applyAlignment="1" applyProtection="1">
      <alignment wrapText="1"/>
      <protection locked="0"/>
    </xf>
    <xf numFmtId="0" fontId="0" fillId="0" borderId="11" xfId="0" applyBorder="1" applyAlignment="1" applyProtection="1">
      <alignment horizontal="centerContinuous" wrapText="1"/>
      <protection locked="0"/>
    </xf>
    <xf numFmtId="166" fontId="0" fillId="0" borderId="1" xfId="2" quotePrefix="1" applyNumberFormat="1" applyFont="1" applyFill="1" applyBorder="1" applyAlignment="1" applyProtection="1">
      <alignment horizontal="center"/>
      <protection locked="0"/>
    </xf>
    <xf numFmtId="0" fontId="0" fillId="0" borderId="36" xfId="0" quotePrefix="1" applyBorder="1" applyProtection="1">
      <protection locked="0"/>
    </xf>
    <xf numFmtId="0" fontId="28" fillId="2" borderId="10" xfId="0" applyFont="1" applyFill="1" applyBorder="1" applyProtection="1">
      <protection locked="0"/>
    </xf>
    <xf numFmtId="0" fontId="29" fillId="2" borderId="11" xfId="0" applyFont="1" applyFill="1" applyBorder="1" applyProtection="1">
      <protection locked="0"/>
    </xf>
    <xf numFmtId="0" fontId="29" fillId="2" borderId="12" xfId="0" applyFont="1" applyFill="1" applyBorder="1" applyProtection="1">
      <protection locked="0"/>
    </xf>
    <xf numFmtId="0" fontId="29" fillId="2" borderId="13" xfId="0" applyFont="1" applyFill="1" applyBorder="1" applyProtection="1">
      <protection locked="0"/>
    </xf>
    <xf numFmtId="0" fontId="29" fillId="2" borderId="0" xfId="0" applyFont="1" applyFill="1" applyProtection="1">
      <protection locked="0"/>
    </xf>
    <xf numFmtId="0" fontId="29" fillId="2" borderId="14" xfId="0" applyFont="1" applyFill="1" applyBorder="1" applyProtection="1">
      <protection locked="0"/>
    </xf>
    <xf numFmtId="0" fontId="30" fillId="2" borderId="13" xfId="0" applyFont="1" applyFill="1" applyBorder="1" applyProtection="1">
      <protection locked="0"/>
    </xf>
    <xf numFmtId="0" fontId="28" fillId="2" borderId="13" xfId="0" applyFont="1" applyFill="1" applyBorder="1" applyProtection="1">
      <protection locked="0"/>
    </xf>
    <xf numFmtId="0" fontId="29" fillId="2" borderId="15" xfId="0" applyFont="1" applyFill="1" applyBorder="1" applyProtection="1">
      <protection locked="0"/>
    </xf>
    <xf numFmtId="0" fontId="29" fillId="2" borderId="16" xfId="0" applyFont="1" applyFill="1" applyBorder="1" applyProtection="1">
      <protection locked="0"/>
    </xf>
    <xf numFmtId="0" fontId="29" fillId="2" borderId="17" xfId="0" applyFont="1" applyFill="1" applyBorder="1" applyProtection="1">
      <protection locked="0"/>
    </xf>
  </cellXfs>
  <cellStyles count="11">
    <cellStyle name="Comma" xfId="2" builtinId="3"/>
    <cellStyle name="Comma 2" xfId="10" xr:uid="{00000000-0005-0000-0000-000001000000}"/>
    <cellStyle name="Currency 2" xfId="9" xr:uid="{00000000-0005-0000-0000-000002000000}"/>
    <cellStyle name="Currency 3" xfId="6" xr:uid="{00000000-0005-0000-0000-000003000000}"/>
    <cellStyle name="Hyperlink" xfId="5" builtinId="8"/>
    <cellStyle name="Normal" xfId="0" builtinId="0"/>
    <cellStyle name="Normal 2" xfId="3" xr:uid="{00000000-0005-0000-0000-000006000000}"/>
    <cellStyle name="Normal 2 2" xfId="7" xr:uid="{00000000-0005-0000-0000-000007000000}"/>
    <cellStyle name="Normal_cover 10'01" xfId="4" xr:uid="{00000000-0005-0000-0000-000008000000}"/>
    <cellStyle name="Percent" xfId="1" builtinId="5"/>
    <cellStyle name="Percent 2" xfId="8" xr:uid="{00000000-0005-0000-0000-00000A000000}"/>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ichole.Campbell@CignaHealthcare.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H54"/>
  <sheetViews>
    <sheetView showGridLines="0" showZeros="0" tabSelected="1" topLeftCell="B1" zoomScale="80" zoomScaleNormal="80" zoomScaleSheetLayoutView="40" workbookViewId="0">
      <selection activeCell="D8" sqref="D8"/>
    </sheetView>
  </sheetViews>
  <sheetFormatPr defaultColWidth="8.77734375" defaultRowHeight="14.25" x14ac:dyDescent="0.2"/>
  <cols>
    <col min="1" max="1" width="41.21875" style="74" customWidth="1"/>
    <col min="2" max="2" width="37.21875" style="74" customWidth="1"/>
    <col min="3" max="3" width="85.77734375" style="74" customWidth="1"/>
    <col min="4" max="4" width="40.21875" style="74" customWidth="1"/>
    <col min="5" max="5" width="8.77734375" style="74" customWidth="1"/>
    <col min="6" max="16384" width="8.77734375" style="74"/>
  </cols>
  <sheetData>
    <row r="1" spans="1:6" ht="15.75" x14ac:dyDescent="0.25">
      <c r="A1" s="3" t="s">
        <v>61</v>
      </c>
      <c r="B1" s="73"/>
    </row>
    <row r="2" spans="1:6" ht="15.75" x14ac:dyDescent="0.25">
      <c r="A2" s="3" t="s">
        <v>368</v>
      </c>
    </row>
    <row r="4" spans="1:6" ht="15" x14ac:dyDescent="0.2">
      <c r="A4" s="75"/>
      <c r="B4" s="76"/>
      <c r="C4" s="77"/>
    </row>
    <row r="5" spans="1:6" ht="15.75" x14ac:dyDescent="0.2">
      <c r="A5" s="78" t="s">
        <v>62</v>
      </c>
      <c r="B5" s="79" t="s">
        <v>76</v>
      </c>
      <c r="C5" s="80">
        <v>2023</v>
      </c>
    </row>
    <row r="6" spans="1:6" ht="15.75" x14ac:dyDescent="0.2">
      <c r="A6" s="78" t="s">
        <v>194</v>
      </c>
      <c r="B6" s="79" t="s">
        <v>64</v>
      </c>
      <c r="C6" s="80"/>
    </row>
    <row r="7" spans="1:6" ht="15.75" x14ac:dyDescent="0.2">
      <c r="A7" s="78" t="s">
        <v>63</v>
      </c>
      <c r="B7" s="79" t="s">
        <v>364</v>
      </c>
      <c r="C7" s="81" t="s">
        <v>464</v>
      </c>
    </row>
    <row r="8" spans="1:6" ht="15.75" x14ac:dyDescent="0.2">
      <c r="A8" s="78" t="s">
        <v>65</v>
      </c>
      <c r="B8" s="79" t="s">
        <v>67</v>
      </c>
      <c r="C8" s="81" t="s">
        <v>1332</v>
      </c>
    </row>
    <row r="9" spans="1:6" ht="15.75" x14ac:dyDescent="0.2">
      <c r="A9" s="78" t="s">
        <v>66</v>
      </c>
      <c r="B9" s="79" t="s">
        <v>69</v>
      </c>
      <c r="C9" s="81" t="s">
        <v>1328</v>
      </c>
    </row>
    <row r="10" spans="1:6" ht="15.75" x14ac:dyDescent="0.2">
      <c r="A10" s="78" t="s">
        <v>68</v>
      </c>
      <c r="B10" s="79" t="s">
        <v>71</v>
      </c>
      <c r="C10" s="82" t="s">
        <v>1329</v>
      </c>
    </row>
    <row r="11" spans="1:6" ht="15.75" x14ac:dyDescent="0.2">
      <c r="A11" s="78" t="s">
        <v>70</v>
      </c>
      <c r="B11" s="79" t="s">
        <v>73</v>
      </c>
      <c r="C11" s="81" t="s">
        <v>1330</v>
      </c>
    </row>
    <row r="12" spans="1:6" ht="15.75" x14ac:dyDescent="0.2">
      <c r="A12" s="78" t="s">
        <v>72</v>
      </c>
      <c r="B12" s="79" t="s">
        <v>74</v>
      </c>
      <c r="C12" s="81" t="s">
        <v>1331</v>
      </c>
    </row>
    <row r="13" spans="1:6" ht="15.75" x14ac:dyDescent="0.2">
      <c r="B13" s="83"/>
      <c r="C13" s="84"/>
      <c r="D13" s="85"/>
    </row>
    <row r="14" spans="1:6" ht="15.75" x14ac:dyDescent="0.25">
      <c r="A14" s="86" t="s">
        <v>437</v>
      </c>
      <c r="B14" s="86"/>
      <c r="C14" s="84"/>
      <c r="D14" s="85"/>
    </row>
    <row r="15" spans="1:6" ht="15" x14ac:dyDescent="0.2">
      <c r="B15" s="87"/>
      <c r="C15" s="73"/>
      <c r="D15" s="73"/>
      <c r="E15" s="73"/>
      <c r="F15" s="73"/>
    </row>
    <row r="16" spans="1:6" ht="15.75" x14ac:dyDescent="0.2">
      <c r="A16" s="88" t="s">
        <v>253</v>
      </c>
      <c r="B16" s="89" t="s">
        <v>75</v>
      </c>
      <c r="C16" s="90" t="s">
        <v>77</v>
      </c>
      <c r="D16" s="73"/>
    </row>
    <row r="17" spans="1:4" ht="30" x14ac:dyDescent="0.2">
      <c r="A17" s="91" t="s">
        <v>460</v>
      </c>
      <c r="B17" s="92" t="s">
        <v>369</v>
      </c>
      <c r="C17" s="93" t="s">
        <v>389</v>
      </c>
      <c r="D17" s="73"/>
    </row>
    <row r="18" spans="1:4" ht="30" x14ac:dyDescent="0.2">
      <c r="A18" s="94" t="s">
        <v>460</v>
      </c>
      <c r="B18" s="95" t="s">
        <v>369</v>
      </c>
      <c r="C18" s="96" t="s">
        <v>79</v>
      </c>
      <c r="D18" s="73"/>
    </row>
    <row r="19" spans="1:4" ht="15" x14ac:dyDescent="0.2">
      <c r="A19" s="94" t="s">
        <v>460</v>
      </c>
      <c r="B19" s="95" t="s">
        <v>369</v>
      </c>
      <c r="C19" s="96" t="s">
        <v>78</v>
      </c>
      <c r="D19" s="73"/>
    </row>
    <row r="20" spans="1:4" ht="15" x14ac:dyDescent="0.2">
      <c r="A20" s="94" t="s">
        <v>460</v>
      </c>
      <c r="B20" s="95" t="s">
        <v>369</v>
      </c>
      <c r="C20" s="96" t="s">
        <v>439</v>
      </c>
      <c r="D20" s="73"/>
    </row>
    <row r="21" spans="1:4" ht="30" x14ac:dyDescent="0.2">
      <c r="A21" s="94" t="s">
        <v>460</v>
      </c>
      <c r="B21" s="95" t="s">
        <v>370</v>
      </c>
      <c r="C21" s="96" t="s">
        <v>448</v>
      </c>
      <c r="D21" s="73"/>
    </row>
    <row r="22" spans="1:4" ht="15" x14ac:dyDescent="0.2">
      <c r="A22" s="94" t="s">
        <v>460</v>
      </c>
      <c r="B22" s="95" t="s">
        <v>371</v>
      </c>
      <c r="C22" s="96" t="s">
        <v>356</v>
      </c>
      <c r="D22" s="73"/>
    </row>
    <row r="23" spans="1:4" ht="30" x14ac:dyDescent="0.2">
      <c r="A23" s="94" t="s">
        <v>460</v>
      </c>
      <c r="B23" s="95" t="s">
        <v>372</v>
      </c>
      <c r="C23" s="96" t="s">
        <v>357</v>
      </c>
      <c r="D23" s="73"/>
    </row>
    <row r="24" spans="1:4" ht="30" x14ac:dyDescent="0.2">
      <c r="A24" s="94" t="s">
        <v>460</v>
      </c>
      <c r="B24" s="95" t="s">
        <v>372</v>
      </c>
      <c r="C24" s="96" t="s">
        <v>358</v>
      </c>
      <c r="D24" s="73"/>
    </row>
    <row r="25" spans="1:4" ht="15" x14ac:dyDescent="0.2">
      <c r="A25" s="94" t="s">
        <v>460</v>
      </c>
      <c r="B25" s="95" t="s">
        <v>373</v>
      </c>
      <c r="C25" s="96" t="s">
        <v>359</v>
      </c>
      <c r="D25" s="73"/>
    </row>
    <row r="26" spans="1:4" ht="15" x14ac:dyDescent="0.2">
      <c r="A26" s="94" t="s">
        <v>460</v>
      </c>
      <c r="B26" s="95" t="s">
        <v>374</v>
      </c>
      <c r="C26" s="96" t="s">
        <v>360</v>
      </c>
      <c r="D26" s="73"/>
    </row>
    <row r="27" spans="1:4" ht="15" x14ac:dyDescent="0.2">
      <c r="A27" s="94" t="s">
        <v>460</v>
      </c>
      <c r="B27" s="95" t="s">
        <v>375</v>
      </c>
      <c r="C27" s="96" t="s">
        <v>361</v>
      </c>
    </row>
    <row r="28" spans="1:4" ht="30" x14ac:dyDescent="0.2">
      <c r="A28" s="94" t="s">
        <v>460</v>
      </c>
      <c r="B28" s="95" t="s">
        <v>376</v>
      </c>
      <c r="C28" s="96" t="s">
        <v>362</v>
      </c>
    </row>
    <row r="29" spans="1:4" ht="15" x14ac:dyDescent="0.2">
      <c r="A29" s="94" t="s">
        <v>460</v>
      </c>
      <c r="B29" s="42" t="s">
        <v>377</v>
      </c>
      <c r="C29" s="96" t="s">
        <v>363</v>
      </c>
      <c r="D29" s="97"/>
    </row>
    <row r="30" spans="1:4" ht="30" x14ac:dyDescent="0.2">
      <c r="A30" s="94" t="s">
        <v>460</v>
      </c>
      <c r="B30" s="95" t="s">
        <v>378</v>
      </c>
      <c r="C30" s="96" t="s">
        <v>449</v>
      </c>
    </row>
    <row r="31" spans="1:4" ht="15" x14ac:dyDescent="0.2">
      <c r="A31" s="94" t="s">
        <v>460</v>
      </c>
      <c r="B31" s="95" t="s">
        <v>379</v>
      </c>
      <c r="C31" s="96" t="s">
        <v>181</v>
      </c>
    </row>
    <row r="32" spans="1:4" ht="15" x14ac:dyDescent="0.2">
      <c r="A32" s="98" t="s">
        <v>460</v>
      </c>
      <c r="B32" s="99" t="s">
        <v>430</v>
      </c>
      <c r="C32" s="100" t="s">
        <v>431</v>
      </c>
    </row>
    <row r="33" spans="1:8" ht="15" x14ac:dyDescent="0.2">
      <c r="A33" s="94"/>
      <c r="B33" s="95"/>
      <c r="C33" s="96"/>
    </row>
    <row r="34" spans="1:8" ht="30" x14ac:dyDescent="0.2">
      <c r="A34" s="94" t="s">
        <v>254</v>
      </c>
      <c r="B34" s="101" t="s">
        <v>380</v>
      </c>
      <c r="C34" s="102" t="s">
        <v>353</v>
      </c>
    </row>
    <row r="35" spans="1:8" ht="30" x14ac:dyDescent="0.2">
      <c r="A35" s="94" t="s">
        <v>254</v>
      </c>
      <c r="B35" s="101" t="s">
        <v>381</v>
      </c>
      <c r="C35" s="102" t="s">
        <v>354</v>
      </c>
    </row>
    <row r="36" spans="1:8" ht="30" x14ac:dyDescent="0.2">
      <c r="A36" s="94" t="s">
        <v>254</v>
      </c>
      <c r="B36" s="101" t="s">
        <v>382</v>
      </c>
      <c r="C36" s="102" t="s">
        <v>355</v>
      </c>
    </row>
    <row r="37" spans="1:8" ht="15" x14ac:dyDescent="0.2">
      <c r="A37" s="91"/>
      <c r="B37" s="103"/>
      <c r="C37" s="104"/>
    </row>
    <row r="38" spans="1:8" ht="30" x14ac:dyDescent="0.2">
      <c r="A38" s="91" t="s">
        <v>259</v>
      </c>
      <c r="B38" s="92" t="s">
        <v>383</v>
      </c>
      <c r="C38" s="93" t="s">
        <v>450</v>
      </c>
    </row>
    <row r="39" spans="1:8" ht="30" x14ac:dyDescent="0.2">
      <c r="A39" s="94" t="s">
        <v>259</v>
      </c>
      <c r="B39" s="64" t="s">
        <v>384</v>
      </c>
      <c r="C39" s="96" t="s">
        <v>451</v>
      </c>
      <c r="D39" s="97"/>
      <c r="E39" s="97"/>
      <c r="F39" s="97"/>
      <c r="G39" s="97"/>
      <c r="H39" s="97"/>
    </row>
    <row r="40" spans="1:8" ht="30" x14ac:dyDescent="0.2">
      <c r="A40" s="94" t="s">
        <v>259</v>
      </c>
      <c r="B40" s="63" t="s">
        <v>385</v>
      </c>
      <c r="C40" s="96" t="s">
        <v>452</v>
      </c>
      <c r="D40" s="97"/>
      <c r="E40" s="97"/>
      <c r="F40" s="97"/>
      <c r="G40" s="97"/>
      <c r="H40" s="97"/>
    </row>
    <row r="41" spans="1:8" ht="15" x14ac:dyDescent="0.2">
      <c r="A41" s="94" t="s">
        <v>259</v>
      </c>
      <c r="B41" s="95" t="s">
        <v>386</v>
      </c>
      <c r="C41" s="96" t="s">
        <v>453</v>
      </c>
      <c r="D41" s="97"/>
      <c r="E41" s="97"/>
      <c r="F41" s="97"/>
      <c r="G41" s="97"/>
      <c r="H41" s="97"/>
    </row>
    <row r="42" spans="1:8" ht="30" x14ac:dyDescent="0.2">
      <c r="A42" s="94" t="s">
        <v>259</v>
      </c>
      <c r="B42" s="95" t="s">
        <v>387</v>
      </c>
      <c r="C42" s="96" t="s">
        <v>454</v>
      </c>
      <c r="D42" s="97"/>
      <c r="E42" s="97"/>
      <c r="F42" s="97"/>
      <c r="G42" s="97"/>
      <c r="H42" s="97"/>
    </row>
    <row r="43" spans="1:8" ht="30" x14ac:dyDescent="0.2">
      <c r="A43" s="94" t="s">
        <v>259</v>
      </c>
      <c r="B43" s="64" t="s">
        <v>388</v>
      </c>
      <c r="C43" s="96" t="s">
        <v>455</v>
      </c>
    </row>
    <row r="44" spans="1:8" ht="15" x14ac:dyDescent="0.2">
      <c r="A44" s="98" t="s">
        <v>259</v>
      </c>
      <c r="B44" s="99" t="s">
        <v>395</v>
      </c>
      <c r="C44" s="100" t="s">
        <v>447</v>
      </c>
    </row>
    <row r="45" spans="1:8" ht="15" x14ac:dyDescent="0.2">
      <c r="C45" s="96"/>
    </row>
    <row r="48" spans="1:8" ht="15" x14ac:dyDescent="0.2">
      <c r="C48" s="105"/>
    </row>
    <row r="49" spans="3:3" ht="15" x14ac:dyDescent="0.2">
      <c r="C49" s="105"/>
    </row>
    <row r="50" spans="3:3" ht="15" x14ac:dyDescent="0.2">
      <c r="C50" s="105"/>
    </row>
    <row r="51" spans="3:3" ht="15" x14ac:dyDescent="0.2">
      <c r="C51" s="105"/>
    </row>
    <row r="52" spans="3:3" ht="15" x14ac:dyDescent="0.2">
      <c r="C52" s="105"/>
    </row>
    <row r="53" spans="3:3" ht="15" x14ac:dyDescent="0.2">
      <c r="C53" s="105"/>
    </row>
    <row r="54" spans="3:3" ht="15" x14ac:dyDescent="0.2">
      <c r="C54" s="105"/>
    </row>
  </sheetData>
  <dataValidations count="2">
    <dataValidation type="textLength" operator="lessThanOrEqual" allowBlank="1" showInputMessage="1" showErrorMessage="1" errorTitle="Too Many Characters" error="The maximum number of characters that can be entered is 105." sqref="C5:C11" xr:uid="{00000000-0002-0000-0000-000000000000}">
      <formula1>150</formula1>
    </dataValidation>
    <dataValidation type="list" operator="lessThanOrEqual" allowBlank="1" showInputMessage="1" showErrorMessage="1" errorTitle="Too Many Characters" error="The maximum number of characters that can be entered is 105." sqref="D13:D14 C12" xr:uid="{00000000-0002-0000-0000-000001000000}">
      <formula1>"Initial, Resubmission"</formula1>
    </dataValidation>
  </dataValidations>
  <hyperlinks>
    <hyperlink ref="B21" location="'LGARD-#7-ProductsSold'!A9" display="LGARD-#7-ProductsSold" xr:uid="{00000000-0004-0000-0000-000000000000}"/>
    <hyperlink ref="B22" location="'LGARD-#8-BaseRateFactors'!A9" display="LGARD-#8-BaseRateFactors" xr:uid="{00000000-0004-0000-0000-000001000000}"/>
    <hyperlink ref="B25" location="'LGARD-#11-HistData'!A9" display="LGARD-#11-HistData" xr:uid="{00000000-0004-0000-0000-000002000000}"/>
    <hyperlink ref="B26" location="'LGARD-#12-EECostSharing'!A9" display="LGARD-#12-EECostSharing" xr:uid="{00000000-0004-0000-0000-000003000000}"/>
    <hyperlink ref="B27" location="'LGARD-#13-EEBenefitChanges'!A9" display="LGARD-#13-EEBenefits" xr:uid="{00000000-0004-0000-0000-000004000000}"/>
    <hyperlink ref="B28" location="'LGARD-#14-CCQIEfforts'!A9" display="LGARD-#14-CCQIEfforts" xr:uid="{00000000-0004-0000-0000-000005000000}"/>
    <hyperlink ref="B29" location="'LGARD-#15-ExciseTaxes'!A9" display="LGARD-#15-ExciseTaxes" xr:uid="{00000000-0004-0000-0000-000006000000}"/>
    <hyperlink ref="B30" location="'LGARD-#16-LGRxReport'!A9" display="LGARD-#16-LGRxReport" xr:uid="{00000000-0004-0000-0000-000007000000}"/>
    <hyperlink ref="B31" location="'LGARD-#17-OtherComments'!A9" display="LGARD-#17-OtherComments" xr:uid="{00000000-0004-0000-0000-000008000000}"/>
    <hyperlink ref="B23" location="'LGARD-#9-#10-TrendFactors'!A9" display="LGARD-#9-#10-TrendFactors" xr:uid="{00000000-0004-0000-0000-000009000000}"/>
    <hyperlink ref="B34" location="'LGHistData-HMO'!A1" display="LGHistData-HMO" xr:uid="{00000000-0004-0000-0000-00000A000000}"/>
    <hyperlink ref="B35" location="'LGHistData-PPO'!A1" display="LGHistData-PPO" xr:uid="{00000000-0004-0000-0000-00000B000000}"/>
    <hyperlink ref="B36" location="'LGHistData-Summary'!A1" display="LGHistData-Summary" xr:uid="{00000000-0004-0000-0000-00000C000000}"/>
    <hyperlink ref="B38" location="'LGPDCD-PharmPctPrem'!A1" display="LGPDCD-PharmPctPrem" xr:uid="{00000000-0004-0000-0000-00000D000000}"/>
    <hyperlink ref="B41" location="'LGPDCD-SpecTierForm'!A1" display="LGPDCD-SpecTierForm" xr:uid="{00000000-0004-0000-0000-00000E000000}"/>
    <hyperlink ref="B42" location="'LGPDCD-PharmDocOff'!A1" display="LGPDCD-PharmDocOff" xr:uid="{00000000-0004-0000-0000-00000F000000}"/>
    <hyperlink ref="B18:B20" location="'LGARD -#7 - Products Sold'!A9" display="LGARD-#7 Products Sold" xr:uid="{00000000-0004-0000-0000-000010000000}"/>
    <hyperlink ref="B24" location="'LGARD-#9-#10-TrendFactors'!A38" display="LGARD-#9-#10-TrendFactors" xr:uid="{00000000-0004-0000-0000-000011000000}"/>
    <hyperlink ref="B18" location="'LGARD-#3-#6 RateChanges'!A28" display="LGARD-#3-#6-RateChanges" xr:uid="{00000000-0004-0000-0000-000012000000}"/>
    <hyperlink ref="B17" location="'LGARD-#3-#6 RateChanges'!A9" display="LGARD-#3-#6-RateChanges" xr:uid="{00000000-0004-0000-0000-000013000000}"/>
    <hyperlink ref="B19" location="'LGARD-#3-#6 RateChanges'!A68" display="LGARD-#3-#6-RateChanges" xr:uid="{00000000-0004-0000-0000-000014000000}"/>
    <hyperlink ref="B20" location="'LGARD-#3-#6 RateChanges'!A93" display="LGARD-#3-#6-RateChanges" xr:uid="{00000000-0004-0000-0000-000015000000}"/>
    <hyperlink ref="B44" location="'LGPDCD-RxGlossary'!A1" display="LGPDCD-RxGlossary" xr:uid="{00000000-0004-0000-0000-000016000000}"/>
    <hyperlink ref="B43" location="'LGPDCD-PharmBenMgr'!A1" display="LGPDCD-PharmBenMgr" xr:uid="{00000000-0004-0000-0000-000017000000}"/>
    <hyperlink ref="B39" location="'LGPDCD-YoYTotalPlanSpnd'!A1" display="LGPDCD-YoYTotalPlanSpnd" xr:uid="{00000000-0004-0000-0000-000018000000}"/>
    <hyperlink ref="B32" location="'LGARD-#18-AdditionalInfo'!A1" display="LGARD-#18-AdditionalInfo" xr:uid="{00000000-0004-0000-0000-000019000000}"/>
    <hyperlink ref="C10" r:id="rId1" xr:uid="{00000000-0004-0000-0000-00001A000000}"/>
    <hyperlink ref="B40" location="'LGPDCD-YoYcompofPrem'!Print_Area" display="LGPDCD-YoYCompofPrem" xr:uid="{00000000-0004-0000-0000-00001B000000}"/>
  </hyperlinks>
  <printOptions horizontalCentered="1"/>
  <pageMargins left="0.7" right="0.7" top="0.75" bottom="0.75" header="0.3" footer="0.3"/>
  <pageSetup scale="65" orientation="landscape" r:id="rId2"/>
  <headerFooter>
    <oddFooter>&amp;L&amp;A
Version Date: June 14,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S171"/>
  <sheetViews>
    <sheetView showGridLines="0" topLeftCell="I11" workbookViewId="0">
      <selection activeCell="C171" sqref="C27:S171"/>
    </sheetView>
  </sheetViews>
  <sheetFormatPr defaultColWidth="8.77734375" defaultRowHeight="15" x14ac:dyDescent="0.2"/>
  <cols>
    <col min="1" max="1" width="3.21875" style="109" customWidth="1"/>
    <col min="2" max="2" width="7.21875" style="109" customWidth="1"/>
    <col min="3" max="3" width="12.109375" style="109" customWidth="1"/>
    <col min="4" max="4" width="8.77734375" style="109" customWidth="1"/>
    <col min="5" max="7" width="8.77734375" style="109"/>
    <col min="8" max="8" width="66.44140625" style="109" customWidth="1"/>
    <col min="9" max="16384" width="8.77734375" style="109"/>
  </cols>
  <sheetData>
    <row r="1" spans="2:7" ht="18" x14ac:dyDescent="0.25">
      <c r="B1" s="108" t="s">
        <v>47</v>
      </c>
    </row>
    <row r="3" spans="2:7" ht="15.75" x14ac:dyDescent="0.25">
      <c r="B3" s="175" t="str">
        <f>'Cover-Input Page '!$C7</f>
        <v>Cigna Health and Life Insurance Company</v>
      </c>
      <c r="C3" s="158"/>
      <c r="D3" s="158"/>
    </row>
    <row r="4" spans="2:7" ht="15.75" x14ac:dyDescent="0.25">
      <c r="B4" s="182" t="str">
        <f>"Reporting Year: "&amp;'Cover-Input Page '!$C5</f>
        <v>Reporting Year: 2023</v>
      </c>
      <c r="C4" s="158"/>
      <c r="D4" s="158"/>
    </row>
    <row r="5" spans="2:7" ht="15.75" thickBot="1" x14ac:dyDescent="0.25"/>
    <row r="6" spans="2:7" ht="15.75" thickBot="1" x14ac:dyDescent="0.25">
      <c r="B6" s="115" t="s">
        <v>57</v>
      </c>
      <c r="C6" s="116"/>
      <c r="D6" s="117"/>
      <c r="E6" s="116"/>
      <c r="F6" s="116"/>
      <c r="G6" s="117"/>
    </row>
    <row r="8" spans="2:7" x14ac:dyDescent="0.2">
      <c r="C8" s="109" t="s">
        <v>159</v>
      </c>
    </row>
    <row r="9" spans="2:7" x14ac:dyDescent="0.2">
      <c r="C9" s="109" t="s">
        <v>160</v>
      </c>
    </row>
    <row r="10" spans="2:7" x14ac:dyDescent="0.2">
      <c r="C10" s="109" t="s">
        <v>462</v>
      </c>
    </row>
    <row r="11" spans="2:7" x14ac:dyDescent="0.2">
      <c r="C11" s="109" t="s">
        <v>445</v>
      </c>
    </row>
    <row r="12" spans="2:7" x14ac:dyDescent="0.2">
      <c r="C12" s="109" t="s">
        <v>444</v>
      </c>
    </row>
    <row r="14" spans="2:7" x14ac:dyDescent="0.2">
      <c r="D14" s="109" t="s">
        <v>161</v>
      </c>
    </row>
    <row r="15" spans="2:7" x14ac:dyDescent="0.2">
      <c r="D15" s="109" t="s">
        <v>162</v>
      </c>
    </row>
    <row r="16" spans="2:7" x14ac:dyDescent="0.2">
      <c r="D16" s="109" t="s">
        <v>163</v>
      </c>
    </row>
    <row r="17" spans="3:19" x14ac:dyDescent="0.2">
      <c r="D17" s="109" t="s">
        <v>164</v>
      </c>
    </row>
    <row r="18" spans="3:19" x14ac:dyDescent="0.2">
      <c r="D18" s="109" t="s">
        <v>165</v>
      </c>
    </row>
    <row r="19" spans="3:19" x14ac:dyDescent="0.2">
      <c r="D19" s="109" t="s">
        <v>166</v>
      </c>
    </row>
    <row r="20" spans="3:19" x14ac:dyDescent="0.2">
      <c r="D20" s="109" t="s">
        <v>167</v>
      </c>
    </row>
    <row r="21" spans="3:19" x14ac:dyDescent="0.2">
      <c r="D21" s="109" t="s">
        <v>168</v>
      </c>
    </row>
    <row r="23" spans="3:19" x14ac:dyDescent="0.2">
      <c r="C23" s="109" t="s">
        <v>170</v>
      </c>
    </row>
    <row r="24" spans="3:19" x14ac:dyDescent="0.2">
      <c r="C24" s="204" t="s">
        <v>169</v>
      </c>
      <c r="D24" s="204"/>
      <c r="E24" s="204"/>
      <c r="F24" s="204"/>
      <c r="G24" s="204"/>
      <c r="H24" s="204"/>
      <c r="I24" s="204"/>
    </row>
    <row r="26" spans="3:19" ht="15.75" thickBot="1" x14ac:dyDescent="0.25">
      <c r="C26" s="109" t="s">
        <v>101</v>
      </c>
    </row>
    <row r="27" spans="3:19" ht="15.75" x14ac:dyDescent="0.25">
      <c r="C27" s="360" t="s">
        <v>161</v>
      </c>
      <c r="D27" s="361"/>
      <c r="E27" s="361"/>
      <c r="F27" s="361"/>
      <c r="G27" s="361"/>
      <c r="H27" s="361"/>
      <c r="I27" s="361"/>
      <c r="J27" s="361"/>
      <c r="K27" s="361"/>
      <c r="L27" s="361"/>
      <c r="M27" s="361"/>
      <c r="N27" s="361"/>
      <c r="O27" s="361"/>
      <c r="P27" s="361"/>
      <c r="Q27" s="361"/>
      <c r="R27" s="361"/>
      <c r="S27" s="362"/>
    </row>
    <row r="28" spans="3:19" x14ac:dyDescent="0.2">
      <c r="C28" s="363" t="s">
        <v>492</v>
      </c>
      <c r="D28" s="364"/>
      <c r="E28" s="364"/>
      <c r="F28" s="364"/>
      <c r="G28" s="364"/>
      <c r="H28" s="364"/>
      <c r="I28" s="364"/>
      <c r="J28" s="364"/>
      <c r="K28" s="364"/>
      <c r="L28" s="364"/>
      <c r="M28" s="364"/>
      <c r="N28" s="364"/>
      <c r="O28" s="364"/>
      <c r="P28" s="364"/>
      <c r="Q28" s="364"/>
      <c r="R28" s="364"/>
      <c r="S28" s="365"/>
    </row>
    <row r="29" spans="3:19" x14ac:dyDescent="0.2">
      <c r="C29" s="363"/>
      <c r="D29" s="364"/>
      <c r="E29" s="364"/>
      <c r="F29" s="364"/>
      <c r="G29" s="364"/>
      <c r="H29" s="364"/>
      <c r="I29" s="364"/>
      <c r="J29" s="364"/>
      <c r="K29" s="364"/>
      <c r="L29" s="364"/>
      <c r="M29" s="364"/>
      <c r="N29" s="364"/>
      <c r="O29" s="364"/>
      <c r="P29" s="364"/>
      <c r="Q29" s="364"/>
      <c r="R29" s="364"/>
      <c r="S29" s="365"/>
    </row>
    <row r="30" spans="3:19" ht="15.75" x14ac:dyDescent="0.25">
      <c r="C30" s="366" t="s">
        <v>493</v>
      </c>
      <c r="D30" s="364"/>
      <c r="E30" s="364"/>
      <c r="F30" s="364"/>
      <c r="G30" s="364"/>
      <c r="H30" s="364"/>
      <c r="I30" s="364"/>
      <c r="J30" s="364"/>
      <c r="K30" s="364"/>
      <c r="L30" s="364"/>
      <c r="M30" s="364"/>
      <c r="N30" s="364"/>
      <c r="O30" s="364"/>
      <c r="P30" s="364"/>
      <c r="Q30" s="364"/>
      <c r="R30" s="364"/>
      <c r="S30" s="365"/>
    </row>
    <row r="31" spans="3:19" x14ac:dyDescent="0.2">
      <c r="C31" s="363" t="s">
        <v>494</v>
      </c>
      <c r="D31" s="364"/>
      <c r="E31" s="364"/>
      <c r="F31" s="364"/>
      <c r="G31" s="364"/>
      <c r="H31" s="364"/>
      <c r="I31" s="364"/>
      <c r="J31" s="364"/>
      <c r="K31" s="364"/>
      <c r="L31" s="364"/>
      <c r="M31" s="364"/>
      <c r="N31" s="364"/>
      <c r="O31" s="364"/>
      <c r="P31" s="364"/>
      <c r="Q31" s="364"/>
      <c r="R31" s="364"/>
      <c r="S31" s="365"/>
    </row>
    <row r="32" spans="3:19" x14ac:dyDescent="0.2">
      <c r="C32" s="363"/>
      <c r="D32" s="364"/>
      <c r="E32" s="364"/>
      <c r="F32" s="364"/>
      <c r="G32" s="364"/>
      <c r="H32" s="364"/>
      <c r="I32" s="364"/>
      <c r="J32" s="364"/>
      <c r="K32" s="364"/>
      <c r="L32" s="364"/>
      <c r="M32" s="364"/>
      <c r="N32" s="364"/>
      <c r="O32" s="364"/>
      <c r="P32" s="364"/>
      <c r="Q32" s="364"/>
      <c r="R32" s="364"/>
      <c r="S32" s="365"/>
    </row>
    <row r="33" spans="3:19" x14ac:dyDescent="0.2">
      <c r="C33" s="363" t="s">
        <v>495</v>
      </c>
      <c r="D33" s="364"/>
      <c r="E33" s="364"/>
      <c r="F33" s="364"/>
      <c r="G33" s="364"/>
      <c r="H33" s="364"/>
      <c r="I33" s="364"/>
      <c r="J33" s="364"/>
      <c r="K33" s="364"/>
      <c r="L33" s="364"/>
      <c r="M33" s="364"/>
      <c r="N33" s="364"/>
      <c r="O33" s="364"/>
      <c r="P33" s="364"/>
      <c r="Q33" s="364"/>
      <c r="R33" s="364"/>
      <c r="S33" s="365"/>
    </row>
    <row r="34" spans="3:19" x14ac:dyDescent="0.2">
      <c r="C34" s="363"/>
      <c r="D34" s="364"/>
      <c r="E34" s="364"/>
      <c r="F34" s="364"/>
      <c r="G34" s="364"/>
      <c r="H34" s="364"/>
      <c r="I34" s="364"/>
      <c r="J34" s="364"/>
      <c r="K34" s="364"/>
      <c r="L34" s="364"/>
      <c r="M34" s="364"/>
      <c r="N34" s="364"/>
      <c r="O34" s="364"/>
      <c r="P34" s="364"/>
      <c r="Q34" s="364"/>
      <c r="R34" s="364"/>
      <c r="S34" s="365"/>
    </row>
    <row r="35" spans="3:19" x14ac:dyDescent="0.2">
      <c r="C35" s="363" t="s">
        <v>496</v>
      </c>
      <c r="D35" s="364"/>
      <c r="E35" s="364"/>
      <c r="F35" s="364"/>
      <c r="G35" s="364"/>
      <c r="H35" s="364"/>
      <c r="I35" s="364"/>
      <c r="J35" s="364"/>
      <c r="K35" s="364"/>
      <c r="L35" s="364"/>
      <c r="M35" s="364"/>
      <c r="N35" s="364"/>
      <c r="O35" s="364"/>
      <c r="P35" s="364"/>
      <c r="Q35" s="364"/>
      <c r="R35" s="364"/>
      <c r="S35" s="365"/>
    </row>
    <row r="36" spans="3:19" x14ac:dyDescent="0.2">
      <c r="C36" s="363" t="s">
        <v>497</v>
      </c>
      <c r="D36" s="364"/>
      <c r="E36" s="364"/>
      <c r="F36" s="364"/>
      <c r="G36" s="364"/>
      <c r="H36" s="364"/>
      <c r="I36" s="364"/>
      <c r="J36" s="364"/>
      <c r="K36" s="364"/>
      <c r="L36" s="364"/>
      <c r="M36" s="364"/>
      <c r="N36" s="364"/>
      <c r="O36" s="364"/>
      <c r="P36" s="364"/>
      <c r="Q36" s="364"/>
      <c r="R36" s="364"/>
      <c r="S36" s="365"/>
    </row>
    <row r="37" spans="3:19" x14ac:dyDescent="0.2">
      <c r="C37" s="363"/>
      <c r="D37" s="364"/>
      <c r="E37" s="364"/>
      <c r="F37" s="364"/>
      <c r="G37" s="364"/>
      <c r="H37" s="364"/>
      <c r="I37" s="364"/>
      <c r="J37" s="364"/>
      <c r="K37" s="364"/>
      <c r="L37" s="364"/>
      <c r="M37" s="364"/>
      <c r="N37" s="364"/>
      <c r="O37" s="364"/>
      <c r="P37" s="364"/>
      <c r="Q37" s="364"/>
      <c r="R37" s="364"/>
      <c r="S37" s="365"/>
    </row>
    <row r="38" spans="3:19" x14ac:dyDescent="0.2">
      <c r="C38" s="363" t="s">
        <v>498</v>
      </c>
      <c r="D38" s="364"/>
      <c r="E38" s="364"/>
      <c r="F38" s="364"/>
      <c r="G38" s="364"/>
      <c r="H38" s="364"/>
      <c r="I38" s="364"/>
      <c r="J38" s="364"/>
      <c r="K38" s="364"/>
      <c r="L38" s="364"/>
      <c r="M38" s="364"/>
      <c r="N38" s="364"/>
      <c r="O38" s="364"/>
      <c r="P38" s="364"/>
      <c r="Q38" s="364"/>
      <c r="R38" s="364"/>
      <c r="S38" s="365"/>
    </row>
    <row r="39" spans="3:19" x14ac:dyDescent="0.2">
      <c r="C39" s="363"/>
      <c r="D39" s="364"/>
      <c r="E39" s="364"/>
      <c r="F39" s="364"/>
      <c r="G39" s="364"/>
      <c r="H39" s="364"/>
      <c r="I39" s="364"/>
      <c r="J39" s="364"/>
      <c r="K39" s="364"/>
      <c r="L39" s="364"/>
      <c r="M39" s="364"/>
      <c r="N39" s="364"/>
      <c r="O39" s="364"/>
      <c r="P39" s="364"/>
      <c r="Q39" s="364"/>
      <c r="R39" s="364"/>
      <c r="S39" s="365"/>
    </row>
    <row r="40" spans="3:19" x14ac:dyDescent="0.2">
      <c r="C40" s="363" t="s">
        <v>499</v>
      </c>
      <c r="D40" s="364"/>
      <c r="E40" s="364"/>
      <c r="F40" s="364"/>
      <c r="G40" s="364"/>
      <c r="H40" s="364"/>
      <c r="I40" s="364"/>
      <c r="J40" s="364"/>
      <c r="K40" s="364"/>
      <c r="L40" s="364"/>
      <c r="M40" s="364"/>
      <c r="N40" s="364"/>
      <c r="O40" s="364"/>
      <c r="P40" s="364"/>
      <c r="Q40" s="364"/>
      <c r="R40" s="364"/>
      <c r="S40" s="365"/>
    </row>
    <row r="41" spans="3:19" x14ac:dyDescent="0.2">
      <c r="C41" s="363"/>
      <c r="D41" s="364"/>
      <c r="E41" s="364"/>
      <c r="F41" s="364"/>
      <c r="G41" s="364"/>
      <c r="H41" s="364"/>
      <c r="I41" s="364"/>
      <c r="J41" s="364"/>
      <c r="K41" s="364"/>
      <c r="L41" s="364"/>
      <c r="M41" s="364"/>
      <c r="N41" s="364"/>
      <c r="O41" s="364"/>
      <c r="P41" s="364"/>
      <c r="Q41" s="364"/>
      <c r="R41" s="364"/>
      <c r="S41" s="365"/>
    </row>
    <row r="42" spans="3:19" x14ac:dyDescent="0.2">
      <c r="C42" s="363"/>
      <c r="D42" s="364"/>
      <c r="E42" s="364"/>
      <c r="F42" s="364"/>
      <c r="G42" s="364"/>
      <c r="H42" s="364"/>
      <c r="I42" s="364"/>
      <c r="J42" s="364"/>
      <c r="K42" s="364"/>
      <c r="L42" s="364"/>
      <c r="M42" s="364"/>
      <c r="N42" s="364"/>
      <c r="O42" s="364"/>
      <c r="P42" s="364"/>
      <c r="Q42" s="364"/>
      <c r="R42" s="364"/>
      <c r="S42" s="365"/>
    </row>
    <row r="43" spans="3:19" ht="15.75" x14ac:dyDescent="0.25">
      <c r="C43" s="367" t="s">
        <v>500</v>
      </c>
      <c r="D43" s="364"/>
      <c r="E43" s="364"/>
      <c r="F43" s="364"/>
      <c r="G43" s="364"/>
      <c r="H43" s="364"/>
      <c r="I43" s="364"/>
      <c r="J43" s="364"/>
      <c r="K43" s="364"/>
      <c r="L43" s="364"/>
      <c r="M43" s="364"/>
      <c r="N43" s="364"/>
      <c r="O43" s="364"/>
      <c r="P43" s="364"/>
      <c r="Q43" s="364"/>
      <c r="R43" s="364"/>
      <c r="S43" s="365"/>
    </row>
    <row r="44" spans="3:19" x14ac:dyDescent="0.2">
      <c r="C44" s="363" t="s">
        <v>501</v>
      </c>
      <c r="D44" s="364"/>
      <c r="E44" s="364"/>
      <c r="F44" s="364"/>
      <c r="G44" s="364"/>
      <c r="H44" s="364"/>
      <c r="I44" s="364"/>
      <c r="J44" s="364"/>
      <c r="K44" s="364"/>
      <c r="L44" s="364"/>
      <c r="M44" s="364"/>
      <c r="N44" s="364"/>
      <c r="O44" s="364"/>
      <c r="P44" s="364"/>
      <c r="Q44" s="364"/>
      <c r="R44" s="364"/>
      <c r="S44" s="365"/>
    </row>
    <row r="45" spans="3:19" x14ac:dyDescent="0.2">
      <c r="C45" s="363"/>
      <c r="D45" s="364"/>
      <c r="E45" s="364"/>
      <c r="F45" s="364"/>
      <c r="G45" s="364"/>
      <c r="H45" s="364"/>
      <c r="I45" s="364"/>
      <c r="J45" s="364"/>
      <c r="K45" s="364"/>
      <c r="L45" s="364"/>
      <c r="M45" s="364"/>
      <c r="N45" s="364"/>
      <c r="O45" s="364"/>
      <c r="P45" s="364"/>
      <c r="Q45" s="364"/>
      <c r="R45" s="364"/>
      <c r="S45" s="365"/>
    </row>
    <row r="46" spans="3:19" x14ac:dyDescent="0.2">
      <c r="C46" s="363" t="s">
        <v>502</v>
      </c>
      <c r="D46" s="364"/>
      <c r="E46" s="364"/>
      <c r="F46" s="364"/>
      <c r="G46" s="364"/>
      <c r="H46" s="364"/>
      <c r="I46" s="364"/>
      <c r="J46" s="364"/>
      <c r="K46" s="364"/>
      <c r="L46" s="364"/>
      <c r="M46" s="364"/>
      <c r="N46" s="364"/>
      <c r="O46" s="364"/>
      <c r="P46" s="364"/>
      <c r="Q46" s="364"/>
      <c r="R46" s="364"/>
      <c r="S46" s="365"/>
    </row>
    <row r="47" spans="3:19" x14ac:dyDescent="0.2">
      <c r="C47" s="363"/>
      <c r="D47" s="364"/>
      <c r="E47" s="364"/>
      <c r="F47" s="364"/>
      <c r="G47" s="364"/>
      <c r="H47" s="364"/>
      <c r="I47" s="364"/>
      <c r="J47" s="364"/>
      <c r="K47" s="364"/>
      <c r="L47" s="364"/>
      <c r="M47" s="364"/>
      <c r="N47" s="364"/>
      <c r="O47" s="364"/>
      <c r="P47" s="364"/>
      <c r="Q47" s="364"/>
      <c r="R47" s="364"/>
      <c r="S47" s="365"/>
    </row>
    <row r="48" spans="3:19" x14ac:dyDescent="0.2">
      <c r="C48" s="363" t="s">
        <v>503</v>
      </c>
      <c r="D48" s="364"/>
      <c r="E48" s="364"/>
      <c r="F48" s="364"/>
      <c r="G48" s="364"/>
      <c r="H48" s="364"/>
      <c r="I48" s="364"/>
      <c r="J48" s="364"/>
      <c r="K48" s="364"/>
      <c r="L48" s="364"/>
      <c r="M48" s="364"/>
      <c r="N48" s="364"/>
      <c r="O48" s="364"/>
      <c r="P48" s="364"/>
      <c r="Q48" s="364"/>
      <c r="R48" s="364"/>
      <c r="S48" s="365"/>
    </row>
    <row r="49" spans="3:19" x14ac:dyDescent="0.2">
      <c r="C49" s="363"/>
      <c r="D49" s="364"/>
      <c r="E49" s="364"/>
      <c r="F49" s="364"/>
      <c r="G49" s="364"/>
      <c r="H49" s="364"/>
      <c r="I49" s="364"/>
      <c r="J49" s="364"/>
      <c r="K49" s="364"/>
      <c r="L49" s="364"/>
      <c r="M49" s="364"/>
      <c r="N49" s="364"/>
      <c r="O49" s="364"/>
      <c r="P49" s="364"/>
      <c r="Q49" s="364"/>
      <c r="R49" s="364"/>
      <c r="S49" s="365"/>
    </row>
    <row r="50" spans="3:19" ht="15.75" x14ac:dyDescent="0.25">
      <c r="C50" s="366" t="s">
        <v>504</v>
      </c>
      <c r="D50" s="364"/>
      <c r="E50" s="364"/>
      <c r="F50" s="364"/>
      <c r="G50" s="364"/>
      <c r="H50" s="364"/>
      <c r="I50" s="364"/>
      <c r="J50" s="364"/>
      <c r="K50" s="364"/>
      <c r="L50" s="364"/>
      <c r="M50" s="364"/>
      <c r="N50" s="364"/>
      <c r="O50" s="364"/>
      <c r="P50" s="364"/>
      <c r="Q50" s="364"/>
      <c r="R50" s="364"/>
      <c r="S50" s="365"/>
    </row>
    <row r="51" spans="3:19" x14ac:dyDescent="0.2">
      <c r="C51" s="363" t="s">
        <v>505</v>
      </c>
      <c r="D51" s="364"/>
      <c r="E51" s="364"/>
      <c r="F51" s="364"/>
      <c r="G51" s="364"/>
      <c r="H51" s="364"/>
      <c r="I51" s="364"/>
      <c r="J51" s="364"/>
      <c r="K51" s="364"/>
      <c r="L51" s="364"/>
      <c r="M51" s="364"/>
      <c r="N51" s="364"/>
      <c r="O51" s="364"/>
      <c r="P51" s="364"/>
      <c r="Q51" s="364"/>
      <c r="R51" s="364"/>
      <c r="S51" s="365"/>
    </row>
    <row r="52" spans="3:19" x14ac:dyDescent="0.2">
      <c r="C52" s="363"/>
      <c r="D52" s="364"/>
      <c r="E52" s="364"/>
      <c r="F52" s="364"/>
      <c r="G52" s="364"/>
      <c r="H52" s="364"/>
      <c r="I52" s="364"/>
      <c r="J52" s="364"/>
      <c r="K52" s="364"/>
      <c r="L52" s="364"/>
      <c r="M52" s="364"/>
      <c r="N52" s="364"/>
      <c r="O52" s="364"/>
      <c r="P52" s="364"/>
      <c r="Q52" s="364"/>
      <c r="R52" s="364"/>
      <c r="S52" s="365"/>
    </row>
    <row r="53" spans="3:19" x14ac:dyDescent="0.2">
      <c r="C53" s="363" t="s">
        <v>506</v>
      </c>
      <c r="D53" s="364"/>
      <c r="E53" s="364"/>
      <c r="F53" s="364"/>
      <c r="G53" s="364"/>
      <c r="H53" s="364"/>
      <c r="I53" s="364"/>
      <c r="J53" s="364"/>
      <c r="K53" s="364"/>
      <c r="L53" s="364"/>
      <c r="M53" s="364"/>
      <c r="N53" s="364"/>
      <c r="O53" s="364"/>
      <c r="P53" s="364"/>
      <c r="Q53" s="364"/>
      <c r="R53" s="364"/>
      <c r="S53" s="365"/>
    </row>
    <row r="54" spans="3:19" x14ac:dyDescent="0.2">
      <c r="C54" s="363" t="s">
        <v>507</v>
      </c>
      <c r="D54" s="364"/>
      <c r="E54" s="364"/>
      <c r="F54" s="364"/>
      <c r="G54" s="364"/>
      <c r="H54" s="364"/>
      <c r="I54" s="364"/>
      <c r="J54" s="364"/>
      <c r="K54" s="364"/>
      <c r="L54" s="364"/>
      <c r="M54" s="364"/>
      <c r="N54" s="364"/>
      <c r="O54" s="364"/>
      <c r="P54" s="364"/>
      <c r="Q54" s="364"/>
      <c r="R54" s="364"/>
      <c r="S54" s="365"/>
    </row>
    <row r="55" spans="3:19" x14ac:dyDescent="0.2">
      <c r="C55" s="363" t="s">
        <v>508</v>
      </c>
      <c r="D55" s="364"/>
      <c r="E55" s="364"/>
      <c r="F55" s="364"/>
      <c r="G55" s="364"/>
      <c r="H55" s="364"/>
      <c r="I55" s="364"/>
      <c r="J55" s="364"/>
      <c r="K55" s="364"/>
      <c r="L55" s="364"/>
      <c r="M55" s="364"/>
      <c r="N55" s="364"/>
      <c r="O55" s="364"/>
      <c r="P55" s="364"/>
      <c r="Q55" s="364"/>
      <c r="R55" s="364"/>
      <c r="S55" s="365"/>
    </row>
    <row r="56" spans="3:19" x14ac:dyDescent="0.2">
      <c r="C56" s="363" t="s">
        <v>509</v>
      </c>
      <c r="D56" s="364"/>
      <c r="E56" s="364"/>
      <c r="F56" s="364"/>
      <c r="G56" s="364"/>
      <c r="H56" s="364"/>
      <c r="I56" s="364"/>
      <c r="J56" s="364"/>
      <c r="K56" s="364"/>
      <c r="L56" s="364"/>
      <c r="M56" s="364"/>
      <c r="N56" s="364"/>
      <c r="O56" s="364"/>
      <c r="P56" s="364"/>
      <c r="Q56" s="364"/>
      <c r="R56" s="364"/>
      <c r="S56" s="365"/>
    </row>
    <row r="57" spans="3:19" x14ac:dyDescent="0.2">
      <c r="C57" s="363"/>
      <c r="D57" s="364"/>
      <c r="E57" s="364"/>
      <c r="F57" s="364"/>
      <c r="G57" s="364"/>
      <c r="H57" s="364"/>
      <c r="I57" s="364"/>
      <c r="J57" s="364"/>
      <c r="K57" s="364"/>
      <c r="L57" s="364"/>
      <c r="M57" s="364"/>
      <c r="N57" s="364"/>
      <c r="O57" s="364"/>
      <c r="P57" s="364"/>
      <c r="Q57" s="364"/>
      <c r="R57" s="364"/>
      <c r="S57" s="365"/>
    </row>
    <row r="58" spans="3:19" ht="15.75" x14ac:dyDescent="0.25">
      <c r="C58" s="366" t="s">
        <v>510</v>
      </c>
      <c r="D58" s="364"/>
      <c r="E58" s="364"/>
      <c r="F58" s="364"/>
      <c r="G58" s="364"/>
      <c r="H58" s="364"/>
      <c r="I58" s="364"/>
      <c r="J58" s="364"/>
      <c r="K58" s="364"/>
      <c r="L58" s="364"/>
      <c r="M58" s="364"/>
      <c r="N58" s="364"/>
      <c r="O58" s="364"/>
      <c r="P58" s="364"/>
      <c r="Q58" s="364"/>
      <c r="R58" s="364"/>
      <c r="S58" s="365"/>
    </row>
    <row r="59" spans="3:19" x14ac:dyDescent="0.2">
      <c r="C59" s="363" t="s">
        <v>511</v>
      </c>
      <c r="D59" s="364"/>
      <c r="E59" s="364"/>
      <c r="F59" s="364"/>
      <c r="G59" s="364"/>
      <c r="H59" s="364"/>
      <c r="I59" s="364"/>
      <c r="J59" s="364"/>
      <c r="K59" s="364"/>
      <c r="L59" s="364"/>
      <c r="M59" s="364"/>
      <c r="N59" s="364"/>
      <c r="O59" s="364"/>
      <c r="P59" s="364"/>
      <c r="Q59" s="364"/>
      <c r="R59" s="364"/>
      <c r="S59" s="365"/>
    </row>
    <row r="60" spans="3:19" x14ac:dyDescent="0.2">
      <c r="C60" s="363"/>
      <c r="D60" s="364"/>
      <c r="E60" s="364"/>
      <c r="F60" s="364"/>
      <c r="G60" s="364"/>
      <c r="H60" s="364"/>
      <c r="I60" s="364"/>
      <c r="J60" s="364"/>
      <c r="K60" s="364"/>
      <c r="L60" s="364"/>
      <c r="M60" s="364"/>
      <c r="N60" s="364"/>
      <c r="O60" s="364"/>
      <c r="P60" s="364"/>
      <c r="Q60" s="364"/>
      <c r="R60" s="364"/>
      <c r="S60" s="365"/>
    </row>
    <row r="61" spans="3:19" x14ac:dyDescent="0.2">
      <c r="C61" s="363" t="s">
        <v>512</v>
      </c>
      <c r="D61" s="364"/>
      <c r="E61" s="364"/>
      <c r="F61" s="364"/>
      <c r="G61" s="364"/>
      <c r="H61" s="364"/>
      <c r="I61" s="364"/>
      <c r="J61" s="364"/>
      <c r="K61" s="364"/>
      <c r="L61" s="364"/>
      <c r="M61" s="364"/>
      <c r="N61" s="364"/>
      <c r="O61" s="364"/>
      <c r="P61" s="364"/>
      <c r="Q61" s="364"/>
      <c r="R61" s="364"/>
      <c r="S61" s="365"/>
    </row>
    <row r="62" spans="3:19" x14ac:dyDescent="0.2">
      <c r="C62" s="363" t="s">
        <v>513</v>
      </c>
      <c r="D62" s="364"/>
      <c r="E62" s="364"/>
      <c r="F62" s="364"/>
      <c r="G62" s="364"/>
      <c r="H62" s="364"/>
      <c r="I62" s="364"/>
      <c r="J62" s="364"/>
      <c r="K62" s="364"/>
      <c r="L62" s="364"/>
      <c r="M62" s="364"/>
      <c r="N62" s="364"/>
      <c r="O62" s="364"/>
      <c r="P62" s="364"/>
      <c r="Q62" s="364"/>
      <c r="R62" s="364"/>
      <c r="S62" s="365"/>
    </row>
    <row r="63" spans="3:19" x14ac:dyDescent="0.2">
      <c r="C63" s="363" t="s">
        <v>514</v>
      </c>
      <c r="D63" s="364"/>
      <c r="E63" s="364"/>
      <c r="F63" s="364"/>
      <c r="G63" s="364"/>
      <c r="H63" s="364"/>
      <c r="I63" s="364"/>
      <c r="J63" s="364"/>
      <c r="K63" s="364"/>
      <c r="L63" s="364"/>
      <c r="M63" s="364"/>
      <c r="N63" s="364"/>
      <c r="O63" s="364"/>
      <c r="P63" s="364"/>
      <c r="Q63" s="364"/>
      <c r="R63" s="364"/>
      <c r="S63" s="365"/>
    </row>
    <row r="64" spans="3:19" x14ac:dyDescent="0.2">
      <c r="C64" s="363" t="s">
        <v>515</v>
      </c>
      <c r="D64" s="364"/>
      <c r="E64" s="364"/>
      <c r="F64" s="364"/>
      <c r="G64" s="364"/>
      <c r="H64" s="364"/>
      <c r="I64" s="364"/>
      <c r="J64" s="364"/>
      <c r="K64" s="364"/>
      <c r="L64" s="364"/>
      <c r="M64" s="364"/>
      <c r="N64" s="364"/>
      <c r="O64" s="364"/>
      <c r="P64" s="364"/>
      <c r="Q64" s="364"/>
      <c r="R64" s="364"/>
      <c r="S64" s="365"/>
    </row>
    <row r="65" spans="3:19" x14ac:dyDescent="0.2">
      <c r="C65" s="363"/>
      <c r="D65" s="364"/>
      <c r="E65" s="364"/>
      <c r="F65" s="364"/>
      <c r="G65" s="364"/>
      <c r="H65" s="364"/>
      <c r="I65" s="364"/>
      <c r="J65" s="364"/>
      <c r="K65" s="364"/>
      <c r="L65" s="364"/>
      <c r="M65" s="364"/>
      <c r="N65" s="364"/>
      <c r="O65" s="364"/>
      <c r="P65" s="364"/>
      <c r="Q65" s="364"/>
      <c r="R65" s="364"/>
      <c r="S65" s="365"/>
    </row>
    <row r="66" spans="3:19" x14ac:dyDescent="0.2">
      <c r="C66" s="363" t="s">
        <v>516</v>
      </c>
      <c r="D66" s="364"/>
      <c r="E66" s="364"/>
      <c r="F66" s="364"/>
      <c r="G66" s="364"/>
      <c r="H66" s="364"/>
      <c r="I66" s="364"/>
      <c r="J66" s="364"/>
      <c r="K66" s="364"/>
      <c r="L66" s="364"/>
      <c r="M66" s="364"/>
      <c r="N66" s="364"/>
      <c r="O66" s="364"/>
      <c r="P66" s="364"/>
      <c r="Q66" s="364"/>
      <c r="R66" s="364"/>
      <c r="S66" s="365"/>
    </row>
    <row r="67" spans="3:19" x14ac:dyDescent="0.2">
      <c r="C67" s="363" t="s">
        <v>517</v>
      </c>
      <c r="D67" s="364"/>
      <c r="E67" s="364"/>
      <c r="F67" s="364"/>
      <c r="G67" s="364"/>
      <c r="H67" s="364"/>
      <c r="I67" s="364"/>
      <c r="J67" s="364"/>
      <c r="K67" s="364"/>
      <c r="L67" s="364"/>
      <c r="M67" s="364"/>
      <c r="N67" s="364"/>
      <c r="O67" s="364"/>
      <c r="P67" s="364"/>
      <c r="Q67" s="364"/>
      <c r="R67" s="364"/>
      <c r="S67" s="365"/>
    </row>
    <row r="68" spans="3:19" x14ac:dyDescent="0.2">
      <c r="C68" s="363" t="s">
        <v>518</v>
      </c>
      <c r="D68" s="364"/>
      <c r="E68" s="364"/>
      <c r="F68" s="364"/>
      <c r="G68" s="364"/>
      <c r="H68" s="364"/>
      <c r="I68" s="364"/>
      <c r="J68" s="364"/>
      <c r="K68" s="364"/>
      <c r="L68" s="364"/>
      <c r="M68" s="364"/>
      <c r="N68" s="364"/>
      <c r="O68" s="364"/>
      <c r="P68" s="364"/>
      <c r="Q68" s="364"/>
      <c r="R68" s="364"/>
      <c r="S68" s="365"/>
    </row>
    <row r="69" spans="3:19" x14ac:dyDescent="0.2">
      <c r="C69" s="363"/>
      <c r="D69" s="364"/>
      <c r="E69" s="364"/>
      <c r="F69" s="364"/>
      <c r="G69" s="364"/>
      <c r="H69" s="364"/>
      <c r="I69" s="364"/>
      <c r="J69" s="364"/>
      <c r="K69" s="364"/>
      <c r="L69" s="364"/>
      <c r="M69" s="364"/>
      <c r="N69" s="364"/>
      <c r="O69" s="364"/>
      <c r="P69" s="364"/>
      <c r="Q69" s="364"/>
      <c r="R69" s="364"/>
      <c r="S69" s="365"/>
    </row>
    <row r="70" spans="3:19" ht="15.75" x14ac:dyDescent="0.25">
      <c r="C70" s="366" t="s">
        <v>519</v>
      </c>
      <c r="D70" s="364"/>
      <c r="E70" s="364"/>
      <c r="F70" s="364"/>
      <c r="G70" s="364"/>
      <c r="H70" s="364"/>
      <c r="I70" s="364"/>
      <c r="J70" s="364"/>
      <c r="K70" s="364"/>
      <c r="L70" s="364"/>
      <c r="M70" s="364"/>
      <c r="N70" s="364"/>
      <c r="O70" s="364"/>
      <c r="P70" s="364"/>
      <c r="Q70" s="364"/>
      <c r="R70" s="364"/>
      <c r="S70" s="365"/>
    </row>
    <row r="71" spans="3:19" x14ac:dyDescent="0.2">
      <c r="C71" s="363" t="s">
        <v>520</v>
      </c>
      <c r="D71" s="364"/>
      <c r="E71" s="364"/>
      <c r="F71" s="364"/>
      <c r="G71" s="364"/>
      <c r="H71" s="364"/>
      <c r="I71" s="364"/>
      <c r="J71" s="364"/>
      <c r="K71" s="364"/>
      <c r="L71" s="364"/>
      <c r="M71" s="364"/>
      <c r="N71" s="364"/>
      <c r="O71" s="364"/>
      <c r="P71" s="364"/>
      <c r="Q71" s="364"/>
      <c r="R71" s="364"/>
      <c r="S71" s="365"/>
    </row>
    <row r="72" spans="3:19" x14ac:dyDescent="0.2">
      <c r="C72" s="363"/>
      <c r="D72" s="364"/>
      <c r="E72" s="364"/>
      <c r="F72" s="364"/>
      <c r="G72" s="364"/>
      <c r="H72" s="364"/>
      <c r="I72" s="364"/>
      <c r="J72" s="364"/>
      <c r="K72" s="364"/>
      <c r="L72" s="364"/>
      <c r="M72" s="364"/>
      <c r="N72" s="364"/>
      <c r="O72" s="364"/>
      <c r="P72" s="364"/>
      <c r="Q72" s="364"/>
      <c r="R72" s="364"/>
      <c r="S72" s="365"/>
    </row>
    <row r="73" spans="3:19" x14ac:dyDescent="0.2">
      <c r="C73" s="363" t="s">
        <v>521</v>
      </c>
      <c r="D73" s="364"/>
      <c r="E73" s="364"/>
      <c r="F73" s="364"/>
      <c r="G73" s="364"/>
      <c r="H73" s="364"/>
      <c r="I73" s="364"/>
      <c r="J73" s="364"/>
      <c r="K73" s="364"/>
      <c r="L73" s="364"/>
      <c r="M73" s="364"/>
      <c r="N73" s="364"/>
      <c r="O73" s="364"/>
      <c r="P73" s="364"/>
      <c r="Q73" s="364"/>
      <c r="R73" s="364"/>
      <c r="S73" s="365"/>
    </row>
    <row r="74" spans="3:19" x14ac:dyDescent="0.2">
      <c r="C74" s="363" t="s">
        <v>513</v>
      </c>
      <c r="D74" s="364"/>
      <c r="E74" s="364"/>
      <c r="F74" s="364"/>
      <c r="G74" s="364"/>
      <c r="H74" s="364"/>
      <c r="I74" s="364"/>
      <c r="J74" s="364"/>
      <c r="K74" s="364"/>
      <c r="L74" s="364"/>
      <c r="M74" s="364"/>
      <c r="N74" s="364"/>
      <c r="O74" s="364"/>
      <c r="P74" s="364"/>
      <c r="Q74" s="364"/>
      <c r="R74" s="364"/>
      <c r="S74" s="365"/>
    </row>
    <row r="75" spans="3:19" x14ac:dyDescent="0.2">
      <c r="C75" s="363" t="s">
        <v>514</v>
      </c>
      <c r="D75" s="364"/>
      <c r="E75" s="364"/>
      <c r="F75" s="364"/>
      <c r="G75" s="364"/>
      <c r="H75" s="364"/>
      <c r="I75" s="364"/>
      <c r="J75" s="364"/>
      <c r="K75" s="364"/>
      <c r="L75" s="364"/>
      <c r="M75" s="364"/>
      <c r="N75" s="364"/>
      <c r="O75" s="364"/>
      <c r="P75" s="364"/>
      <c r="Q75" s="364"/>
      <c r="R75" s="364"/>
      <c r="S75" s="365"/>
    </row>
    <row r="76" spans="3:19" x14ac:dyDescent="0.2">
      <c r="C76" s="363" t="s">
        <v>522</v>
      </c>
      <c r="D76" s="364"/>
      <c r="E76" s="364"/>
      <c r="F76" s="364"/>
      <c r="G76" s="364"/>
      <c r="H76" s="364"/>
      <c r="I76" s="364"/>
      <c r="J76" s="364"/>
      <c r="K76" s="364"/>
      <c r="L76" s="364"/>
      <c r="M76" s="364"/>
      <c r="N76" s="364"/>
      <c r="O76" s="364"/>
      <c r="P76" s="364"/>
      <c r="Q76" s="364"/>
      <c r="R76" s="364"/>
      <c r="S76" s="365"/>
    </row>
    <row r="77" spans="3:19" x14ac:dyDescent="0.2">
      <c r="C77" s="363"/>
      <c r="D77" s="364"/>
      <c r="E77" s="364"/>
      <c r="F77" s="364"/>
      <c r="G77" s="364"/>
      <c r="H77" s="364"/>
      <c r="I77" s="364"/>
      <c r="J77" s="364"/>
      <c r="K77" s="364"/>
      <c r="L77" s="364"/>
      <c r="M77" s="364"/>
      <c r="N77" s="364"/>
      <c r="O77" s="364"/>
      <c r="P77" s="364"/>
      <c r="Q77" s="364"/>
      <c r="R77" s="364"/>
      <c r="S77" s="365"/>
    </row>
    <row r="78" spans="3:19" x14ac:dyDescent="0.2">
      <c r="C78" s="363" t="s">
        <v>523</v>
      </c>
      <c r="D78" s="364"/>
      <c r="E78" s="364"/>
      <c r="F78" s="364"/>
      <c r="G78" s="364"/>
      <c r="H78" s="364"/>
      <c r="I78" s="364"/>
      <c r="J78" s="364"/>
      <c r="K78" s="364"/>
      <c r="L78" s="364"/>
      <c r="M78" s="364"/>
      <c r="N78" s="364"/>
      <c r="O78" s="364"/>
      <c r="P78" s="364"/>
      <c r="Q78" s="364"/>
      <c r="R78" s="364"/>
      <c r="S78" s="365"/>
    </row>
    <row r="79" spans="3:19" x14ac:dyDescent="0.2">
      <c r="C79" s="363" t="s">
        <v>524</v>
      </c>
      <c r="D79" s="364"/>
      <c r="E79" s="364"/>
      <c r="F79" s="364"/>
      <c r="G79" s="364"/>
      <c r="H79" s="364"/>
      <c r="I79" s="364"/>
      <c r="J79" s="364"/>
      <c r="K79" s="364"/>
      <c r="L79" s="364"/>
      <c r="M79" s="364"/>
      <c r="N79" s="364"/>
      <c r="O79" s="364"/>
      <c r="P79" s="364"/>
      <c r="Q79" s="364"/>
      <c r="R79" s="364"/>
      <c r="S79" s="365"/>
    </row>
    <row r="80" spans="3:19" x14ac:dyDescent="0.2">
      <c r="C80" s="363" t="s">
        <v>525</v>
      </c>
      <c r="D80" s="364"/>
      <c r="E80" s="364"/>
      <c r="F80" s="364"/>
      <c r="G80" s="364"/>
      <c r="H80" s="364"/>
      <c r="I80" s="364"/>
      <c r="J80" s="364"/>
      <c r="K80" s="364"/>
      <c r="L80" s="364"/>
      <c r="M80" s="364"/>
      <c r="N80" s="364"/>
      <c r="O80" s="364"/>
      <c r="P80" s="364"/>
      <c r="Q80" s="364"/>
      <c r="R80" s="364"/>
      <c r="S80" s="365"/>
    </row>
    <row r="81" spans="3:19" x14ac:dyDescent="0.2">
      <c r="C81" s="363" t="s">
        <v>526</v>
      </c>
      <c r="D81" s="364"/>
      <c r="E81" s="364"/>
      <c r="F81" s="364"/>
      <c r="G81" s="364"/>
      <c r="H81" s="364"/>
      <c r="I81" s="364"/>
      <c r="J81" s="364"/>
      <c r="K81" s="364"/>
      <c r="L81" s="364"/>
      <c r="M81" s="364"/>
      <c r="N81" s="364"/>
      <c r="O81" s="364"/>
      <c r="P81" s="364"/>
      <c r="Q81" s="364"/>
      <c r="R81" s="364"/>
      <c r="S81" s="365"/>
    </row>
    <row r="82" spans="3:19" x14ac:dyDescent="0.2">
      <c r="C82" s="363" t="s">
        <v>527</v>
      </c>
      <c r="D82" s="364"/>
      <c r="E82" s="364"/>
      <c r="F82" s="364"/>
      <c r="G82" s="364"/>
      <c r="H82" s="364"/>
      <c r="I82" s="364"/>
      <c r="J82" s="364"/>
      <c r="K82" s="364"/>
      <c r="L82" s="364"/>
      <c r="M82" s="364"/>
      <c r="N82" s="364"/>
      <c r="O82" s="364"/>
      <c r="P82" s="364"/>
      <c r="Q82" s="364"/>
      <c r="R82" s="364"/>
      <c r="S82" s="365"/>
    </row>
    <row r="83" spans="3:19" x14ac:dyDescent="0.2">
      <c r="C83" s="363" t="s">
        <v>528</v>
      </c>
      <c r="D83" s="364"/>
      <c r="E83" s="364"/>
      <c r="F83" s="364"/>
      <c r="G83" s="364"/>
      <c r="H83" s="364"/>
      <c r="I83" s="364"/>
      <c r="J83" s="364"/>
      <c r="K83" s="364"/>
      <c r="L83" s="364"/>
      <c r="M83" s="364"/>
      <c r="N83" s="364"/>
      <c r="O83" s="364"/>
      <c r="P83" s="364"/>
      <c r="Q83" s="364"/>
      <c r="R83" s="364"/>
      <c r="S83" s="365"/>
    </row>
    <row r="84" spans="3:19" x14ac:dyDescent="0.2">
      <c r="C84" s="363" t="s">
        <v>529</v>
      </c>
      <c r="D84" s="364"/>
      <c r="E84" s="364"/>
      <c r="F84" s="364"/>
      <c r="G84" s="364"/>
      <c r="H84" s="364"/>
      <c r="I84" s="364"/>
      <c r="J84" s="364"/>
      <c r="K84" s="364"/>
      <c r="L84" s="364"/>
      <c r="M84" s="364"/>
      <c r="N84" s="364"/>
      <c r="O84" s="364"/>
      <c r="P84" s="364"/>
      <c r="Q84" s="364"/>
      <c r="R84" s="364"/>
      <c r="S84" s="365"/>
    </row>
    <row r="85" spans="3:19" x14ac:dyDescent="0.2">
      <c r="C85" s="363" t="s">
        <v>530</v>
      </c>
      <c r="D85" s="364"/>
      <c r="E85" s="364"/>
      <c r="F85" s="364"/>
      <c r="G85" s="364"/>
      <c r="H85" s="364"/>
      <c r="I85" s="364"/>
      <c r="J85" s="364"/>
      <c r="K85" s="364"/>
      <c r="L85" s="364"/>
      <c r="M85" s="364"/>
      <c r="N85" s="364"/>
      <c r="O85" s="364"/>
      <c r="P85" s="364"/>
      <c r="Q85" s="364"/>
      <c r="R85" s="364"/>
      <c r="S85" s="365"/>
    </row>
    <row r="86" spans="3:19" x14ac:dyDescent="0.2">
      <c r="C86" s="363"/>
      <c r="D86" s="364"/>
      <c r="E86" s="364"/>
      <c r="F86" s="364"/>
      <c r="G86" s="364"/>
      <c r="H86" s="364"/>
      <c r="I86" s="364"/>
      <c r="J86" s="364"/>
      <c r="K86" s="364"/>
      <c r="L86" s="364"/>
      <c r="M86" s="364"/>
      <c r="N86" s="364"/>
      <c r="O86" s="364"/>
      <c r="P86" s="364"/>
      <c r="Q86" s="364"/>
      <c r="R86" s="364"/>
      <c r="S86" s="365"/>
    </row>
    <row r="87" spans="3:19" x14ac:dyDescent="0.2">
      <c r="C87" s="363"/>
      <c r="D87" s="364"/>
      <c r="E87" s="364"/>
      <c r="F87" s="364"/>
      <c r="G87" s="364"/>
      <c r="H87" s="364"/>
      <c r="I87" s="364"/>
      <c r="J87" s="364"/>
      <c r="K87" s="364"/>
      <c r="L87" s="364"/>
      <c r="M87" s="364"/>
      <c r="N87" s="364"/>
      <c r="O87" s="364"/>
      <c r="P87" s="364"/>
      <c r="Q87" s="364"/>
      <c r="R87" s="364"/>
      <c r="S87" s="365"/>
    </row>
    <row r="88" spans="3:19" ht="15.75" x14ac:dyDescent="0.25">
      <c r="C88" s="367" t="s">
        <v>163</v>
      </c>
      <c r="D88" s="364"/>
      <c r="E88" s="364"/>
      <c r="F88" s="364"/>
      <c r="G88" s="364"/>
      <c r="H88" s="364"/>
      <c r="I88" s="364"/>
      <c r="J88" s="364"/>
      <c r="K88" s="364"/>
      <c r="L88" s="364"/>
      <c r="M88" s="364"/>
      <c r="N88" s="364"/>
      <c r="O88" s="364"/>
      <c r="P88" s="364"/>
      <c r="Q88" s="364"/>
      <c r="R88" s="364"/>
      <c r="S88" s="365"/>
    </row>
    <row r="89" spans="3:19" x14ac:dyDescent="0.2">
      <c r="C89" s="363" t="s">
        <v>531</v>
      </c>
      <c r="D89" s="364"/>
      <c r="E89" s="364"/>
      <c r="F89" s="364"/>
      <c r="G89" s="364"/>
      <c r="H89" s="364"/>
      <c r="I89" s="364"/>
      <c r="J89" s="364"/>
      <c r="K89" s="364"/>
      <c r="L89" s="364"/>
      <c r="M89" s="364"/>
      <c r="N89" s="364"/>
      <c r="O89" s="364"/>
      <c r="P89" s="364"/>
      <c r="Q89" s="364"/>
      <c r="R89" s="364"/>
      <c r="S89" s="365"/>
    </row>
    <row r="90" spans="3:19" x14ac:dyDescent="0.2">
      <c r="C90" s="363" t="s">
        <v>532</v>
      </c>
      <c r="D90" s="364"/>
      <c r="E90" s="364"/>
      <c r="F90" s="364"/>
      <c r="G90" s="364"/>
      <c r="H90" s="364"/>
      <c r="I90" s="364"/>
      <c r="J90" s="364"/>
      <c r="K90" s="364"/>
      <c r="L90" s="364"/>
      <c r="M90" s="364"/>
      <c r="N90" s="364"/>
      <c r="O90" s="364"/>
      <c r="P90" s="364"/>
      <c r="Q90" s="364"/>
      <c r="R90" s="364"/>
      <c r="S90" s="365"/>
    </row>
    <row r="91" spans="3:19" x14ac:dyDescent="0.2">
      <c r="C91" s="363" t="s">
        <v>533</v>
      </c>
      <c r="D91" s="364"/>
      <c r="E91" s="364"/>
      <c r="F91" s="364"/>
      <c r="G91" s="364"/>
      <c r="H91" s="364"/>
      <c r="I91" s="364"/>
      <c r="J91" s="364"/>
      <c r="K91" s="364"/>
      <c r="L91" s="364"/>
      <c r="M91" s="364"/>
      <c r="N91" s="364"/>
      <c r="O91" s="364"/>
      <c r="P91" s="364"/>
      <c r="Q91" s="364"/>
      <c r="R91" s="364"/>
      <c r="S91" s="365"/>
    </row>
    <row r="92" spans="3:19" x14ac:dyDescent="0.2">
      <c r="C92" s="363" t="s">
        <v>534</v>
      </c>
      <c r="D92" s="364"/>
      <c r="E92" s="364"/>
      <c r="F92" s="364"/>
      <c r="G92" s="364"/>
      <c r="H92" s="364"/>
      <c r="I92" s="364"/>
      <c r="J92" s="364"/>
      <c r="K92" s="364"/>
      <c r="L92" s="364"/>
      <c r="M92" s="364"/>
      <c r="N92" s="364"/>
      <c r="O92" s="364"/>
      <c r="P92" s="364"/>
      <c r="Q92" s="364"/>
      <c r="R92" s="364"/>
      <c r="S92" s="365"/>
    </row>
    <row r="93" spans="3:19" x14ac:dyDescent="0.2">
      <c r="C93" s="363"/>
      <c r="D93" s="364"/>
      <c r="E93" s="364"/>
      <c r="F93" s="364"/>
      <c r="G93" s="364"/>
      <c r="H93" s="364"/>
      <c r="I93" s="364"/>
      <c r="J93" s="364"/>
      <c r="K93" s="364"/>
      <c r="L93" s="364"/>
      <c r="M93" s="364"/>
      <c r="N93" s="364"/>
      <c r="O93" s="364"/>
      <c r="P93" s="364"/>
      <c r="Q93" s="364"/>
      <c r="R93" s="364"/>
      <c r="S93" s="365"/>
    </row>
    <row r="94" spans="3:19" x14ac:dyDescent="0.2">
      <c r="C94" s="363" t="s">
        <v>535</v>
      </c>
      <c r="D94" s="364"/>
      <c r="E94" s="364"/>
      <c r="F94" s="364"/>
      <c r="G94" s="364"/>
      <c r="H94" s="364"/>
      <c r="I94" s="364"/>
      <c r="J94" s="364"/>
      <c r="K94" s="364"/>
      <c r="L94" s="364"/>
      <c r="M94" s="364"/>
      <c r="N94" s="364"/>
      <c r="O94" s="364"/>
      <c r="P94" s="364"/>
      <c r="Q94" s="364"/>
      <c r="R94" s="364"/>
      <c r="S94" s="365"/>
    </row>
    <row r="95" spans="3:19" x14ac:dyDescent="0.2">
      <c r="C95" s="363"/>
      <c r="D95" s="364"/>
      <c r="E95" s="364"/>
      <c r="F95" s="364"/>
      <c r="G95" s="364"/>
      <c r="H95" s="364"/>
      <c r="I95" s="364"/>
      <c r="J95" s="364"/>
      <c r="K95" s="364"/>
      <c r="L95" s="364"/>
      <c r="M95" s="364"/>
      <c r="N95" s="364"/>
      <c r="O95" s="364"/>
      <c r="P95" s="364"/>
      <c r="Q95" s="364"/>
      <c r="R95" s="364"/>
      <c r="S95" s="365"/>
    </row>
    <row r="96" spans="3:19" ht="15.75" x14ac:dyDescent="0.25">
      <c r="C96" s="366" t="s">
        <v>536</v>
      </c>
      <c r="D96" s="364"/>
      <c r="E96" s="364"/>
      <c r="F96" s="364"/>
      <c r="G96" s="364"/>
      <c r="H96" s="364"/>
      <c r="I96" s="364"/>
      <c r="J96" s="364"/>
      <c r="K96" s="364"/>
      <c r="L96" s="364"/>
      <c r="M96" s="364"/>
      <c r="N96" s="364"/>
      <c r="O96" s="364"/>
      <c r="P96" s="364"/>
      <c r="Q96" s="364"/>
      <c r="R96" s="364"/>
      <c r="S96" s="365"/>
    </row>
    <row r="97" spans="3:19" x14ac:dyDescent="0.2">
      <c r="C97" s="363" t="s">
        <v>537</v>
      </c>
      <c r="D97" s="364"/>
      <c r="E97" s="364"/>
      <c r="F97" s="364"/>
      <c r="G97" s="364"/>
      <c r="H97" s="364"/>
      <c r="I97" s="364"/>
      <c r="J97" s="364"/>
      <c r="K97" s="364"/>
      <c r="L97" s="364"/>
      <c r="M97" s="364"/>
      <c r="N97" s="364"/>
      <c r="O97" s="364"/>
      <c r="P97" s="364"/>
      <c r="Q97" s="364"/>
      <c r="R97" s="364"/>
      <c r="S97" s="365"/>
    </row>
    <row r="98" spans="3:19" x14ac:dyDescent="0.2">
      <c r="C98" s="363" t="s">
        <v>538</v>
      </c>
      <c r="D98" s="364"/>
      <c r="E98" s="364"/>
      <c r="F98" s="364"/>
      <c r="G98" s="364"/>
      <c r="H98" s="364"/>
      <c r="I98" s="364"/>
      <c r="J98" s="364"/>
      <c r="K98" s="364"/>
      <c r="L98" s="364"/>
      <c r="M98" s="364"/>
      <c r="N98" s="364"/>
      <c r="O98" s="364"/>
      <c r="P98" s="364"/>
      <c r="Q98" s="364"/>
      <c r="R98" s="364"/>
      <c r="S98" s="365"/>
    </row>
    <row r="99" spans="3:19" x14ac:dyDescent="0.2">
      <c r="C99" s="363" t="s">
        <v>539</v>
      </c>
      <c r="D99" s="364"/>
      <c r="E99" s="364"/>
      <c r="F99" s="364"/>
      <c r="G99" s="364"/>
      <c r="H99" s="364"/>
      <c r="I99" s="364"/>
      <c r="J99" s="364"/>
      <c r="K99" s="364"/>
      <c r="L99" s="364"/>
      <c r="M99" s="364"/>
      <c r="N99" s="364"/>
      <c r="O99" s="364"/>
      <c r="P99" s="364"/>
      <c r="Q99" s="364"/>
      <c r="R99" s="364"/>
      <c r="S99" s="365"/>
    </row>
    <row r="100" spans="3:19" x14ac:dyDescent="0.2">
      <c r="C100" s="363" t="s">
        <v>540</v>
      </c>
      <c r="D100" s="364"/>
      <c r="E100" s="364"/>
      <c r="F100" s="364"/>
      <c r="G100" s="364"/>
      <c r="H100" s="364"/>
      <c r="I100" s="364"/>
      <c r="J100" s="364"/>
      <c r="K100" s="364"/>
      <c r="L100" s="364"/>
      <c r="M100" s="364"/>
      <c r="N100" s="364"/>
      <c r="O100" s="364"/>
      <c r="P100" s="364"/>
      <c r="Q100" s="364"/>
      <c r="R100" s="364"/>
      <c r="S100" s="365"/>
    </row>
    <row r="101" spans="3:19" x14ac:dyDescent="0.2">
      <c r="C101" s="363" t="s">
        <v>541</v>
      </c>
      <c r="D101" s="364"/>
      <c r="E101" s="364"/>
      <c r="F101" s="364"/>
      <c r="G101" s="364"/>
      <c r="H101" s="364"/>
      <c r="I101" s="364"/>
      <c r="J101" s="364"/>
      <c r="K101" s="364"/>
      <c r="L101" s="364"/>
      <c r="M101" s="364"/>
      <c r="N101" s="364"/>
      <c r="O101" s="364"/>
      <c r="P101" s="364"/>
      <c r="Q101" s="364"/>
      <c r="R101" s="364"/>
      <c r="S101" s="365"/>
    </row>
    <row r="102" spans="3:19" x14ac:dyDescent="0.2">
      <c r="C102" s="363" t="s">
        <v>542</v>
      </c>
      <c r="D102" s="364"/>
      <c r="E102" s="364"/>
      <c r="F102" s="364"/>
      <c r="G102" s="364"/>
      <c r="H102" s="364"/>
      <c r="I102" s="364"/>
      <c r="J102" s="364"/>
      <c r="K102" s="364"/>
      <c r="L102" s="364"/>
      <c r="M102" s="364"/>
      <c r="N102" s="364"/>
      <c r="O102" s="364"/>
      <c r="P102" s="364"/>
      <c r="Q102" s="364"/>
      <c r="R102" s="364"/>
      <c r="S102" s="365"/>
    </row>
    <row r="103" spans="3:19" x14ac:dyDescent="0.2">
      <c r="C103" s="363"/>
      <c r="D103" s="364"/>
      <c r="E103" s="364"/>
      <c r="F103" s="364"/>
      <c r="G103" s="364"/>
      <c r="H103" s="364"/>
      <c r="I103" s="364"/>
      <c r="J103" s="364"/>
      <c r="K103" s="364"/>
      <c r="L103" s="364"/>
      <c r="M103" s="364"/>
      <c r="N103" s="364"/>
      <c r="O103" s="364"/>
      <c r="P103" s="364"/>
      <c r="Q103" s="364"/>
      <c r="R103" s="364"/>
      <c r="S103" s="365"/>
    </row>
    <row r="104" spans="3:19" x14ac:dyDescent="0.2">
      <c r="C104" s="363" t="s">
        <v>543</v>
      </c>
      <c r="D104" s="364"/>
      <c r="E104" s="364"/>
      <c r="F104" s="364"/>
      <c r="G104" s="364"/>
      <c r="H104" s="364"/>
      <c r="I104" s="364"/>
      <c r="J104" s="364"/>
      <c r="K104" s="364"/>
      <c r="L104" s="364"/>
      <c r="M104" s="364"/>
      <c r="N104" s="364"/>
      <c r="O104" s="364"/>
      <c r="P104" s="364"/>
      <c r="Q104" s="364"/>
      <c r="R104" s="364"/>
      <c r="S104" s="365"/>
    </row>
    <row r="105" spans="3:19" x14ac:dyDescent="0.2">
      <c r="C105" s="363"/>
      <c r="D105" s="364"/>
      <c r="E105" s="364"/>
      <c r="F105" s="364"/>
      <c r="G105" s="364"/>
      <c r="H105" s="364"/>
      <c r="I105" s="364"/>
      <c r="J105" s="364"/>
      <c r="K105" s="364"/>
      <c r="L105" s="364"/>
      <c r="M105" s="364"/>
      <c r="N105" s="364"/>
      <c r="O105" s="364"/>
      <c r="P105" s="364"/>
      <c r="Q105" s="364"/>
      <c r="R105" s="364"/>
      <c r="S105" s="365"/>
    </row>
    <row r="106" spans="3:19" x14ac:dyDescent="0.2">
      <c r="C106" s="363"/>
      <c r="D106" s="364"/>
      <c r="E106" s="364"/>
      <c r="F106" s="364"/>
      <c r="G106" s="364"/>
      <c r="H106" s="364"/>
      <c r="I106" s="364"/>
      <c r="J106" s="364"/>
      <c r="K106" s="364"/>
      <c r="L106" s="364"/>
      <c r="M106" s="364"/>
      <c r="N106" s="364"/>
      <c r="O106" s="364"/>
      <c r="P106" s="364"/>
      <c r="Q106" s="364"/>
      <c r="R106" s="364"/>
      <c r="S106" s="365"/>
    </row>
    <row r="107" spans="3:19" ht="15.75" x14ac:dyDescent="0.25">
      <c r="C107" s="367" t="s">
        <v>164</v>
      </c>
      <c r="D107" s="364"/>
      <c r="E107" s="364"/>
      <c r="F107" s="364"/>
      <c r="G107" s="364"/>
      <c r="H107" s="364"/>
      <c r="I107" s="364"/>
      <c r="J107" s="364"/>
      <c r="K107" s="364"/>
      <c r="L107" s="364"/>
      <c r="M107" s="364"/>
      <c r="N107" s="364"/>
      <c r="O107" s="364"/>
      <c r="P107" s="364"/>
      <c r="Q107" s="364"/>
      <c r="R107" s="364"/>
      <c r="S107" s="365"/>
    </row>
    <row r="108" spans="3:19" ht="15.75" x14ac:dyDescent="0.25">
      <c r="C108" s="366" t="s">
        <v>544</v>
      </c>
      <c r="D108" s="364"/>
      <c r="E108" s="364"/>
      <c r="F108" s="364"/>
      <c r="G108" s="364"/>
      <c r="H108" s="364"/>
      <c r="I108" s="364"/>
      <c r="J108" s="364"/>
      <c r="K108" s="364"/>
      <c r="L108" s="364"/>
      <c r="M108" s="364"/>
      <c r="N108" s="364"/>
      <c r="O108" s="364"/>
      <c r="P108" s="364"/>
      <c r="Q108" s="364"/>
      <c r="R108" s="364"/>
      <c r="S108" s="365"/>
    </row>
    <row r="109" spans="3:19" x14ac:dyDescent="0.2">
      <c r="C109" s="363" t="s">
        <v>545</v>
      </c>
      <c r="D109" s="364"/>
      <c r="E109" s="364"/>
      <c r="F109" s="364"/>
      <c r="G109" s="364"/>
      <c r="H109" s="364"/>
      <c r="I109" s="364"/>
      <c r="J109" s="364"/>
      <c r="K109" s="364"/>
      <c r="L109" s="364"/>
      <c r="M109" s="364"/>
      <c r="N109" s="364"/>
      <c r="O109" s="364"/>
      <c r="P109" s="364"/>
      <c r="Q109" s="364"/>
      <c r="R109" s="364"/>
      <c r="S109" s="365"/>
    </row>
    <row r="110" spans="3:19" x14ac:dyDescent="0.2">
      <c r="C110" s="363"/>
      <c r="D110" s="364"/>
      <c r="E110" s="364"/>
      <c r="F110" s="364"/>
      <c r="G110" s="364"/>
      <c r="H110" s="364"/>
      <c r="I110" s="364"/>
      <c r="J110" s="364"/>
      <c r="K110" s="364"/>
      <c r="L110" s="364"/>
      <c r="M110" s="364"/>
      <c r="N110" s="364"/>
      <c r="O110" s="364"/>
      <c r="P110" s="364"/>
      <c r="Q110" s="364"/>
      <c r="R110" s="364"/>
      <c r="S110" s="365"/>
    </row>
    <row r="111" spans="3:19" x14ac:dyDescent="0.2">
      <c r="C111" s="363" t="s">
        <v>546</v>
      </c>
      <c r="D111" s="364"/>
      <c r="E111" s="364"/>
      <c r="F111" s="364"/>
      <c r="G111" s="364"/>
      <c r="H111" s="364"/>
      <c r="I111" s="364"/>
      <c r="J111" s="364"/>
      <c r="K111" s="364"/>
      <c r="L111" s="364"/>
      <c r="M111" s="364"/>
      <c r="N111" s="364"/>
      <c r="O111" s="364"/>
      <c r="P111" s="364"/>
      <c r="Q111" s="364"/>
      <c r="R111" s="364"/>
      <c r="S111" s="365"/>
    </row>
    <row r="112" spans="3:19" x14ac:dyDescent="0.2">
      <c r="C112" s="363" t="s">
        <v>547</v>
      </c>
      <c r="D112" s="364"/>
      <c r="E112" s="364"/>
      <c r="F112" s="364"/>
      <c r="G112" s="364"/>
      <c r="H112" s="364"/>
      <c r="I112" s="364"/>
      <c r="J112" s="364"/>
      <c r="K112" s="364"/>
      <c r="L112" s="364"/>
      <c r="M112" s="364"/>
      <c r="N112" s="364"/>
      <c r="O112" s="364"/>
      <c r="P112" s="364"/>
      <c r="Q112" s="364"/>
      <c r="R112" s="364"/>
      <c r="S112" s="365"/>
    </row>
    <row r="113" spans="3:19" x14ac:dyDescent="0.2">
      <c r="C113" s="363" t="s">
        <v>548</v>
      </c>
      <c r="D113" s="364"/>
      <c r="E113" s="364"/>
      <c r="F113" s="364"/>
      <c r="G113" s="364"/>
      <c r="H113" s="364"/>
      <c r="I113" s="364"/>
      <c r="J113" s="364"/>
      <c r="K113" s="364"/>
      <c r="L113" s="364"/>
      <c r="M113" s="364"/>
      <c r="N113" s="364"/>
      <c r="O113" s="364"/>
      <c r="P113" s="364"/>
      <c r="Q113" s="364"/>
      <c r="R113" s="364"/>
      <c r="S113" s="365"/>
    </row>
    <row r="114" spans="3:19" x14ac:dyDescent="0.2">
      <c r="C114" s="363" t="s">
        <v>549</v>
      </c>
      <c r="D114" s="364"/>
      <c r="E114" s="364"/>
      <c r="F114" s="364"/>
      <c r="G114" s="364"/>
      <c r="H114" s="364"/>
      <c r="I114" s="364"/>
      <c r="J114" s="364"/>
      <c r="K114" s="364"/>
      <c r="L114" s="364"/>
      <c r="M114" s="364"/>
      <c r="N114" s="364"/>
      <c r="O114" s="364"/>
      <c r="P114" s="364"/>
      <c r="Q114" s="364"/>
      <c r="R114" s="364"/>
      <c r="S114" s="365"/>
    </row>
    <row r="115" spans="3:19" x14ac:dyDescent="0.2">
      <c r="C115" s="363" t="s">
        <v>550</v>
      </c>
      <c r="D115" s="364"/>
      <c r="E115" s="364"/>
      <c r="F115" s="364"/>
      <c r="G115" s="364"/>
      <c r="H115" s="364"/>
      <c r="I115" s="364"/>
      <c r="J115" s="364"/>
      <c r="K115" s="364"/>
      <c r="L115" s="364"/>
      <c r="M115" s="364"/>
      <c r="N115" s="364"/>
      <c r="O115" s="364"/>
      <c r="P115" s="364"/>
      <c r="Q115" s="364"/>
      <c r="R115" s="364"/>
      <c r="S115" s="365"/>
    </row>
    <row r="116" spans="3:19" x14ac:dyDescent="0.2">
      <c r="C116" s="363"/>
      <c r="D116" s="364"/>
      <c r="E116" s="364"/>
      <c r="F116" s="364"/>
      <c r="G116" s="364"/>
      <c r="H116" s="364"/>
      <c r="I116" s="364"/>
      <c r="J116" s="364"/>
      <c r="K116" s="364"/>
      <c r="L116" s="364"/>
      <c r="M116" s="364"/>
      <c r="N116" s="364"/>
      <c r="O116" s="364"/>
      <c r="P116" s="364"/>
      <c r="Q116" s="364"/>
      <c r="R116" s="364"/>
      <c r="S116" s="365"/>
    </row>
    <row r="117" spans="3:19" x14ac:dyDescent="0.2">
      <c r="C117" s="363" t="s">
        <v>551</v>
      </c>
      <c r="D117" s="364"/>
      <c r="E117" s="364"/>
      <c r="F117" s="364"/>
      <c r="G117" s="364"/>
      <c r="H117" s="364"/>
      <c r="I117" s="364"/>
      <c r="J117" s="364"/>
      <c r="K117" s="364"/>
      <c r="L117" s="364"/>
      <c r="M117" s="364"/>
      <c r="N117" s="364"/>
      <c r="O117" s="364"/>
      <c r="P117" s="364"/>
      <c r="Q117" s="364"/>
      <c r="R117" s="364"/>
      <c r="S117" s="365"/>
    </row>
    <row r="118" spans="3:19" x14ac:dyDescent="0.2">
      <c r="C118" s="363" t="s">
        <v>552</v>
      </c>
      <c r="D118" s="364"/>
      <c r="E118" s="364"/>
      <c r="F118" s="364"/>
      <c r="G118" s="364"/>
      <c r="H118" s="364"/>
      <c r="I118" s="364"/>
      <c r="J118" s="364"/>
      <c r="K118" s="364"/>
      <c r="L118" s="364"/>
      <c r="M118" s="364"/>
      <c r="N118" s="364"/>
      <c r="O118" s="364"/>
      <c r="P118" s="364"/>
      <c r="Q118" s="364"/>
      <c r="R118" s="364"/>
      <c r="S118" s="365"/>
    </row>
    <row r="119" spans="3:19" x14ac:dyDescent="0.2">
      <c r="C119" s="363"/>
      <c r="D119" s="364"/>
      <c r="E119" s="364"/>
      <c r="F119" s="364"/>
      <c r="G119" s="364"/>
      <c r="H119" s="364"/>
      <c r="I119" s="364"/>
      <c r="J119" s="364"/>
      <c r="K119" s="364"/>
      <c r="L119" s="364"/>
      <c r="M119" s="364"/>
      <c r="N119" s="364"/>
      <c r="O119" s="364"/>
      <c r="P119" s="364"/>
      <c r="Q119" s="364"/>
      <c r="R119" s="364"/>
      <c r="S119" s="365"/>
    </row>
    <row r="120" spans="3:19" ht="15.75" x14ac:dyDescent="0.25">
      <c r="C120" s="366" t="s">
        <v>553</v>
      </c>
      <c r="D120" s="364"/>
      <c r="E120" s="364"/>
      <c r="F120" s="364"/>
      <c r="G120" s="364"/>
      <c r="H120" s="364"/>
      <c r="I120" s="364"/>
      <c r="J120" s="364"/>
      <c r="K120" s="364"/>
      <c r="L120" s="364"/>
      <c r="M120" s="364"/>
      <c r="N120" s="364"/>
      <c r="O120" s="364"/>
      <c r="P120" s="364"/>
      <c r="Q120" s="364"/>
      <c r="R120" s="364"/>
      <c r="S120" s="365"/>
    </row>
    <row r="121" spans="3:19" x14ac:dyDescent="0.2">
      <c r="C121" s="363" t="s">
        <v>554</v>
      </c>
      <c r="D121" s="364"/>
      <c r="E121" s="364"/>
      <c r="F121" s="364"/>
      <c r="G121" s="364"/>
      <c r="H121" s="364"/>
      <c r="I121" s="364"/>
      <c r="J121" s="364"/>
      <c r="K121" s="364"/>
      <c r="L121" s="364"/>
      <c r="M121" s="364"/>
      <c r="N121" s="364"/>
      <c r="O121" s="364"/>
      <c r="P121" s="364"/>
      <c r="Q121" s="364"/>
      <c r="R121" s="364"/>
      <c r="S121" s="365"/>
    </row>
    <row r="122" spans="3:19" x14ac:dyDescent="0.2">
      <c r="C122" s="363"/>
      <c r="D122" s="364"/>
      <c r="E122" s="364"/>
      <c r="F122" s="364"/>
      <c r="G122" s="364"/>
      <c r="H122" s="364"/>
      <c r="I122" s="364"/>
      <c r="J122" s="364"/>
      <c r="K122" s="364"/>
      <c r="L122" s="364"/>
      <c r="M122" s="364"/>
      <c r="N122" s="364"/>
      <c r="O122" s="364"/>
      <c r="P122" s="364"/>
      <c r="Q122" s="364"/>
      <c r="R122" s="364"/>
      <c r="S122" s="365"/>
    </row>
    <row r="123" spans="3:19" x14ac:dyDescent="0.2">
      <c r="C123" s="363" t="s">
        <v>555</v>
      </c>
      <c r="D123" s="364"/>
      <c r="E123" s="364"/>
      <c r="F123" s="364"/>
      <c r="G123" s="364"/>
      <c r="H123" s="364"/>
      <c r="I123" s="364"/>
      <c r="J123" s="364"/>
      <c r="K123" s="364"/>
      <c r="L123" s="364"/>
      <c r="M123" s="364"/>
      <c r="N123" s="364"/>
      <c r="O123" s="364"/>
      <c r="P123" s="364"/>
      <c r="Q123" s="364"/>
      <c r="R123" s="364"/>
      <c r="S123" s="365"/>
    </row>
    <row r="124" spans="3:19" x14ac:dyDescent="0.2">
      <c r="C124" s="363"/>
      <c r="D124" s="364"/>
      <c r="E124" s="364"/>
      <c r="F124" s="364"/>
      <c r="G124" s="364"/>
      <c r="H124" s="364"/>
      <c r="I124" s="364"/>
      <c r="J124" s="364"/>
      <c r="K124" s="364"/>
      <c r="L124" s="364"/>
      <c r="M124" s="364"/>
      <c r="N124" s="364"/>
      <c r="O124" s="364"/>
      <c r="P124" s="364"/>
      <c r="Q124" s="364"/>
      <c r="R124" s="364"/>
      <c r="S124" s="365"/>
    </row>
    <row r="125" spans="3:19" x14ac:dyDescent="0.2">
      <c r="C125" s="363" t="s">
        <v>556</v>
      </c>
      <c r="D125" s="364"/>
      <c r="E125" s="364"/>
      <c r="F125" s="364"/>
      <c r="G125" s="364"/>
      <c r="H125" s="364"/>
      <c r="I125" s="364"/>
      <c r="J125" s="364"/>
      <c r="K125" s="364"/>
      <c r="L125" s="364"/>
      <c r="M125" s="364"/>
      <c r="N125" s="364"/>
      <c r="O125" s="364"/>
      <c r="P125" s="364"/>
      <c r="Q125" s="364"/>
      <c r="R125" s="364"/>
      <c r="S125" s="365"/>
    </row>
    <row r="126" spans="3:19" x14ac:dyDescent="0.2">
      <c r="C126" s="363"/>
      <c r="D126" s="364"/>
      <c r="E126" s="364"/>
      <c r="F126" s="364"/>
      <c r="G126" s="364"/>
      <c r="H126" s="364"/>
      <c r="I126" s="364"/>
      <c r="J126" s="364"/>
      <c r="K126" s="364"/>
      <c r="L126" s="364"/>
      <c r="M126" s="364"/>
      <c r="N126" s="364"/>
      <c r="O126" s="364"/>
      <c r="P126" s="364"/>
      <c r="Q126" s="364"/>
      <c r="R126" s="364"/>
      <c r="S126" s="365"/>
    </row>
    <row r="127" spans="3:19" ht="15.75" x14ac:dyDescent="0.25">
      <c r="C127" s="366" t="s">
        <v>557</v>
      </c>
      <c r="D127" s="364"/>
      <c r="E127" s="364"/>
      <c r="F127" s="364"/>
      <c r="G127" s="364"/>
      <c r="H127" s="364"/>
      <c r="I127" s="364"/>
      <c r="J127" s="364"/>
      <c r="K127" s="364"/>
      <c r="L127" s="364"/>
      <c r="M127" s="364"/>
      <c r="N127" s="364"/>
      <c r="O127" s="364"/>
      <c r="P127" s="364"/>
      <c r="Q127" s="364"/>
      <c r="R127" s="364"/>
      <c r="S127" s="365"/>
    </row>
    <row r="128" spans="3:19" x14ac:dyDescent="0.2">
      <c r="C128" s="363" t="s">
        <v>558</v>
      </c>
      <c r="D128" s="364"/>
      <c r="E128" s="364"/>
      <c r="F128" s="364"/>
      <c r="G128" s="364"/>
      <c r="H128" s="364"/>
      <c r="I128" s="364"/>
      <c r="J128" s="364"/>
      <c r="K128" s="364"/>
      <c r="L128" s="364"/>
      <c r="M128" s="364"/>
      <c r="N128" s="364"/>
      <c r="O128" s="364"/>
      <c r="P128" s="364"/>
      <c r="Q128" s="364"/>
      <c r="R128" s="364"/>
      <c r="S128" s="365"/>
    </row>
    <row r="129" spans="3:19" x14ac:dyDescent="0.2">
      <c r="C129" s="363" t="s">
        <v>559</v>
      </c>
      <c r="D129" s="364"/>
      <c r="E129" s="364"/>
      <c r="F129" s="364"/>
      <c r="G129" s="364"/>
      <c r="H129" s="364"/>
      <c r="I129" s="364"/>
      <c r="J129" s="364"/>
      <c r="K129" s="364"/>
      <c r="L129" s="364"/>
      <c r="M129" s="364"/>
      <c r="N129" s="364"/>
      <c r="O129" s="364"/>
      <c r="P129" s="364"/>
      <c r="Q129" s="364"/>
      <c r="R129" s="364"/>
      <c r="S129" s="365"/>
    </row>
    <row r="130" spans="3:19" x14ac:dyDescent="0.2">
      <c r="C130" s="363" t="s">
        <v>560</v>
      </c>
      <c r="D130" s="364"/>
      <c r="E130" s="364"/>
      <c r="F130" s="364"/>
      <c r="G130" s="364"/>
      <c r="H130" s="364"/>
      <c r="I130" s="364"/>
      <c r="J130" s="364"/>
      <c r="K130" s="364"/>
      <c r="L130" s="364"/>
      <c r="M130" s="364"/>
      <c r="N130" s="364"/>
      <c r="O130" s="364"/>
      <c r="P130" s="364"/>
      <c r="Q130" s="364"/>
      <c r="R130" s="364"/>
      <c r="S130" s="365"/>
    </row>
    <row r="131" spans="3:19" x14ac:dyDescent="0.2">
      <c r="C131" s="363" t="s">
        <v>561</v>
      </c>
      <c r="D131" s="364"/>
      <c r="E131" s="364"/>
      <c r="F131" s="364"/>
      <c r="G131" s="364"/>
      <c r="H131" s="364"/>
      <c r="I131" s="364"/>
      <c r="J131" s="364"/>
      <c r="K131" s="364"/>
      <c r="L131" s="364"/>
      <c r="M131" s="364"/>
      <c r="N131" s="364"/>
      <c r="O131" s="364"/>
      <c r="P131" s="364"/>
      <c r="Q131" s="364"/>
      <c r="R131" s="364"/>
      <c r="S131" s="365"/>
    </row>
    <row r="132" spans="3:19" x14ac:dyDescent="0.2">
      <c r="C132" s="363" t="s">
        <v>562</v>
      </c>
      <c r="D132" s="364"/>
      <c r="E132" s="364"/>
      <c r="F132" s="364"/>
      <c r="G132" s="364"/>
      <c r="H132" s="364"/>
      <c r="I132" s="364"/>
      <c r="J132" s="364"/>
      <c r="K132" s="364"/>
      <c r="L132" s="364"/>
      <c r="M132" s="364"/>
      <c r="N132" s="364"/>
      <c r="O132" s="364"/>
      <c r="P132" s="364"/>
      <c r="Q132" s="364"/>
      <c r="R132" s="364"/>
      <c r="S132" s="365"/>
    </row>
    <row r="133" spans="3:19" x14ac:dyDescent="0.2">
      <c r="C133" s="363"/>
      <c r="D133" s="364"/>
      <c r="E133" s="364"/>
      <c r="F133" s="364"/>
      <c r="G133" s="364"/>
      <c r="H133" s="364"/>
      <c r="I133" s="364"/>
      <c r="J133" s="364"/>
      <c r="K133" s="364"/>
      <c r="L133" s="364"/>
      <c r="M133" s="364"/>
      <c r="N133" s="364"/>
      <c r="O133" s="364"/>
      <c r="P133" s="364"/>
      <c r="Q133" s="364"/>
      <c r="R133" s="364"/>
      <c r="S133" s="365"/>
    </row>
    <row r="134" spans="3:19" x14ac:dyDescent="0.2">
      <c r="C134" s="363" t="s">
        <v>563</v>
      </c>
      <c r="D134" s="364"/>
      <c r="E134" s="364"/>
      <c r="F134" s="364"/>
      <c r="G134" s="364"/>
      <c r="H134" s="364"/>
      <c r="I134" s="364"/>
      <c r="J134" s="364"/>
      <c r="K134" s="364"/>
      <c r="L134" s="364"/>
      <c r="M134" s="364"/>
      <c r="N134" s="364"/>
      <c r="O134" s="364"/>
      <c r="P134" s="364"/>
      <c r="Q134" s="364"/>
      <c r="R134" s="364"/>
      <c r="S134" s="365"/>
    </row>
    <row r="135" spans="3:19" x14ac:dyDescent="0.2">
      <c r="C135" s="363" t="s">
        <v>564</v>
      </c>
      <c r="D135" s="364"/>
      <c r="E135" s="364"/>
      <c r="F135" s="364"/>
      <c r="G135" s="364"/>
      <c r="H135" s="364"/>
      <c r="I135" s="364"/>
      <c r="J135" s="364"/>
      <c r="K135" s="364"/>
      <c r="L135" s="364"/>
      <c r="M135" s="364"/>
      <c r="N135" s="364"/>
      <c r="O135" s="364"/>
      <c r="P135" s="364"/>
      <c r="Q135" s="364"/>
      <c r="R135" s="364"/>
      <c r="S135" s="365"/>
    </row>
    <row r="136" spans="3:19" x14ac:dyDescent="0.2">
      <c r="C136" s="363" t="s">
        <v>565</v>
      </c>
      <c r="D136" s="364"/>
      <c r="E136" s="364"/>
      <c r="F136" s="364"/>
      <c r="G136" s="364"/>
      <c r="H136" s="364"/>
      <c r="I136" s="364"/>
      <c r="J136" s="364"/>
      <c r="K136" s="364"/>
      <c r="L136" s="364"/>
      <c r="M136" s="364"/>
      <c r="N136" s="364"/>
      <c r="O136" s="364"/>
      <c r="P136" s="364"/>
      <c r="Q136" s="364"/>
      <c r="R136" s="364"/>
      <c r="S136" s="365"/>
    </row>
    <row r="137" spans="3:19" x14ac:dyDescent="0.2">
      <c r="C137" s="363" t="s">
        <v>566</v>
      </c>
      <c r="D137" s="364"/>
      <c r="E137" s="364"/>
      <c r="F137" s="364"/>
      <c r="G137" s="364"/>
      <c r="H137" s="364"/>
      <c r="I137" s="364"/>
      <c r="J137" s="364"/>
      <c r="K137" s="364"/>
      <c r="L137" s="364"/>
      <c r="M137" s="364"/>
      <c r="N137" s="364"/>
      <c r="O137" s="364"/>
      <c r="P137" s="364"/>
      <c r="Q137" s="364"/>
      <c r="R137" s="364"/>
      <c r="S137" s="365"/>
    </row>
    <row r="138" spans="3:19" x14ac:dyDescent="0.2">
      <c r="C138" s="363"/>
      <c r="D138" s="364"/>
      <c r="E138" s="364"/>
      <c r="F138" s="364"/>
      <c r="G138" s="364"/>
      <c r="H138" s="364"/>
      <c r="I138" s="364"/>
      <c r="J138" s="364"/>
      <c r="K138" s="364"/>
      <c r="L138" s="364"/>
      <c r="M138" s="364"/>
      <c r="N138" s="364"/>
      <c r="O138" s="364"/>
      <c r="P138" s="364"/>
      <c r="Q138" s="364"/>
      <c r="R138" s="364"/>
      <c r="S138" s="365"/>
    </row>
    <row r="139" spans="3:19" x14ac:dyDescent="0.2">
      <c r="C139" s="363"/>
      <c r="D139" s="364"/>
      <c r="E139" s="364"/>
      <c r="F139" s="364"/>
      <c r="G139" s="364"/>
      <c r="H139" s="364"/>
      <c r="I139" s="364"/>
      <c r="J139" s="364"/>
      <c r="K139" s="364"/>
      <c r="L139" s="364"/>
      <c r="M139" s="364"/>
      <c r="N139" s="364"/>
      <c r="O139" s="364"/>
      <c r="P139" s="364"/>
      <c r="Q139" s="364"/>
      <c r="R139" s="364"/>
      <c r="S139" s="365"/>
    </row>
    <row r="140" spans="3:19" ht="15.75" x14ac:dyDescent="0.25">
      <c r="C140" s="367" t="s">
        <v>165</v>
      </c>
      <c r="D140" s="364"/>
      <c r="E140" s="364"/>
      <c r="F140" s="364"/>
      <c r="G140" s="364"/>
      <c r="H140" s="364"/>
      <c r="I140" s="364"/>
      <c r="J140" s="364"/>
      <c r="K140" s="364"/>
      <c r="L140" s="364"/>
      <c r="M140" s="364"/>
      <c r="N140" s="364"/>
      <c r="O140" s="364"/>
      <c r="P140" s="364"/>
      <c r="Q140" s="364"/>
      <c r="R140" s="364"/>
      <c r="S140" s="365"/>
    </row>
    <row r="141" spans="3:19" x14ac:dyDescent="0.2">
      <c r="C141" s="363" t="s">
        <v>567</v>
      </c>
      <c r="D141" s="364"/>
      <c r="E141" s="364"/>
      <c r="F141" s="364"/>
      <c r="G141" s="364"/>
      <c r="H141" s="364"/>
      <c r="I141" s="364"/>
      <c r="J141" s="364"/>
      <c r="K141" s="364"/>
      <c r="L141" s="364"/>
      <c r="M141" s="364"/>
      <c r="N141" s="364"/>
      <c r="O141" s="364"/>
      <c r="P141" s="364"/>
      <c r="Q141" s="364"/>
      <c r="R141" s="364"/>
      <c r="S141" s="365"/>
    </row>
    <row r="142" spans="3:19" x14ac:dyDescent="0.2">
      <c r="C142" s="363" t="s">
        <v>568</v>
      </c>
      <c r="D142" s="364"/>
      <c r="E142" s="364"/>
      <c r="F142" s="364"/>
      <c r="G142" s="364"/>
      <c r="H142" s="364"/>
      <c r="I142" s="364"/>
      <c r="J142" s="364"/>
      <c r="K142" s="364"/>
      <c r="L142" s="364"/>
      <c r="M142" s="364"/>
      <c r="N142" s="364"/>
      <c r="O142" s="364"/>
      <c r="P142" s="364"/>
      <c r="Q142" s="364"/>
      <c r="R142" s="364"/>
      <c r="S142" s="365"/>
    </row>
    <row r="143" spans="3:19" x14ac:dyDescent="0.2">
      <c r="C143" s="363"/>
      <c r="D143" s="364"/>
      <c r="E143" s="364"/>
      <c r="F143" s="364"/>
      <c r="G143" s="364"/>
      <c r="H143" s="364"/>
      <c r="I143" s="364"/>
      <c r="J143" s="364"/>
      <c r="K143" s="364"/>
      <c r="L143" s="364"/>
      <c r="M143" s="364"/>
      <c r="N143" s="364"/>
      <c r="O143" s="364"/>
      <c r="P143" s="364"/>
      <c r="Q143" s="364"/>
      <c r="R143" s="364"/>
      <c r="S143" s="365"/>
    </row>
    <row r="144" spans="3:19" ht="15.75" x14ac:dyDescent="0.25">
      <c r="C144" s="366" t="s">
        <v>569</v>
      </c>
      <c r="D144" s="364"/>
      <c r="E144" s="364"/>
      <c r="F144" s="364"/>
      <c r="G144" s="364"/>
      <c r="H144" s="364"/>
      <c r="I144" s="364"/>
      <c r="J144" s="364"/>
      <c r="K144" s="364"/>
      <c r="L144" s="364"/>
      <c r="M144" s="364"/>
      <c r="N144" s="364"/>
      <c r="O144" s="364"/>
      <c r="P144" s="364"/>
      <c r="Q144" s="364"/>
      <c r="R144" s="364"/>
      <c r="S144" s="365"/>
    </row>
    <row r="145" spans="3:19" x14ac:dyDescent="0.2">
      <c r="C145" s="363" t="s">
        <v>570</v>
      </c>
      <c r="D145" s="364"/>
      <c r="E145" s="364"/>
      <c r="F145" s="364"/>
      <c r="G145" s="364"/>
      <c r="H145" s="364"/>
      <c r="I145" s="364"/>
      <c r="J145" s="364"/>
      <c r="K145" s="364"/>
      <c r="L145" s="364"/>
      <c r="M145" s="364"/>
      <c r="N145" s="364"/>
      <c r="O145" s="364"/>
      <c r="P145" s="364"/>
      <c r="Q145" s="364"/>
      <c r="R145" s="364"/>
      <c r="S145" s="365"/>
    </row>
    <row r="146" spans="3:19" x14ac:dyDescent="0.2">
      <c r="C146" s="363" t="s">
        <v>571</v>
      </c>
      <c r="D146" s="364"/>
      <c r="E146" s="364"/>
      <c r="F146" s="364"/>
      <c r="G146" s="364"/>
      <c r="H146" s="364"/>
      <c r="I146" s="364"/>
      <c r="J146" s="364"/>
      <c r="K146" s="364"/>
      <c r="L146" s="364"/>
      <c r="M146" s="364"/>
      <c r="N146" s="364"/>
      <c r="O146" s="364"/>
      <c r="P146" s="364"/>
      <c r="Q146" s="364"/>
      <c r="R146" s="364"/>
      <c r="S146" s="365"/>
    </row>
    <row r="147" spans="3:19" x14ac:dyDescent="0.2">
      <c r="C147" s="363" t="s">
        <v>572</v>
      </c>
      <c r="D147" s="364"/>
      <c r="E147" s="364"/>
      <c r="F147" s="364"/>
      <c r="G147" s="364"/>
      <c r="H147" s="364"/>
      <c r="I147" s="364"/>
      <c r="J147" s="364"/>
      <c r="K147" s="364"/>
      <c r="L147" s="364"/>
      <c r="M147" s="364"/>
      <c r="N147" s="364"/>
      <c r="O147" s="364"/>
      <c r="P147" s="364"/>
      <c r="Q147" s="364"/>
      <c r="R147" s="364"/>
      <c r="S147" s="365"/>
    </row>
    <row r="148" spans="3:19" x14ac:dyDescent="0.2">
      <c r="C148" s="363" t="s">
        <v>573</v>
      </c>
      <c r="D148" s="364"/>
      <c r="E148" s="364"/>
      <c r="F148" s="364"/>
      <c r="G148" s="364"/>
      <c r="H148" s="364"/>
      <c r="I148" s="364"/>
      <c r="J148" s="364"/>
      <c r="K148" s="364"/>
      <c r="L148" s="364"/>
      <c r="M148" s="364"/>
      <c r="N148" s="364"/>
      <c r="O148" s="364"/>
      <c r="P148" s="364"/>
      <c r="Q148" s="364"/>
      <c r="R148" s="364"/>
      <c r="S148" s="365"/>
    </row>
    <row r="149" spans="3:19" x14ac:dyDescent="0.2">
      <c r="C149" s="363" t="s">
        <v>574</v>
      </c>
      <c r="D149" s="364"/>
      <c r="E149" s="364"/>
      <c r="F149" s="364"/>
      <c r="G149" s="364"/>
      <c r="H149" s="364"/>
      <c r="I149" s="364"/>
      <c r="J149" s="364"/>
      <c r="K149" s="364"/>
      <c r="L149" s="364"/>
      <c r="M149" s="364"/>
      <c r="N149" s="364"/>
      <c r="O149" s="364"/>
      <c r="P149" s="364"/>
      <c r="Q149" s="364"/>
      <c r="R149" s="364"/>
      <c r="S149" s="365"/>
    </row>
    <row r="150" spans="3:19" x14ac:dyDescent="0.2">
      <c r="C150" s="363"/>
      <c r="D150" s="364"/>
      <c r="E150" s="364"/>
      <c r="F150" s="364"/>
      <c r="G150" s="364"/>
      <c r="H150" s="364"/>
      <c r="I150" s="364"/>
      <c r="J150" s="364"/>
      <c r="K150" s="364"/>
      <c r="L150" s="364"/>
      <c r="M150" s="364"/>
      <c r="N150" s="364"/>
      <c r="O150" s="364"/>
      <c r="P150" s="364"/>
      <c r="Q150" s="364"/>
      <c r="R150" s="364"/>
      <c r="S150" s="365"/>
    </row>
    <row r="151" spans="3:19" ht="15.75" x14ac:dyDescent="0.25">
      <c r="C151" s="366" t="s">
        <v>575</v>
      </c>
      <c r="D151" s="364"/>
      <c r="E151" s="364"/>
      <c r="F151" s="364"/>
      <c r="G151" s="364"/>
      <c r="H151" s="364"/>
      <c r="I151" s="364"/>
      <c r="J151" s="364"/>
      <c r="K151" s="364"/>
      <c r="L151" s="364"/>
      <c r="M151" s="364"/>
      <c r="N151" s="364"/>
      <c r="O151" s="364"/>
      <c r="P151" s="364"/>
      <c r="Q151" s="364"/>
      <c r="R151" s="364"/>
      <c r="S151" s="365"/>
    </row>
    <row r="152" spans="3:19" x14ac:dyDescent="0.2">
      <c r="C152" s="363" t="s">
        <v>576</v>
      </c>
      <c r="D152" s="364"/>
      <c r="E152" s="364"/>
      <c r="F152" s="364"/>
      <c r="G152" s="364"/>
      <c r="H152" s="364"/>
      <c r="I152" s="364"/>
      <c r="J152" s="364"/>
      <c r="K152" s="364"/>
      <c r="L152" s="364"/>
      <c r="M152" s="364"/>
      <c r="N152" s="364"/>
      <c r="O152" s="364"/>
      <c r="P152" s="364"/>
      <c r="Q152" s="364"/>
      <c r="R152" s="364"/>
      <c r="S152" s="365"/>
    </row>
    <row r="153" spans="3:19" x14ac:dyDescent="0.2">
      <c r="C153" s="363" t="s">
        <v>577</v>
      </c>
      <c r="D153" s="364"/>
      <c r="E153" s="364"/>
      <c r="F153" s="364"/>
      <c r="G153" s="364"/>
      <c r="H153" s="364"/>
      <c r="I153" s="364"/>
      <c r="J153" s="364"/>
      <c r="K153" s="364"/>
      <c r="L153" s="364"/>
      <c r="M153" s="364"/>
      <c r="N153" s="364"/>
      <c r="O153" s="364"/>
      <c r="P153" s="364"/>
      <c r="Q153" s="364"/>
      <c r="R153" s="364"/>
      <c r="S153" s="365"/>
    </row>
    <row r="154" spans="3:19" x14ac:dyDescent="0.2">
      <c r="C154" s="363" t="s">
        <v>578</v>
      </c>
      <c r="D154" s="364"/>
      <c r="E154" s="364"/>
      <c r="F154" s="364"/>
      <c r="G154" s="364"/>
      <c r="H154" s="364"/>
      <c r="I154" s="364"/>
      <c r="J154" s="364"/>
      <c r="K154" s="364"/>
      <c r="L154" s="364"/>
      <c r="M154" s="364"/>
      <c r="N154" s="364"/>
      <c r="O154" s="364"/>
      <c r="P154" s="364"/>
      <c r="Q154" s="364"/>
      <c r="R154" s="364"/>
      <c r="S154" s="365"/>
    </row>
    <row r="155" spans="3:19" x14ac:dyDescent="0.2">
      <c r="C155" s="363" t="s">
        <v>579</v>
      </c>
      <c r="D155" s="364"/>
      <c r="E155" s="364"/>
      <c r="F155" s="364"/>
      <c r="G155" s="364"/>
      <c r="H155" s="364"/>
      <c r="I155" s="364"/>
      <c r="J155" s="364"/>
      <c r="K155" s="364"/>
      <c r="L155" s="364"/>
      <c r="M155" s="364"/>
      <c r="N155" s="364"/>
      <c r="O155" s="364"/>
      <c r="P155" s="364"/>
      <c r="Q155" s="364"/>
      <c r="R155" s="364"/>
      <c r="S155" s="365"/>
    </row>
    <row r="156" spans="3:19" x14ac:dyDescent="0.2">
      <c r="C156" s="363" t="s">
        <v>580</v>
      </c>
      <c r="D156" s="364"/>
      <c r="E156" s="364"/>
      <c r="F156" s="364"/>
      <c r="G156" s="364"/>
      <c r="H156" s="364"/>
      <c r="I156" s="364"/>
      <c r="J156" s="364"/>
      <c r="K156" s="364"/>
      <c r="L156" s="364"/>
      <c r="M156" s="364"/>
      <c r="N156" s="364"/>
      <c r="O156" s="364"/>
      <c r="P156" s="364"/>
      <c r="Q156" s="364"/>
      <c r="R156" s="364"/>
      <c r="S156" s="365"/>
    </row>
    <row r="157" spans="3:19" x14ac:dyDescent="0.2">
      <c r="C157" s="363"/>
      <c r="D157" s="364"/>
      <c r="E157" s="364"/>
      <c r="F157" s="364"/>
      <c r="G157" s="364"/>
      <c r="H157" s="364"/>
      <c r="I157" s="364"/>
      <c r="J157" s="364"/>
      <c r="K157" s="364"/>
      <c r="L157" s="364"/>
      <c r="M157" s="364"/>
      <c r="N157" s="364"/>
      <c r="O157" s="364"/>
      <c r="P157" s="364"/>
      <c r="Q157" s="364"/>
      <c r="R157" s="364"/>
      <c r="S157" s="365"/>
    </row>
    <row r="158" spans="3:19" x14ac:dyDescent="0.2">
      <c r="C158" s="363"/>
      <c r="D158" s="364"/>
      <c r="E158" s="364"/>
      <c r="F158" s="364"/>
      <c r="G158" s="364"/>
      <c r="H158" s="364"/>
      <c r="I158" s="364"/>
      <c r="J158" s="364"/>
      <c r="K158" s="364"/>
      <c r="L158" s="364"/>
      <c r="M158" s="364"/>
      <c r="N158" s="364"/>
      <c r="O158" s="364"/>
      <c r="P158" s="364"/>
      <c r="Q158" s="364"/>
      <c r="R158" s="364"/>
      <c r="S158" s="365"/>
    </row>
    <row r="159" spans="3:19" ht="15.75" x14ac:dyDescent="0.25">
      <c r="C159" s="367" t="s">
        <v>166</v>
      </c>
      <c r="D159" s="364"/>
      <c r="E159" s="364"/>
      <c r="F159" s="364"/>
      <c r="G159" s="364"/>
      <c r="H159" s="364"/>
      <c r="I159" s="364"/>
      <c r="J159" s="364"/>
      <c r="K159" s="364"/>
      <c r="L159" s="364"/>
      <c r="M159" s="364"/>
      <c r="N159" s="364"/>
      <c r="O159" s="364"/>
      <c r="P159" s="364"/>
      <c r="Q159" s="364"/>
      <c r="R159" s="364"/>
      <c r="S159" s="365"/>
    </row>
    <row r="160" spans="3:19" x14ac:dyDescent="0.2">
      <c r="C160" s="363" t="s">
        <v>581</v>
      </c>
      <c r="D160" s="364"/>
      <c r="E160" s="364"/>
      <c r="F160" s="364"/>
      <c r="G160" s="364"/>
      <c r="H160" s="364"/>
      <c r="I160" s="364"/>
      <c r="J160" s="364"/>
      <c r="K160" s="364"/>
      <c r="L160" s="364"/>
      <c r="M160" s="364"/>
      <c r="N160" s="364"/>
      <c r="O160" s="364"/>
      <c r="P160" s="364"/>
      <c r="Q160" s="364"/>
      <c r="R160" s="364"/>
      <c r="S160" s="365"/>
    </row>
    <row r="161" spans="3:19" x14ac:dyDescent="0.2">
      <c r="C161" s="363" t="s">
        <v>582</v>
      </c>
      <c r="D161" s="364"/>
      <c r="E161" s="364"/>
      <c r="F161" s="364"/>
      <c r="G161" s="364"/>
      <c r="H161" s="364"/>
      <c r="I161" s="364"/>
      <c r="J161" s="364"/>
      <c r="K161" s="364"/>
      <c r="L161" s="364"/>
      <c r="M161" s="364"/>
      <c r="N161" s="364"/>
      <c r="O161" s="364"/>
      <c r="P161" s="364"/>
      <c r="Q161" s="364"/>
      <c r="R161" s="364"/>
      <c r="S161" s="365"/>
    </row>
    <row r="162" spans="3:19" x14ac:dyDescent="0.2">
      <c r="C162" s="363"/>
      <c r="D162" s="364"/>
      <c r="E162" s="364"/>
      <c r="F162" s="364"/>
      <c r="G162" s="364"/>
      <c r="H162" s="364"/>
      <c r="I162" s="364"/>
      <c r="J162" s="364"/>
      <c r="K162" s="364"/>
      <c r="L162" s="364"/>
      <c r="M162" s="364"/>
      <c r="N162" s="364"/>
      <c r="O162" s="364"/>
      <c r="P162" s="364"/>
      <c r="Q162" s="364"/>
      <c r="R162" s="364"/>
      <c r="S162" s="365"/>
    </row>
    <row r="163" spans="3:19" x14ac:dyDescent="0.2">
      <c r="C163" s="363" t="s">
        <v>583</v>
      </c>
      <c r="D163" s="364"/>
      <c r="E163" s="364"/>
      <c r="F163" s="364"/>
      <c r="G163" s="364"/>
      <c r="H163" s="364"/>
      <c r="I163" s="364"/>
      <c r="J163" s="364"/>
      <c r="K163" s="364"/>
      <c r="L163" s="364"/>
      <c r="M163" s="364"/>
      <c r="N163" s="364"/>
      <c r="O163" s="364"/>
      <c r="P163" s="364"/>
      <c r="Q163" s="364"/>
      <c r="R163" s="364"/>
      <c r="S163" s="365"/>
    </row>
    <row r="164" spans="3:19" x14ac:dyDescent="0.2">
      <c r="C164" s="363"/>
      <c r="D164" s="364"/>
      <c r="E164" s="364"/>
      <c r="F164" s="364"/>
      <c r="G164" s="364"/>
      <c r="H164" s="364"/>
      <c r="I164" s="364"/>
      <c r="J164" s="364"/>
      <c r="K164" s="364"/>
      <c r="L164" s="364"/>
      <c r="M164" s="364"/>
      <c r="N164" s="364"/>
      <c r="O164" s="364"/>
      <c r="P164" s="364"/>
      <c r="Q164" s="364"/>
      <c r="R164" s="364"/>
      <c r="S164" s="365"/>
    </row>
    <row r="165" spans="3:19" x14ac:dyDescent="0.2">
      <c r="C165" s="363"/>
      <c r="D165" s="364"/>
      <c r="E165" s="364"/>
      <c r="F165" s="364"/>
      <c r="G165" s="364"/>
      <c r="H165" s="364"/>
      <c r="I165" s="364"/>
      <c r="J165" s="364"/>
      <c r="K165" s="364"/>
      <c r="L165" s="364"/>
      <c r="M165" s="364"/>
      <c r="N165" s="364"/>
      <c r="O165" s="364"/>
      <c r="P165" s="364"/>
      <c r="Q165" s="364"/>
      <c r="R165" s="364"/>
      <c r="S165" s="365"/>
    </row>
    <row r="166" spans="3:19" ht="15.75" x14ac:dyDescent="0.25">
      <c r="C166" s="367" t="s">
        <v>167</v>
      </c>
      <c r="D166" s="364"/>
      <c r="E166" s="364"/>
      <c r="F166" s="364"/>
      <c r="G166" s="364"/>
      <c r="H166" s="364"/>
      <c r="I166" s="364"/>
      <c r="J166" s="364"/>
      <c r="K166" s="364"/>
      <c r="L166" s="364"/>
      <c r="M166" s="364"/>
      <c r="N166" s="364"/>
      <c r="O166" s="364"/>
      <c r="P166" s="364"/>
      <c r="Q166" s="364"/>
      <c r="R166" s="364"/>
      <c r="S166" s="365"/>
    </row>
    <row r="167" spans="3:19" x14ac:dyDescent="0.2">
      <c r="C167" s="363" t="s">
        <v>584</v>
      </c>
      <c r="D167" s="364"/>
      <c r="E167" s="364"/>
      <c r="F167" s="364"/>
      <c r="G167" s="364"/>
      <c r="H167" s="364"/>
      <c r="I167" s="364"/>
      <c r="J167" s="364"/>
      <c r="K167" s="364"/>
      <c r="L167" s="364"/>
      <c r="M167" s="364"/>
      <c r="N167" s="364"/>
      <c r="O167" s="364"/>
      <c r="P167" s="364"/>
      <c r="Q167" s="364"/>
      <c r="R167" s="364"/>
      <c r="S167" s="365"/>
    </row>
    <row r="168" spans="3:19" x14ac:dyDescent="0.2">
      <c r="C168" s="363"/>
      <c r="D168" s="364"/>
      <c r="E168" s="364"/>
      <c r="F168" s="364"/>
      <c r="G168" s="364"/>
      <c r="H168" s="364"/>
      <c r="I168" s="364"/>
      <c r="J168" s="364"/>
      <c r="K168" s="364"/>
      <c r="L168" s="364"/>
      <c r="M168" s="364"/>
      <c r="N168" s="364"/>
      <c r="O168" s="364"/>
      <c r="P168" s="364"/>
      <c r="Q168" s="364"/>
      <c r="R168" s="364"/>
      <c r="S168" s="365"/>
    </row>
    <row r="169" spans="3:19" x14ac:dyDescent="0.2">
      <c r="C169" s="363"/>
      <c r="D169" s="364"/>
      <c r="E169" s="364"/>
      <c r="F169" s="364"/>
      <c r="G169" s="364"/>
      <c r="H169" s="364"/>
      <c r="I169" s="364"/>
      <c r="J169" s="364"/>
      <c r="K169" s="364"/>
      <c r="L169" s="364"/>
      <c r="M169" s="364"/>
      <c r="N169" s="364"/>
      <c r="O169" s="364"/>
      <c r="P169" s="364"/>
      <c r="Q169" s="364"/>
      <c r="R169" s="364"/>
      <c r="S169" s="365"/>
    </row>
    <row r="170" spans="3:19" ht="15.75" x14ac:dyDescent="0.25">
      <c r="C170" s="367" t="s">
        <v>168</v>
      </c>
      <c r="D170" s="364"/>
      <c r="E170" s="364"/>
      <c r="F170" s="364"/>
      <c r="G170" s="364"/>
      <c r="H170" s="364"/>
      <c r="I170" s="364"/>
      <c r="J170" s="364"/>
      <c r="K170" s="364"/>
      <c r="L170" s="364"/>
      <c r="M170" s="364"/>
      <c r="N170" s="364"/>
      <c r="O170" s="364"/>
      <c r="P170" s="364"/>
      <c r="Q170" s="364"/>
      <c r="R170" s="364"/>
      <c r="S170" s="365"/>
    </row>
    <row r="171" spans="3:19" ht="15.75" thickBot="1" x14ac:dyDescent="0.25">
      <c r="C171" s="368" t="s">
        <v>585</v>
      </c>
      <c r="D171" s="369"/>
      <c r="E171" s="369"/>
      <c r="F171" s="369"/>
      <c r="G171" s="369"/>
      <c r="H171" s="369"/>
      <c r="I171" s="369"/>
      <c r="J171" s="369"/>
      <c r="K171" s="369"/>
      <c r="L171" s="369"/>
      <c r="M171" s="369"/>
      <c r="N171" s="369"/>
      <c r="O171" s="369"/>
      <c r="P171" s="369"/>
      <c r="Q171" s="369"/>
      <c r="R171" s="369"/>
      <c r="S171" s="370"/>
    </row>
  </sheetData>
  <sheetProtection algorithmName="SHA-512" hashValue="gSFOWhUtO6XyPfmhaI/Oj64hcvQh+TrTeEs0CghY4Jtk4VLaeNO7XczrQj8AH1UkFozkdO81nAOKO/Oretng7w==" saltValue="7t2E61qj5tAC1wLBuH5qtw==" spinCount="100000" sheet="1" objects="1" scenarios="1"/>
  <hyperlinks>
    <hyperlink ref="C24:I24" r:id="rId1" display="https://board.coveredca.com/meetings/2016/4-07/2017%20QHP%20Issuer%20Contract_Attachment%207__Individual_4-6-2016_CLEAN.pdf" xr:uid="{00000000-0004-0000-0900-000000000000}"/>
  </hyperlinks>
  <pageMargins left="0.7" right="0.7" top="0.75" bottom="0.75" header="0.3" footer="0.3"/>
  <pageSetup orientation="portrait" r:id="rId2"/>
  <headerFooter>
    <oddFooter>&amp;L&amp;A
Version Date: June 14,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B1:I37"/>
  <sheetViews>
    <sheetView showGridLines="0" workbookViewId="0">
      <selection activeCell="C12" sqref="C12"/>
    </sheetView>
  </sheetViews>
  <sheetFormatPr defaultColWidth="8.77734375" defaultRowHeight="15" x14ac:dyDescent="0.2"/>
  <cols>
    <col min="1" max="1" width="3.21875" style="109" customWidth="1"/>
    <col min="2" max="2" width="9.77734375" style="109" customWidth="1"/>
    <col min="3" max="3" width="17.5546875" style="109" customWidth="1"/>
    <col min="4" max="4" width="43.88671875" style="109" customWidth="1"/>
    <col min="5" max="8" width="8.77734375" style="109"/>
    <col min="9" max="9" width="36.21875" style="109" customWidth="1"/>
    <col min="10" max="16384" width="8.77734375" style="109"/>
  </cols>
  <sheetData>
    <row r="1" spans="2:9" ht="18" x14ac:dyDescent="0.25">
      <c r="B1" s="108" t="s">
        <v>47</v>
      </c>
    </row>
    <row r="3" spans="2:9" ht="15.75" x14ac:dyDescent="0.25">
      <c r="B3" s="175" t="str">
        <f>'Cover-Input Page '!$C7</f>
        <v>Cigna Health and Life Insurance Company</v>
      </c>
      <c r="C3" s="158"/>
    </row>
    <row r="4" spans="2:9" ht="15.75" x14ac:dyDescent="0.25">
      <c r="B4" s="182" t="str">
        <f>"Reporting Year: "&amp;'Cover-Input Page '!$C5</f>
        <v>Reporting Year: 2023</v>
      </c>
      <c r="C4" s="158"/>
    </row>
    <row r="5" spans="2:9" ht="15.75" thickBot="1" x14ac:dyDescent="0.25"/>
    <row r="6" spans="2:9" ht="15.75" thickBot="1" x14ac:dyDescent="0.25">
      <c r="B6" s="115" t="s">
        <v>58</v>
      </c>
      <c r="C6" s="116"/>
      <c r="D6" s="117"/>
    </row>
    <row r="8" spans="2:9" x14ac:dyDescent="0.2">
      <c r="C8" s="109" t="s">
        <v>171</v>
      </c>
    </row>
    <row r="9" spans="2:9" x14ac:dyDescent="0.2">
      <c r="C9" s="109" t="s">
        <v>172</v>
      </c>
    </row>
    <row r="11" spans="2:9" x14ac:dyDescent="0.2">
      <c r="C11" s="109" t="s">
        <v>101</v>
      </c>
    </row>
    <row r="12" spans="2:9" x14ac:dyDescent="0.2">
      <c r="C12" s="143" t="s">
        <v>470</v>
      </c>
      <c r="D12" s="135"/>
      <c r="E12" s="135"/>
      <c r="F12" s="135"/>
      <c r="G12" s="135"/>
      <c r="H12" s="135"/>
      <c r="I12" s="136"/>
    </row>
    <row r="13" spans="2:9" x14ac:dyDescent="0.2">
      <c r="C13" s="144"/>
      <c r="I13" s="138"/>
    </row>
    <row r="14" spans="2:9" x14ac:dyDescent="0.2">
      <c r="C14" s="144"/>
      <c r="I14" s="138"/>
    </row>
    <row r="15" spans="2:9" x14ac:dyDescent="0.2">
      <c r="C15" s="144"/>
      <c r="I15" s="138"/>
    </row>
    <row r="16" spans="2:9" x14ac:dyDescent="0.2">
      <c r="C16" s="144"/>
      <c r="I16" s="138"/>
    </row>
    <row r="17" spans="3:9" x14ac:dyDescent="0.2">
      <c r="C17" s="144"/>
      <c r="I17" s="138"/>
    </row>
    <row r="18" spans="3:9" x14ac:dyDescent="0.2">
      <c r="C18" s="144"/>
      <c r="I18" s="138"/>
    </row>
    <row r="19" spans="3:9" x14ac:dyDescent="0.2">
      <c r="C19" s="144"/>
      <c r="I19" s="138"/>
    </row>
    <row r="20" spans="3:9" x14ac:dyDescent="0.2">
      <c r="C20" s="144"/>
      <c r="I20" s="138"/>
    </row>
    <row r="21" spans="3:9" x14ac:dyDescent="0.2">
      <c r="C21" s="144"/>
      <c r="I21" s="138"/>
    </row>
    <row r="22" spans="3:9" x14ac:dyDescent="0.2">
      <c r="C22" s="144"/>
      <c r="I22" s="138"/>
    </row>
    <row r="23" spans="3:9" x14ac:dyDescent="0.2">
      <c r="C23" s="144"/>
      <c r="I23" s="138"/>
    </row>
    <row r="24" spans="3:9" x14ac:dyDescent="0.2">
      <c r="C24" s="144"/>
      <c r="I24" s="138"/>
    </row>
    <row r="25" spans="3:9" x14ac:dyDescent="0.2">
      <c r="C25" s="144"/>
      <c r="I25" s="138"/>
    </row>
    <row r="26" spans="3:9" x14ac:dyDescent="0.2">
      <c r="C26" s="144"/>
      <c r="I26" s="138"/>
    </row>
    <row r="27" spans="3:9" x14ac:dyDescent="0.2">
      <c r="C27" s="144"/>
      <c r="I27" s="138"/>
    </row>
    <row r="28" spans="3:9" x14ac:dyDescent="0.2">
      <c r="C28" s="144"/>
      <c r="I28" s="138"/>
    </row>
    <row r="29" spans="3:9" x14ac:dyDescent="0.2">
      <c r="C29" s="144"/>
      <c r="I29" s="138"/>
    </row>
    <row r="30" spans="3:9" x14ac:dyDescent="0.2">
      <c r="C30" s="144"/>
      <c r="I30" s="138"/>
    </row>
    <row r="31" spans="3:9" x14ac:dyDescent="0.2">
      <c r="C31" s="144"/>
      <c r="I31" s="138"/>
    </row>
    <row r="32" spans="3:9" x14ac:dyDescent="0.2">
      <c r="C32" s="144"/>
      <c r="I32" s="138"/>
    </row>
    <row r="33" spans="3:9" x14ac:dyDescent="0.2">
      <c r="C33" s="144"/>
      <c r="I33" s="138"/>
    </row>
    <row r="34" spans="3:9" x14ac:dyDescent="0.2">
      <c r="C34" s="144"/>
      <c r="I34" s="138"/>
    </row>
    <row r="35" spans="3:9" x14ac:dyDescent="0.2">
      <c r="C35" s="144"/>
      <c r="I35" s="138"/>
    </row>
    <row r="36" spans="3:9" x14ac:dyDescent="0.2">
      <c r="C36" s="144"/>
      <c r="I36" s="138"/>
    </row>
    <row r="37" spans="3:9" x14ac:dyDescent="0.2">
      <c r="C37" s="145"/>
      <c r="D37" s="120"/>
      <c r="E37" s="120"/>
      <c r="F37" s="120"/>
      <c r="G37" s="120"/>
      <c r="H37" s="120"/>
      <c r="I37" s="140"/>
    </row>
  </sheetData>
  <sheetProtection algorithmName="SHA-512" hashValue="r6rQW43TmDJsTbGQmx9C8LjeuROmokDAUnRj3r2SPzqqr7FY0pxevR9OZp2y+Uts6WUwJqLnwusXBiozv0EgoA==" saltValue="4vSaL+QJxBvL+IhvtQyeBg==" spinCount="100000" sheet="1" objects="1" scenarios="1"/>
  <pageMargins left="0.7" right="0.7" top="0.75" bottom="0.75" header="0.3" footer="0.3"/>
  <pageSetup orientation="portrait" r:id="rId1"/>
  <headerFooter>
    <oddFooter>&amp;L&amp;A
Version Date: June 14,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B1:E19"/>
  <sheetViews>
    <sheetView showGridLines="0" topLeftCell="A3" workbookViewId="0">
      <selection activeCell="G5" sqref="G5"/>
    </sheetView>
  </sheetViews>
  <sheetFormatPr defaultColWidth="8.77734375" defaultRowHeight="15" x14ac:dyDescent="0.2"/>
  <cols>
    <col min="1" max="1" width="3.21875" style="109" customWidth="1"/>
    <col min="2" max="2" width="9.77734375" style="109" customWidth="1"/>
    <col min="3" max="3" width="17.44140625" style="109" customWidth="1"/>
    <col min="4" max="16384" width="8.77734375" style="109"/>
  </cols>
  <sheetData>
    <row r="1" spans="2:5" ht="18" x14ac:dyDescent="0.25">
      <c r="B1" s="108" t="s">
        <v>47</v>
      </c>
    </row>
    <row r="3" spans="2:5" ht="15.75" x14ac:dyDescent="0.25">
      <c r="B3" s="175" t="str">
        <f>'Cover-Input Page '!$C7</f>
        <v>Cigna Health and Life Insurance Company</v>
      </c>
      <c r="C3" s="158"/>
    </row>
    <row r="4" spans="2:5" ht="15.75" x14ac:dyDescent="0.25">
      <c r="B4" s="182" t="str">
        <f>"Reporting Year: "&amp;'Cover-Input Page '!$C5</f>
        <v>Reporting Year: 2023</v>
      </c>
      <c r="C4" s="158"/>
    </row>
    <row r="5" spans="2:5" ht="15.75" thickBot="1" x14ac:dyDescent="0.25"/>
    <row r="6" spans="2:5" ht="15.75" thickBot="1" x14ac:dyDescent="0.25">
      <c r="B6" s="115" t="s">
        <v>59</v>
      </c>
      <c r="C6" s="116"/>
      <c r="D6" s="116"/>
      <c r="E6" s="117"/>
    </row>
    <row r="8" spans="2:5" x14ac:dyDescent="0.2">
      <c r="C8" s="109" t="s">
        <v>396</v>
      </c>
    </row>
    <row r="9" spans="2:5" x14ac:dyDescent="0.2">
      <c r="C9" s="109" t="s">
        <v>174</v>
      </c>
    </row>
    <row r="11" spans="2:5" x14ac:dyDescent="0.2">
      <c r="C11" s="109" t="s">
        <v>175</v>
      </c>
    </row>
    <row r="12" spans="2:5" x14ac:dyDescent="0.2">
      <c r="C12" s="109" t="s">
        <v>176</v>
      </c>
    </row>
    <row r="13" spans="2:5" x14ac:dyDescent="0.2">
      <c r="C13" s="109" t="s">
        <v>177</v>
      </c>
    </row>
    <row r="14" spans="2:5" x14ac:dyDescent="0.2">
      <c r="C14" s="109" t="s">
        <v>178</v>
      </c>
    </row>
    <row r="15" spans="2:5" x14ac:dyDescent="0.2">
      <c r="C15" s="109" t="s">
        <v>179</v>
      </c>
    </row>
    <row r="16" spans="2:5" x14ac:dyDescent="0.2">
      <c r="C16" s="109" t="s">
        <v>180</v>
      </c>
    </row>
    <row r="18" spans="3:3" x14ac:dyDescent="0.2">
      <c r="C18" s="162" t="s">
        <v>397</v>
      </c>
    </row>
    <row r="19" spans="3:3" x14ac:dyDescent="0.2">
      <c r="C19" s="162"/>
    </row>
  </sheetData>
  <sheetProtection algorithmName="SHA-512" hashValue="q9tbkupAmxRIAfYsMKPleUl1GDLxIikKALRxqyDMj/az6epPnQ/TOi40vSnI8MxHByvaId1s9q4aT5qnotrU3Q==" saltValue="eBz56YG9c5v4bunGgyddOw==" spinCount="100000" sheet="1" objects="1" scenarios="1"/>
  <hyperlinks>
    <hyperlink ref="C18" location="'LGPDCD===&gt;&gt;&gt;'!A1" display="Complete Large Group Prescription Drug Cost Reporting Form" xr:uid="{00000000-0004-0000-0B00-000000000000}"/>
  </hyperlinks>
  <pageMargins left="0.7" right="0.7" top="0.75" bottom="0.75" header="0.3" footer="0.3"/>
  <pageSetup orientation="portrait" r:id="rId1"/>
  <headerFooter>
    <oddFooter>&amp;L&amp;A
Version Date: June 14,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B1:G36"/>
  <sheetViews>
    <sheetView showGridLines="0" workbookViewId="0">
      <selection activeCell="C11" sqref="C11"/>
    </sheetView>
  </sheetViews>
  <sheetFormatPr defaultColWidth="8.77734375" defaultRowHeight="15" x14ac:dyDescent="0.2"/>
  <cols>
    <col min="1" max="1" width="3.21875" style="109" customWidth="1"/>
    <col min="2" max="2" width="4.77734375" style="109" customWidth="1"/>
    <col min="3" max="3" width="22.5546875" style="109" customWidth="1"/>
    <col min="4" max="4" width="8.77734375" style="109"/>
    <col min="5" max="5" width="9.77734375" style="109" customWidth="1"/>
    <col min="6" max="6" width="8.77734375" style="109"/>
    <col min="7" max="7" width="91.88671875" style="109" customWidth="1"/>
    <col min="8" max="16384" width="8.77734375" style="109"/>
  </cols>
  <sheetData>
    <row r="1" spans="2:7" ht="18" x14ac:dyDescent="0.25">
      <c r="B1" s="108" t="s">
        <v>47</v>
      </c>
    </row>
    <row r="3" spans="2:7" ht="15.75" x14ac:dyDescent="0.25">
      <c r="B3" s="175" t="str">
        <f>'Cover-Input Page '!$C7</f>
        <v>Cigna Health and Life Insurance Company</v>
      </c>
      <c r="C3" s="158"/>
    </row>
    <row r="4" spans="2:7" ht="15.75" x14ac:dyDescent="0.25">
      <c r="B4" s="182" t="str">
        <f>"Reporting Year: "&amp;'Cover-Input Page '!$C5</f>
        <v>Reporting Year: 2023</v>
      </c>
      <c r="C4" s="158"/>
    </row>
    <row r="5" spans="2:7" ht="15.75" thickBot="1" x14ac:dyDescent="0.25"/>
    <row r="6" spans="2:7" ht="15.75" thickBot="1" x14ac:dyDescent="0.25">
      <c r="B6" s="115" t="s">
        <v>60</v>
      </c>
      <c r="C6" s="117"/>
    </row>
    <row r="8" spans="2:7" x14ac:dyDescent="0.2">
      <c r="C8" s="109" t="s">
        <v>173</v>
      </c>
    </row>
    <row r="10" spans="2:7" ht="15.75" thickBot="1" x14ac:dyDescent="0.25">
      <c r="C10" s="109" t="s">
        <v>101</v>
      </c>
    </row>
    <row r="11" spans="2:7" x14ac:dyDescent="0.2">
      <c r="C11" s="169" t="s">
        <v>490</v>
      </c>
      <c r="D11" s="111"/>
      <c r="E11" s="111"/>
      <c r="F11" s="111"/>
      <c r="G11" s="112"/>
    </row>
    <row r="12" spans="2:7" x14ac:dyDescent="0.2">
      <c r="C12" s="170"/>
      <c r="G12" s="171"/>
    </row>
    <row r="13" spans="2:7" x14ac:dyDescent="0.2">
      <c r="C13" s="170"/>
      <c r="G13" s="171"/>
    </row>
    <row r="14" spans="2:7" x14ac:dyDescent="0.2">
      <c r="C14" s="170"/>
      <c r="G14" s="171"/>
    </row>
    <row r="15" spans="2:7" x14ac:dyDescent="0.2">
      <c r="C15" s="170"/>
      <c r="G15" s="171"/>
    </row>
    <row r="16" spans="2:7" x14ac:dyDescent="0.2">
      <c r="C16" s="170"/>
      <c r="G16" s="171"/>
    </row>
    <row r="17" spans="3:7" x14ac:dyDescent="0.2">
      <c r="C17" s="170"/>
      <c r="G17" s="171"/>
    </row>
    <row r="18" spans="3:7" x14ac:dyDescent="0.2">
      <c r="C18" s="170"/>
      <c r="G18" s="171"/>
    </row>
    <row r="19" spans="3:7" x14ac:dyDescent="0.2">
      <c r="C19" s="170"/>
      <c r="G19" s="171"/>
    </row>
    <row r="20" spans="3:7" x14ac:dyDescent="0.2">
      <c r="C20" s="170"/>
      <c r="G20" s="171"/>
    </row>
    <row r="21" spans="3:7" x14ac:dyDescent="0.2">
      <c r="C21" s="170"/>
      <c r="G21" s="171"/>
    </row>
    <row r="22" spans="3:7" x14ac:dyDescent="0.2">
      <c r="C22" s="170"/>
      <c r="G22" s="171"/>
    </row>
    <row r="23" spans="3:7" x14ac:dyDescent="0.2">
      <c r="C23" s="170"/>
      <c r="G23" s="171"/>
    </row>
    <row r="24" spans="3:7" x14ac:dyDescent="0.2">
      <c r="C24" s="170"/>
      <c r="G24" s="171"/>
    </row>
    <row r="25" spans="3:7" x14ac:dyDescent="0.2">
      <c r="C25" s="170"/>
      <c r="G25" s="171"/>
    </row>
    <row r="26" spans="3:7" x14ac:dyDescent="0.2">
      <c r="C26" s="170"/>
      <c r="G26" s="171"/>
    </row>
    <row r="27" spans="3:7" x14ac:dyDescent="0.2">
      <c r="C27" s="170"/>
      <c r="G27" s="171"/>
    </row>
    <row r="28" spans="3:7" x14ac:dyDescent="0.2">
      <c r="C28" s="170"/>
      <c r="G28" s="171"/>
    </row>
    <row r="29" spans="3:7" x14ac:dyDescent="0.2">
      <c r="C29" s="170"/>
      <c r="G29" s="171"/>
    </row>
    <row r="30" spans="3:7" x14ac:dyDescent="0.2">
      <c r="C30" s="170"/>
      <c r="G30" s="171"/>
    </row>
    <row r="31" spans="3:7" x14ac:dyDescent="0.2">
      <c r="C31" s="170"/>
      <c r="G31" s="171"/>
    </row>
    <row r="32" spans="3:7" x14ac:dyDescent="0.2">
      <c r="C32" s="170"/>
      <c r="G32" s="171"/>
    </row>
    <row r="33" spans="3:7" x14ac:dyDescent="0.2">
      <c r="C33" s="170"/>
      <c r="G33" s="171"/>
    </row>
    <row r="34" spans="3:7" x14ac:dyDescent="0.2">
      <c r="C34" s="170"/>
      <c r="G34" s="171"/>
    </row>
    <row r="35" spans="3:7" x14ac:dyDescent="0.2">
      <c r="C35" s="170"/>
      <c r="G35" s="171"/>
    </row>
    <row r="36" spans="3:7" ht="15.75" thickBot="1" x14ac:dyDescent="0.25">
      <c r="C36" s="172"/>
      <c r="D36" s="173"/>
      <c r="E36" s="173"/>
      <c r="F36" s="173"/>
      <c r="G36" s="174"/>
    </row>
  </sheetData>
  <sheetProtection algorithmName="SHA-512" hashValue="q7sxSjl4IUmQxHwpadPTDHRIv0+GaijcrIGJssRohpkLeoZEdXOe77njiShyBPmDrum2MPbA1+vqpuXhR2nv+w==" saltValue="I/0v9GC6yhGUY/V4w7Dl9g==" spinCount="100000" sheet="1" objects="1" scenarios="1"/>
  <pageMargins left="0.7" right="0.7" top="0.75" bottom="0.75" header="0.3" footer="0.3"/>
  <pageSetup orientation="portrait" r:id="rId1"/>
  <headerFooter>
    <oddFooter>&amp;L&amp;A
Version Date: June 14, 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1:H24"/>
  <sheetViews>
    <sheetView showGridLines="0" topLeftCell="A2" workbookViewId="0">
      <selection activeCell="C13" sqref="C13"/>
    </sheetView>
  </sheetViews>
  <sheetFormatPr defaultColWidth="7.77734375" defaultRowHeight="15" x14ac:dyDescent="0.2"/>
  <cols>
    <col min="1" max="1" width="1.5546875" style="205" customWidth="1"/>
    <col min="2" max="2" width="27.33203125" style="206" customWidth="1"/>
    <col min="3" max="3" width="107.33203125" style="206" bestFit="1" customWidth="1"/>
    <col min="4" max="16384" width="7.77734375" style="205"/>
  </cols>
  <sheetData>
    <row r="1" spans="2:8" ht="18" x14ac:dyDescent="0.25">
      <c r="B1" s="108" t="s">
        <v>47</v>
      </c>
    </row>
    <row r="2" spans="2:8" x14ac:dyDescent="0.2">
      <c r="B2" s="109"/>
      <c r="C2" s="109"/>
    </row>
    <row r="3" spans="2:8" ht="15.75" x14ac:dyDescent="0.25">
      <c r="B3" s="175" t="str">
        <f>'Cover-Input Page '!$C7</f>
        <v>Cigna Health and Life Insurance Company</v>
      </c>
      <c r="C3" s="109"/>
      <c r="E3" s="109"/>
      <c r="F3" s="109"/>
      <c r="G3" s="109"/>
      <c r="H3" s="109"/>
    </row>
    <row r="4" spans="2:8" ht="15.75" x14ac:dyDescent="0.25">
      <c r="B4" s="182" t="str">
        <f>"Reporting Year: "&amp;'Cover-Input Page '!$C5</f>
        <v>Reporting Year: 2023</v>
      </c>
      <c r="C4" s="109"/>
      <c r="E4" s="109"/>
      <c r="F4" s="109"/>
      <c r="G4" s="109"/>
      <c r="H4" s="109"/>
    </row>
    <row r="5" spans="2:8" ht="15.75" thickBot="1" x14ac:dyDescent="0.25">
      <c r="B5" s="109"/>
      <c r="C5" s="109"/>
    </row>
    <row r="6" spans="2:8" ht="15.75" thickBot="1" x14ac:dyDescent="0.25">
      <c r="B6" s="115" t="s">
        <v>429</v>
      </c>
      <c r="C6" s="117"/>
    </row>
    <row r="7" spans="2:8" x14ac:dyDescent="0.2">
      <c r="B7" s="207"/>
      <c r="C7" s="109"/>
    </row>
    <row r="8" spans="2:8" x14ac:dyDescent="0.2">
      <c r="B8" s="109" t="s">
        <v>434</v>
      </c>
      <c r="C8" s="109"/>
    </row>
    <row r="9" spans="2:8" ht="15.75" x14ac:dyDescent="0.2">
      <c r="B9" s="208"/>
    </row>
    <row r="10" spans="2:8" ht="15.75" x14ac:dyDescent="0.2">
      <c r="B10" s="209" t="s">
        <v>312</v>
      </c>
      <c r="C10" s="209" t="s">
        <v>313</v>
      </c>
    </row>
    <row r="11" spans="2:8" x14ac:dyDescent="0.2">
      <c r="B11" s="210" t="s">
        <v>411</v>
      </c>
      <c r="C11" s="126" t="s">
        <v>412</v>
      </c>
    </row>
    <row r="12" spans="2:8" ht="150" x14ac:dyDescent="0.2">
      <c r="B12" s="210" t="s">
        <v>413</v>
      </c>
      <c r="C12" s="126" t="s">
        <v>459</v>
      </c>
    </row>
    <row r="13" spans="2:8" ht="60" x14ac:dyDescent="0.2">
      <c r="B13" s="210" t="s">
        <v>414</v>
      </c>
      <c r="C13" s="126" t="s">
        <v>457</v>
      </c>
    </row>
    <row r="14" spans="2:8" ht="30" x14ac:dyDescent="0.2">
      <c r="B14" s="129" t="s">
        <v>415</v>
      </c>
      <c r="C14" s="126" t="s">
        <v>428</v>
      </c>
    </row>
    <row r="15" spans="2:8" x14ac:dyDescent="0.2">
      <c r="B15" s="211" t="s">
        <v>416</v>
      </c>
      <c r="C15" s="126" t="s">
        <v>427</v>
      </c>
    </row>
    <row r="16" spans="2:8" ht="45" x14ac:dyDescent="0.2">
      <c r="B16" s="210" t="s">
        <v>417</v>
      </c>
      <c r="C16" s="126" t="s">
        <v>458</v>
      </c>
    </row>
    <row r="17" spans="2:3" ht="30" x14ac:dyDescent="0.2">
      <c r="B17" s="210" t="s">
        <v>418</v>
      </c>
      <c r="C17" s="126" t="s">
        <v>426</v>
      </c>
    </row>
    <row r="18" spans="2:3" x14ac:dyDescent="0.2">
      <c r="B18" s="210" t="s">
        <v>419</v>
      </c>
      <c r="C18" s="126" t="s">
        <v>436</v>
      </c>
    </row>
    <row r="19" spans="2:3" ht="75" x14ac:dyDescent="0.2">
      <c r="B19" s="212" t="s">
        <v>420</v>
      </c>
      <c r="C19" s="212" t="s">
        <v>435</v>
      </c>
    </row>
    <row r="20" spans="2:3" ht="30" x14ac:dyDescent="0.2">
      <c r="B20" s="211" t="s">
        <v>421</v>
      </c>
      <c r="C20" s="126" t="s">
        <v>446</v>
      </c>
    </row>
    <row r="21" spans="2:3" ht="30" x14ac:dyDescent="0.2">
      <c r="B21" s="211" t="s">
        <v>76</v>
      </c>
      <c r="C21" s="126" t="s">
        <v>424</v>
      </c>
    </row>
    <row r="22" spans="2:3" ht="30" x14ac:dyDescent="0.2">
      <c r="B22" s="211" t="s">
        <v>422</v>
      </c>
      <c r="C22" s="126" t="s">
        <v>425</v>
      </c>
    </row>
    <row r="23" spans="2:3" ht="30" x14ac:dyDescent="0.2">
      <c r="B23" s="210" t="s">
        <v>423</v>
      </c>
      <c r="C23" s="213" t="s">
        <v>433</v>
      </c>
    </row>
    <row r="24" spans="2:3" x14ac:dyDescent="0.2">
      <c r="B24" s="205"/>
      <c r="C24" s="205"/>
    </row>
  </sheetData>
  <sheetProtection algorithmName="SHA-512" hashValue="BEtxPBidPCq5/jjiiZoZgjCMOG0nnJv+2S+xkklCFBCmhK+rPCGYomrb/qYm/D1nuVcqE4A8dnJ5WdJuAOexbA==" saltValue="K7E8O3ljW/ZbB8pz5lDydg==" spinCount="100000" sheet="1" objects="1" scenarios="1"/>
  <pageMargins left="0.7" right="0.7" top="0.75" bottom="0.75" header="0.3" footer="0.3"/>
  <pageSetup orientation="portrait" r:id="rId1"/>
  <headerFooter>
    <oddFooter>&amp;L&amp;A
Version Date: June 14, 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9FF99"/>
  </sheetPr>
  <dimension ref="A1:A5"/>
  <sheetViews>
    <sheetView showGridLines="0" workbookViewId="0"/>
  </sheetViews>
  <sheetFormatPr defaultRowHeight="15" x14ac:dyDescent="0.2"/>
  <sheetData>
    <row r="1" spans="1:1" x14ac:dyDescent="0.2">
      <c r="A1" t="s">
        <v>398</v>
      </c>
    </row>
    <row r="3" spans="1:1" x14ac:dyDescent="0.2">
      <c r="A3" s="44" t="s">
        <v>380</v>
      </c>
    </row>
    <row r="4" spans="1:1" x14ac:dyDescent="0.2">
      <c r="A4" s="44" t="s">
        <v>381</v>
      </c>
    </row>
    <row r="5" spans="1:1" x14ac:dyDescent="0.2">
      <c r="A5" s="44" t="s">
        <v>382</v>
      </c>
    </row>
  </sheetData>
  <sheetProtection algorithmName="SHA-512" hashValue="Hno3ETxGcKWg8nFN61h2ONgTnCviU2a45W0tckwZiCiX6VNZNambHw7839AuXJuCRb+CKtJw0YadvJAQ48cj6A==" saltValue="EyTtLwBWbOorH2rsoeAqlA==" spinCount="100000" sheet="1" objects="1" scenarios="1"/>
  <hyperlinks>
    <hyperlink ref="A3" location="'LGHistData-HMO'!A1" display="LGHistData-HMO" xr:uid="{00000000-0004-0000-0E00-000000000000}"/>
    <hyperlink ref="A4" location="'LGHistData-PPO'!A1" display="LGHistData-PPO" xr:uid="{00000000-0004-0000-0E00-000001000000}"/>
    <hyperlink ref="A5" location="'LGHistData-Summary'!A1" display="LGHistData-Summary" xr:uid="{00000000-0004-0000-0E00-000002000000}"/>
  </hyperlinks>
  <pageMargins left="0.7" right="0.7" top="0.75" bottom="0.75" header="0.3" footer="0.3"/>
  <pageSetup orientation="portrait" r:id="rId1"/>
  <headerFooter>
    <oddFooter>&amp;L&amp;A
Version Date: June 14, 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A1:I54"/>
  <sheetViews>
    <sheetView showGridLines="0" topLeftCell="A16" zoomScale="82" zoomScaleNormal="82" workbookViewId="0">
      <selection activeCell="F5" sqref="F5"/>
    </sheetView>
  </sheetViews>
  <sheetFormatPr defaultColWidth="7.77734375" defaultRowHeight="12.75" x14ac:dyDescent="0.2"/>
  <cols>
    <col min="1" max="1" width="1.44140625" style="5" customWidth="1"/>
    <col min="2" max="2" width="3" style="5" customWidth="1"/>
    <col min="3" max="3" width="4.77734375" style="5" customWidth="1"/>
    <col min="4" max="4" width="44.77734375" style="5" bestFit="1" customWidth="1"/>
    <col min="5" max="9" width="17.109375" style="5" customWidth="1"/>
    <col min="10" max="16384" width="7.77734375" style="5"/>
  </cols>
  <sheetData>
    <row r="1" spans="2:9" ht="15.75" x14ac:dyDescent="0.25">
      <c r="B1" s="7" t="s">
        <v>61</v>
      </c>
      <c r="C1" s="217"/>
      <c r="D1" s="329"/>
      <c r="E1" s="7"/>
      <c r="F1" s="217"/>
      <c r="G1" s="217"/>
      <c r="H1" s="217"/>
      <c r="I1" s="217"/>
    </row>
    <row r="2" spans="2:9" ht="15.75" x14ac:dyDescent="0.25">
      <c r="B2" s="7" t="s">
        <v>350</v>
      </c>
      <c r="C2" s="217"/>
      <c r="D2" s="217"/>
      <c r="E2" s="217"/>
      <c r="F2" s="217"/>
      <c r="G2" s="217"/>
      <c r="H2" s="217"/>
      <c r="I2" s="217"/>
    </row>
    <row r="3" spans="2:9" ht="15.75" x14ac:dyDescent="0.25">
      <c r="B3" s="7" t="s">
        <v>351</v>
      </c>
      <c r="C3" s="217"/>
      <c r="D3" s="217"/>
      <c r="E3" s="217"/>
      <c r="F3" s="217"/>
      <c r="G3" s="217"/>
      <c r="H3" s="217"/>
      <c r="I3" s="217"/>
    </row>
    <row r="4" spans="2:9" ht="15.75" x14ac:dyDescent="0.25">
      <c r="B4" s="7"/>
      <c r="C4" s="217"/>
      <c r="D4" s="217"/>
      <c r="E4" s="217"/>
      <c r="F4" s="217"/>
      <c r="G4" s="217"/>
      <c r="H4" s="217"/>
      <c r="I4" s="217"/>
    </row>
    <row r="5" spans="2:9" ht="16.5" thickBot="1" x14ac:dyDescent="0.3">
      <c r="B5" s="214" t="str">
        <f>'Cover-Input Page '!C7</f>
        <v>Cigna Health and Life Insurance Company</v>
      </c>
      <c r="C5" s="330"/>
      <c r="D5" s="330"/>
    </row>
    <row r="6" spans="2:9" ht="16.5" thickBot="1" x14ac:dyDescent="0.3">
      <c r="B6" s="215" t="str">
        <f>"Reporting Year: "&amp;'Cover-Input Page '!$C5</f>
        <v>Reporting Year: 2023</v>
      </c>
      <c r="C6" s="219"/>
      <c r="D6" s="219"/>
    </row>
    <row r="7" spans="2:9" ht="15.75" x14ac:dyDescent="0.25">
      <c r="B7" s="7" t="s">
        <v>200</v>
      </c>
      <c r="C7" s="217"/>
      <c r="D7" s="217"/>
      <c r="E7" s="217"/>
      <c r="F7" s="217"/>
      <c r="G7" s="217"/>
      <c r="H7" s="217"/>
      <c r="I7" s="217"/>
    </row>
    <row r="9" spans="2:9" ht="13.5" thickBot="1" x14ac:dyDescent="0.25">
      <c r="D9" s="6"/>
    </row>
    <row r="10" spans="2:9" ht="16.5" thickBot="1" x14ac:dyDescent="0.3">
      <c r="B10" s="7" t="s">
        <v>201</v>
      </c>
      <c r="C10" s="8"/>
      <c r="D10" s="8"/>
      <c r="E10" s="220"/>
      <c r="F10" s="221"/>
      <c r="G10" s="221" t="s">
        <v>202</v>
      </c>
      <c r="H10" s="221"/>
      <c r="I10" s="222"/>
    </row>
    <row r="11" spans="2:9" ht="13.9" customHeight="1" thickBot="1" x14ac:dyDescent="0.25">
      <c r="C11" s="8"/>
      <c r="D11" s="8"/>
      <c r="E11" s="223"/>
      <c r="F11" s="224"/>
      <c r="G11" s="224"/>
      <c r="H11" s="224"/>
      <c r="I11" s="225"/>
    </row>
    <row r="12" spans="2:9" ht="16.5" thickBot="1" x14ac:dyDescent="0.3">
      <c r="C12" s="8"/>
      <c r="D12" s="8"/>
      <c r="E12" s="216">
        <f>'Cover-Input Page '!$C5-5</f>
        <v>2018</v>
      </c>
      <c r="F12" s="216">
        <f>'Cover-Input Page '!$C5-4</f>
        <v>2019</v>
      </c>
      <c r="G12" s="216">
        <f>'Cover-Input Page '!$C5-3</f>
        <v>2020</v>
      </c>
      <c r="H12" s="216">
        <f>'Cover-Input Page '!$C5-2</f>
        <v>2021</v>
      </c>
      <c r="I12" s="216">
        <f>'Cover-Input Page '!$C5-1</f>
        <v>2022</v>
      </c>
    </row>
    <row r="13" spans="2:9" ht="15" x14ac:dyDescent="0.2">
      <c r="B13" s="331" t="s">
        <v>196</v>
      </c>
      <c r="C13" s="227" t="s">
        <v>203</v>
      </c>
      <c r="D13" s="228"/>
      <c r="E13" s="9"/>
      <c r="F13" s="10"/>
      <c r="G13" s="9"/>
      <c r="H13" s="11"/>
      <c r="I13" s="11"/>
    </row>
    <row r="14" spans="2:9" ht="15" x14ac:dyDescent="0.2">
      <c r="B14" s="332"/>
      <c r="C14" s="230">
        <v>1.1000000000000001</v>
      </c>
      <c r="D14" s="231" t="s">
        <v>204</v>
      </c>
      <c r="E14" s="12"/>
      <c r="F14" s="13"/>
      <c r="G14" s="12"/>
      <c r="H14" s="14"/>
      <c r="I14" s="14"/>
    </row>
    <row r="15" spans="2:9" ht="15" x14ac:dyDescent="0.2">
      <c r="B15" s="333"/>
      <c r="C15" s="233"/>
      <c r="D15" s="234"/>
      <c r="E15" s="15"/>
      <c r="F15" s="16"/>
      <c r="G15" s="15"/>
      <c r="H15" s="17"/>
      <c r="I15" s="17"/>
    </row>
    <row r="16" spans="2:9" ht="15" x14ac:dyDescent="0.2">
      <c r="B16" s="332" t="s">
        <v>197</v>
      </c>
      <c r="C16" s="235" t="s">
        <v>205</v>
      </c>
      <c r="D16" s="231"/>
      <c r="E16" s="18"/>
      <c r="F16" s="19"/>
      <c r="G16" s="18"/>
      <c r="H16" s="20"/>
      <c r="I16" s="20"/>
    </row>
    <row r="17" spans="1:9" ht="15" x14ac:dyDescent="0.2">
      <c r="B17" s="332"/>
      <c r="C17" s="230">
        <v>2.1</v>
      </c>
      <c r="D17" s="231" t="s">
        <v>206</v>
      </c>
      <c r="E17" s="12"/>
      <c r="F17" s="13"/>
      <c r="G17" s="12"/>
      <c r="H17" s="14"/>
      <c r="I17" s="14"/>
    </row>
    <row r="18" spans="1:9" ht="15" x14ac:dyDescent="0.2">
      <c r="B18" s="332"/>
      <c r="C18" s="230">
        <v>2.2000000000000002</v>
      </c>
      <c r="D18" s="231" t="s">
        <v>207</v>
      </c>
      <c r="E18" s="12"/>
      <c r="F18" s="13"/>
      <c r="G18" s="12"/>
      <c r="H18" s="14"/>
      <c r="I18" s="14"/>
    </row>
    <row r="19" spans="1:9" ht="15" x14ac:dyDescent="0.2">
      <c r="B19" s="332"/>
      <c r="C19" s="230">
        <v>2.2999999999999998</v>
      </c>
      <c r="D19" s="231" t="s">
        <v>208</v>
      </c>
      <c r="E19" s="12"/>
      <c r="F19" s="13"/>
      <c r="G19" s="12"/>
      <c r="H19" s="14"/>
      <c r="I19" s="14"/>
    </row>
    <row r="20" spans="1:9" ht="15" x14ac:dyDescent="0.2">
      <c r="B20" s="332"/>
      <c r="C20" s="230">
        <v>2.4</v>
      </c>
      <c r="D20" s="231" t="s">
        <v>209</v>
      </c>
      <c r="E20" s="12"/>
      <c r="F20" s="13"/>
      <c r="G20" s="12"/>
      <c r="H20" s="14"/>
      <c r="I20" s="14"/>
    </row>
    <row r="21" spans="1:9" ht="15" x14ac:dyDescent="0.2">
      <c r="B21" s="332"/>
      <c r="C21" s="236" t="s">
        <v>210</v>
      </c>
      <c r="D21" s="231" t="s">
        <v>211</v>
      </c>
      <c r="E21" s="12"/>
      <c r="F21" s="13"/>
      <c r="G21" s="12"/>
      <c r="H21" s="14"/>
      <c r="I21" s="14"/>
    </row>
    <row r="22" spans="1:9" ht="15" x14ac:dyDescent="0.2">
      <c r="A22" s="21"/>
      <c r="B22" s="332"/>
      <c r="C22" s="236" t="s">
        <v>212</v>
      </c>
      <c r="D22" s="237" t="s">
        <v>213</v>
      </c>
      <c r="E22" s="65">
        <f>SUM(E17:E21)</f>
        <v>0</v>
      </c>
      <c r="F22" s="65">
        <f t="shared" ref="F22:I22" si="0">SUM(F17:F21)</f>
        <v>0</v>
      </c>
      <c r="G22" s="65">
        <f t="shared" si="0"/>
        <v>0</v>
      </c>
      <c r="H22" s="65">
        <f t="shared" si="0"/>
        <v>0</v>
      </c>
      <c r="I22" s="65">
        <f t="shared" si="0"/>
        <v>0</v>
      </c>
    </row>
    <row r="23" spans="1:9" ht="15" x14ac:dyDescent="0.2">
      <c r="B23" s="333"/>
      <c r="C23" s="239"/>
      <c r="D23" s="240"/>
      <c r="E23" s="15"/>
      <c r="F23" s="16"/>
      <c r="G23" s="15"/>
      <c r="H23" s="17"/>
      <c r="I23" s="17"/>
    </row>
    <row r="24" spans="1:9" ht="15" x14ac:dyDescent="0.2">
      <c r="B24" s="331" t="s">
        <v>198</v>
      </c>
      <c r="C24" s="227" t="s">
        <v>214</v>
      </c>
      <c r="D24" s="241"/>
      <c r="E24" s="18"/>
      <c r="F24" s="19"/>
      <c r="G24" s="18"/>
      <c r="H24" s="20"/>
      <c r="I24" s="22"/>
    </row>
    <row r="25" spans="1:9" ht="15" x14ac:dyDescent="0.2">
      <c r="B25" s="332"/>
      <c r="C25" s="230">
        <v>3.1</v>
      </c>
      <c r="D25" s="231" t="s">
        <v>215</v>
      </c>
      <c r="E25" s="18"/>
      <c r="F25" s="19"/>
      <c r="G25" s="18"/>
      <c r="H25" s="20"/>
      <c r="I25" s="22"/>
    </row>
    <row r="26" spans="1:9" ht="14.1" customHeight="1" x14ac:dyDescent="0.2">
      <c r="B26" s="332"/>
      <c r="C26" s="230"/>
      <c r="D26" s="242" t="s">
        <v>216</v>
      </c>
      <c r="E26" s="12"/>
      <c r="F26" s="13"/>
      <c r="G26" s="12"/>
      <c r="H26" s="14"/>
      <c r="I26" s="14"/>
    </row>
    <row r="27" spans="1:9" ht="14.1" customHeight="1" x14ac:dyDescent="0.2">
      <c r="B27" s="332"/>
      <c r="C27" s="230"/>
      <c r="D27" s="242" t="s">
        <v>217</v>
      </c>
      <c r="E27" s="12"/>
      <c r="F27" s="13"/>
      <c r="G27" s="12"/>
      <c r="H27" s="14"/>
      <c r="I27" s="14"/>
    </row>
    <row r="28" spans="1:9" ht="14.1" customHeight="1" x14ac:dyDescent="0.2">
      <c r="B28" s="332"/>
      <c r="C28" s="230"/>
      <c r="D28" s="242" t="s">
        <v>218</v>
      </c>
      <c r="E28" s="12"/>
      <c r="F28" s="13"/>
      <c r="G28" s="12"/>
      <c r="H28" s="14"/>
      <c r="I28" s="14"/>
    </row>
    <row r="29" spans="1:9" ht="14.1" customHeight="1" x14ac:dyDescent="0.2">
      <c r="B29" s="332"/>
      <c r="C29" s="230"/>
      <c r="D29" s="242" t="s">
        <v>219</v>
      </c>
      <c r="E29" s="12"/>
      <c r="F29" s="13"/>
      <c r="G29" s="12"/>
      <c r="H29" s="14"/>
      <c r="I29" s="14"/>
    </row>
    <row r="30" spans="1:9" ht="14.1" customHeight="1" x14ac:dyDescent="0.2">
      <c r="B30" s="332"/>
      <c r="C30" s="230"/>
      <c r="D30" s="242" t="s">
        <v>220</v>
      </c>
      <c r="E30" s="12"/>
      <c r="F30" s="13"/>
      <c r="G30" s="12"/>
      <c r="H30" s="14"/>
      <c r="I30" s="14"/>
    </row>
    <row r="31" spans="1:9" ht="15" x14ac:dyDescent="0.2">
      <c r="B31" s="332"/>
      <c r="C31" s="230">
        <v>3.2</v>
      </c>
      <c r="D31" s="237" t="s">
        <v>221</v>
      </c>
      <c r="E31" s="12"/>
      <c r="F31" s="13"/>
      <c r="G31" s="12"/>
      <c r="H31" s="14"/>
      <c r="I31" s="23"/>
    </row>
    <row r="32" spans="1:9" ht="15" x14ac:dyDescent="0.2">
      <c r="B32" s="332"/>
      <c r="C32" s="230">
        <v>3.3</v>
      </c>
      <c r="D32" s="237" t="s">
        <v>222</v>
      </c>
      <c r="E32" s="12"/>
      <c r="F32" s="13"/>
      <c r="G32" s="12"/>
      <c r="H32" s="14"/>
      <c r="I32" s="23"/>
    </row>
    <row r="33" spans="2:9" ht="15" x14ac:dyDescent="0.2">
      <c r="B33" s="332"/>
      <c r="C33" s="230">
        <v>3.4</v>
      </c>
      <c r="D33" s="231" t="s">
        <v>223</v>
      </c>
      <c r="E33" s="12"/>
      <c r="F33" s="13"/>
      <c r="G33" s="12"/>
      <c r="H33" s="14"/>
      <c r="I33" s="14"/>
    </row>
    <row r="34" spans="2:9" ht="15" x14ac:dyDescent="0.2">
      <c r="B34" s="332"/>
      <c r="C34" s="230">
        <v>3.5</v>
      </c>
      <c r="D34" s="231" t="s">
        <v>224</v>
      </c>
      <c r="E34" s="12"/>
      <c r="F34" s="13"/>
      <c r="G34" s="12"/>
      <c r="H34" s="14"/>
      <c r="I34" s="14"/>
    </row>
    <row r="35" spans="2:9" ht="15" x14ac:dyDescent="0.2">
      <c r="B35" s="332"/>
      <c r="C35" s="230">
        <v>3.6</v>
      </c>
      <c r="D35" s="231" t="s">
        <v>225</v>
      </c>
      <c r="E35" s="65">
        <f>SUM(E26:E34)</f>
        <v>0</v>
      </c>
      <c r="F35" s="65">
        <f t="shared" ref="F35:I35" si="1">SUM(F26:F34)</f>
        <v>0</v>
      </c>
      <c r="G35" s="65">
        <f t="shared" si="1"/>
        <v>0</v>
      </c>
      <c r="H35" s="65">
        <f t="shared" si="1"/>
        <v>0</v>
      </c>
      <c r="I35" s="65">
        <f t="shared" si="1"/>
        <v>0</v>
      </c>
    </row>
    <row r="36" spans="2:9" ht="15" x14ac:dyDescent="0.2">
      <c r="B36" s="334"/>
      <c r="C36" s="244"/>
      <c r="D36" s="245"/>
      <c r="E36" s="15"/>
      <c r="F36" s="16"/>
      <c r="G36" s="15"/>
      <c r="H36" s="17"/>
      <c r="I36" s="24"/>
    </row>
    <row r="37" spans="2:9" ht="15" x14ac:dyDescent="0.2">
      <c r="B37" s="331" t="s">
        <v>199</v>
      </c>
      <c r="C37" s="235" t="s">
        <v>226</v>
      </c>
      <c r="D37" s="246"/>
      <c r="E37" s="25"/>
      <c r="F37" s="25"/>
      <c r="G37" s="25"/>
      <c r="H37" s="25"/>
      <c r="I37" s="25"/>
    </row>
    <row r="38" spans="2:9" ht="15" x14ac:dyDescent="0.2">
      <c r="B38" s="26"/>
      <c r="C38" s="230">
        <v>4.0999999999999996</v>
      </c>
      <c r="D38" s="231" t="s">
        <v>227</v>
      </c>
      <c r="E38" s="12"/>
      <c r="F38" s="13"/>
      <c r="G38" s="12"/>
      <c r="H38" s="14"/>
      <c r="I38" s="14"/>
    </row>
    <row r="39" spans="2:9" ht="15" x14ac:dyDescent="0.2">
      <c r="B39" s="26"/>
      <c r="C39" s="230">
        <v>4.2</v>
      </c>
      <c r="D39" s="231" t="s">
        <v>228</v>
      </c>
      <c r="E39" s="12"/>
      <c r="F39" s="13"/>
      <c r="G39" s="12"/>
      <c r="H39" s="14"/>
      <c r="I39" s="14"/>
    </row>
    <row r="40" spans="2:9" ht="15" x14ac:dyDescent="0.2">
      <c r="B40" s="26"/>
      <c r="C40" s="230">
        <v>4.3</v>
      </c>
      <c r="D40" s="231" t="s">
        <v>229</v>
      </c>
      <c r="E40" s="12"/>
      <c r="F40" s="13"/>
      <c r="G40" s="12"/>
      <c r="H40" s="14"/>
      <c r="I40" s="14"/>
    </row>
    <row r="41" spans="2:9" ht="15" x14ac:dyDescent="0.2">
      <c r="B41" s="26"/>
      <c r="C41" s="230">
        <v>4.4000000000000004</v>
      </c>
      <c r="D41" s="231" t="s">
        <v>230</v>
      </c>
      <c r="E41" s="12"/>
      <c r="F41" s="13"/>
      <c r="G41" s="12"/>
      <c r="H41" s="14"/>
      <c r="I41" s="14"/>
    </row>
    <row r="42" spans="2:9" ht="30" x14ac:dyDescent="0.2">
      <c r="B42" s="26"/>
      <c r="C42" s="236">
        <v>4.5</v>
      </c>
      <c r="D42" s="237" t="s">
        <v>231</v>
      </c>
      <c r="E42" s="12"/>
      <c r="F42" s="13"/>
      <c r="G42" s="12"/>
      <c r="H42" s="14"/>
      <c r="I42" s="14"/>
    </row>
    <row r="43" spans="2:9" ht="30" x14ac:dyDescent="0.2">
      <c r="B43" s="26"/>
      <c r="C43" s="236">
        <v>4.5999999999999996</v>
      </c>
      <c r="D43" s="237" t="s">
        <v>232</v>
      </c>
      <c r="E43" s="12"/>
      <c r="F43" s="13"/>
      <c r="G43" s="12"/>
      <c r="H43" s="14"/>
      <c r="I43" s="23"/>
    </row>
    <row r="44" spans="2:9" ht="30" x14ac:dyDescent="0.2">
      <c r="B44" s="26"/>
      <c r="C44" s="236">
        <v>4.7</v>
      </c>
      <c r="D44" s="237" t="s">
        <v>233</v>
      </c>
      <c r="E44" s="65">
        <f>SUM(E38:E43)</f>
        <v>0</v>
      </c>
      <c r="F44" s="65">
        <f>SUM(F38:F43)</f>
        <v>0</v>
      </c>
      <c r="G44" s="65">
        <f>SUM(G38:G43)</f>
        <v>0</v>
      </c>
      <c r="H44" s="65">
        <f>SUM(H38:H43)</f>
        <v>0</v>
      </c>
      <c r="I44" s="65">
        <f>SUM(I38:I43)</f>
        <v>0</v>
      </c>
    </row>
    <row r="45" spans="2:9" ht="15" x14ac:dyDescent="0.2">
      <c r="B45" s="27"/>
      <c r="C45" s="239"/>
      <c r="D45" s="247"/>
      <c r="E45" s="28"/>
      <c r="F45" s="28"/>
      <c r="G45" s="28"/>
      <c r="H45" s="28"/>
      <c r="I45" s="28"/>
    </row>
    <row r="46" spans="2:9" ht="15" x14ac:dyDescent="0.2">
      <c r="B46" s="335" t="s">
        <v>234</v>
      </c>
      <c r="C46" s="227" t="s">
        <v>235</v>
      </c>
      <c r="D46" s="241"/>
      <c r="E46" s="18"/>
      <c r="F46" s="19"/>
      <c r="G46" s="18"/>
      <c r="H46" s="20"/>
      <c r="I46" s="22"/>
    </row>
    <row r="47" spans="2:9" ht="15" x14ac:dyDescent="0.2">
      <c r="B47" s="336"/>
      <c r="C47" s="230">
        <v>5.0999999999999996</v>
      </c>
      <c r="D47" s="231" t="s">
        <v>236</v>
      </c>
      <c r="E47" s="12"/>
      <c r="F47" s="13"/>
      <c r="G47" s="12"/>
      <c r="H47" s="14"/>
      <c r="I47" s="14"/>
    </row>
    <row r="48" spans="2:9" ht="15" x14ac:dyDescent="0.2">
      <c r="B48" s="336"/>
      <c r="C48" s="230">
        <v>5.2</v>
      </c>
      <c r="D48" s="231" t="s">
        <v>237</v>
      </c>
      <c r="E48" s="12"/>
      <c r="F48" s="13"/>
      <c r="G48" s="12"/>
      <c r="H48" s="14"/>
      <c r="I48" s="14"/>
    </row>
    <row r="49" spans="2:9" ht="15" x14ac:dyDescent="0.2">
      <c r="B49" s="336"/>
      <c r="C49" s="230">
        <v>5.3</v>
      </c>
      <c r="D49" s="231" t="s">
        <v>238</v>
      </c>
      <c r="E49" s="12"/>
      <c r="F49" s="13"/>
      <c r="G49" s="12"/>
      <c r="H49" s="14"/>
      <c r="I49" s="14"/>
    </row>
    <row r="50" spans="2:9" ht="15" x14ac:dyDescent="0.2">
      <c r="B50" s="336"/>
      <c r="C50" s="230">
        <v>5.4</v>
      </c>
      <c r="D50" s="231" t="s">
        <v>239</v>
      </c>
      <c r="E50" s="65">
        <f>SUM(E47:E49)</f>
        <v>0</v>
      </c>
      <c r="F50" s="65">
        <f>SUM(F47:F49)</f>
        <v>0</v>
      </c>
      <c r="G50" s="65">
        <f>SUM(G47:G49)</f>
        <v>0</v>
      </c>
      <c r="H50" s="65">
        <f>SUM(H47:H49)</f>
        <v>0</v>
      </c>
      <c r="I50" s="65">
        <f>SUM(I47:I49)</f>
        <v>0</v>
      </c>
    </row>
    <row r="51" spans="2:9" ht="15" x14ac:dyDescent="0.2">
      <c r="B51" s="337"/>
      <c r="C51" s="249"/>
      <c r="D51" s="250"/>
      <c r="E51" s="18"/>
      <c r="F51" s="19"/>
      <c r="G51" s="18"/>
      <c r="H51" s="20"/>
      <c r="I51" s="22"/>
    </row>
    <row r="52" spans="2:9" ht="15" x14ac:dyDescent="0.2">
      <c r="B52" s="338" t="s">
        <v>240</v>
      </c>
      <c r="C52" s="252" t="s">
        <v>241</v>
      </c>
      <c r="D52" s="253"/>
      <c r="E52" s="29"/>
      <c r="F52" s="30"/>
      <c r="G52" s="29"/>
      <c r="H52" s="31"/>
      <c r="I52" s="32"/>
    </row>
    <row r="53" spans="2:9" ht="15" x14ac:dyDescent="0.2">
      <c r="B53" s="332"/>
      <c r="C53" s="230">
        <v>6.1</v>
      </c>
      <c r="D53" s="231" t="s">
        <v>242</v>
      </c>
      <c r="E53" s="12"/>
      <c r="F53" s="12"/>
      <c r="G53" s="12"/>
      <c r="H53" s="12"/>
      <c r="I53" s="12"/>
    </row>
    <row r="54" spans="2:9" ht="15.75" thickBot="1" x14ac:dyDescent="0.25">
      <c r="B54" s="339"/>
      <c r="C54" s="255">
        <v>6.2</v>
      </c>
      <c r="D54" s="256" t="s">
        <v>243</v>
      </c>
      <c r="E54" s="33"/>
      <c r="F54" s="33"/>
      <c r="G54" s="33"/>
      <c r="H54" s="33"/>
      <c r="I54" s="33"/>
    </row>
  </sheetData>
  <sheetProtection algorithmName="SHA-512" hashValue="HbdShhh9S+nlf5nwneY7u826DeFlN1qOso2ZQfKuoeVdR0K9J83SSmOv0w7QhZu5YDA4YUEeIpQq+VlINofNxg==" saltValue="H0ikwLGuw1sov0grBOryXg=="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I54"/>
  <sheetViews>
    <sheetView showGridLines="0" zoomScale="79" zoomScaleNormal="79" workbookViewId="0">
      <selection activeCell="D43" sqref="D43"/>
    </sheetView>
  </sheetViews>
  <sheetFormatPr defaultColWidth="7.77734375" defaultRowHeight="15" x14ac:dyDescent="0.2"/>
  <cols>
    <col min="1" max="1" width="1.44140625" style="8" customWidth="1"/>
    <col min="2" max="2" width="3" style="8" customWidth="1"/>
    <col min="3" max="3" width="4.77734375" style="8" customWidth="1"/>
    <col min="4" max="4" width="51.21875" style="8" customWidth="1"/>
    <col min="5" max="9" width="17.109375" style="8" customWidth="1"/>
    <col min="10" max="16384" width="7.77734375" style="8"/>
  </cols>
  <sheetData>
    <row r="1" spans="2:9" ht="15.75" x14ac:dyDescent="0.25">
      <c r="B1" s="7" t="s">
        <v>61</v>
      </c>
      <c r="C1" s="7"/>
      <c r="D1" s="7"/>
      <c r="E1" s="217"/>
      <c r="F1" s="217"/>
      <c r="G1" s="217"/>
      <c r="H1" s="217"/>
      <c r="I1" s="217"/>
    </row>
    <row r="2" spans="2:9" ht="15.75" x14ac:dyDescent="0.25">
      <c r="B2" s="7" t="s">
        <v>350</v>
      </c>
      <c r="C2" s="7"/>
      <c r="D2" s="7"/>
      <c r="E2" s="217"/>
      <c r="F2" s="217"/>
      <c r="G2" s="217"/>
      <c r="H2" s="217"/>
      <c r="I2" s="217"/>
    </row>
    <row r="3" spans="2:9" ht="15.75" x14ac:dyDescent="0.25">
      <c r="B3" s="7" t="s">
        <v>351</v>
      </c>
      <c r="C3" s="7"/>
      <c r="D3" s="7"/>
      <c r="E3" s="217"/>
      <c r="F3" s="217"/>
      <c r="G3" s="217"/>
      <c r="H3" s="217"/>
      <c r="I3" s="217"/>
    </row>
    <row r="4" spans="2:9" ht="15.75" x14ac:dyDescent="0.25">
      <c r="B4" s="7"/>
      <c r="C4" s="7"/>
      <c r="D4" s="7"/>
      <c r="E4" s="217"/>
      <c r="F4" s="217"/>
      <c r="G4" s="217"/>
      <c r="H4" s="217"/>
      <c r="I4" s="217"/>
    </row>
    <row r="5" spans="2:9" ht="16.5" thickBot="1" x14ac:dyDescent="0.3">
      <c r="B5" s="214" t="str">
        <f>'Cover-Input Page '!C7</f>
        <v>Cigna Health and Life Insurance Company</v>
      </c>
      <c r="C5" s="218"/>
      <c r="D5" s="218"/>
    </row>
    <row r="6" spans="2:9" ht="16.5" thickBot="1" x14ac:dyDescent="0.3">
      <c r="B6" s="215" t="str">
        <f>"Reporting Year: "&amp;'Cover-Input Page '!$C5</f>
        <v>Reporting Year: 2023</v>
      </c>
      <c r="C6" s="219"/>
      <c r="D6" s="219"/>
    </row>
    <row r="7" spans="2:9" ht="15.75" x14ac:dyDescent="0.25">
      <c r="B7" s="7" t="s">
        <v>200</v>
      </c>
      <c r="C7" s="7"/>
      <c r="D7" s="7"/>
      <c r="E7" s="217"/>
      <c r="F7" s="217"/>
      <c r="G7" s="217"/>
      <c r="H7" s="217"/>
      <c r="I7" s="217"/>
    </row>
    <row r="9" spans="2:9" ht="15.75" thickBot="1" x14ac:dyDescent="0.25">
      <c r="D9" s="34"/>
    </row>
    <row r="10" spans="2:9" ht="16.5" thickBot="1" x14ac:dyDescent="0.3">
      <c r="B10" s="7" t="s">
        <v>244</v>
      </c>
      <c r="E10" s="220"/>
      <c r="F10" s="221"/>
      <c r="G10" s="221" t="s">
        <v>202</v>
      </c>
      <c r="H10" s="221"/>
      <c r="I10" s="222"/>
    </row>
    <row r="11" spans="2:9" ht="13.9" customHeight="1" thickBot="1" x14ac:dyDescent="0.25">
      <c r="E11" s="223"/>
      <c r="F11" s="224"/>
      <c r="G11" s="224"/>
      <c r="H11" s="224"/>
      <c r="I11" s="225"/>
    </row>
    <row r="12" spans="2:9" ht="16.5" thickBot="1" x14ac:dyDescent="0.3">
      <c r="E12" s="216">
        <f>'Cover-Input Page '!$C5-5</f>
        <v>2018</v>
      </c>
      <c r="F12" s="216">
        <f>'Cover-Input Page '!$C5-4</f>
        <v>2019</v>
      </c>
      <c r="G12" s="216">
        <f>'Cover-Input Page '!$C5-3</f>
        <v>2020</v>
      </c>
      <c r="H12" s="216">
        <f>'Cover-Input Page '!$C5-2</f>
        <v>2021</v>
      </c>
      <c r="I12" s="216">
        <f>'Cover-Input Page '!$C5-1</f>
        <v>2022</v>
      </c>
    </row>
    <row r="13" spans="2:9" x14ac:dyDescent="0.2">
      <c r="B13" s="226" t="s">
        <v>196</v>
      </c>
      <c r="C13" s="227" t="s">
        <v>203</v>
      </c>
      <c r="D13" s="228"/>
      <c r="E13" s="9"/>
      <c r="F13" s="10"/>
      <c r="G13" s="9"/>
      <c r="H13" s="11"/>
      <c r="I13" s="11"/>
    </row>
    <row r="14" spans="2:9" x14ac:dyDescent="0.2">
      <c r="B14" s="229"/>
      <c r="C14" s="230">
        <v>1.1000000000000001</v>
      </c>
      <c r="D14" s="231" t="s">
        <v>204</v>
      </c>
      <c r="E14" s="12">
        <v>1042702228</v>
      </c>
      <c r="F14" s="13">
        <v>1270139574.9400001</v>
      </c>
      <c r="G14" s="12">
        <v>1435464076.1400001</v>
      </c>
      <c r="H14" s="14">
        <v>1518944816.9099998</v>
      </c>
      <c r="I14" s="14">
        <v>1493091838.6399999</v>
      </c>
    </row>
    <row r="15" spans="2:9" x14ac:dyDescent="0.2">
      <c r="B15" s="232"/>
      <c r="C15" s="233"/>
      <c r="D15" s="234"/>
      <c r="E15" s="15"/>
      <c r="F15" s="16"/>
      <c r="G15" s="15"/>
      <c r="H15" s="17"/>
      <c r="I15" s="17"/>
    </row>
    <row r="16" spans="2:9" x14ac:dyDescent="0.2">
      <c r="B16" s="229" t="s">
        <v>197</v>
      </c>
      <c r="C16" s="235" t="s">
        <v>205</v>
      </c>
      <c r="D16" s="231"/>
      <c r="E16" s="18"/>
      <c r="F16" s="19"/>
      <c r="G16" s="18"/>
      <c r="H16" s="20"/>
      <c r="I16" s="20"/>
    </row>
    <row r="17" spans="1:9" x14ac:dyDescent="0.2">
      <c r="B17" s="229"/>
      <c r="C17" s="230">
        <v>2.1</v>
      </c>
      <c r="D17" s="231" t="s">
        <v>206</v>
      </c>
      <c r="E17" s="12">
        <v>859766702.71000004</v>
      </c>
      <c r="F17" s="13">
        <v>1091073015.3299997</v>
      </c>
      <c r="G17" s="12">
        <v>1190875251.1399999</v>
      </c>
      <c r="H17" s="14">
        <v>1342300293.5400002</v>
      </c>
      <c r="I17" s="14">
        <v>1266340149.2600002</v>
      </c>
    </row>
    <row r="18" spans="1:9" x14ac:dyDescent="0.2">
      <c r="B18" s="229"/>
      <c r="C18" s="230">
        <v>2.2000000000000002</v>
      </c>
      <c r="D18" s="231" t="s">
        <v>207</v>
      </c>
      <c r="E18" s="12">
        <v>0</v>
      </c>
      <c r="F18" s="13">
        <v>0</v>
      </c>
      <c r="G18" s="12">
        <v>0</v>
      </c>
      <c r="H18" s="14">
        <v>0</v>
      </c>
      <c r="I18" s="14">
        <v>0</v>
      </c>
    </row>
    <row r="19" spans="1:9" x14ac:dyDescent="0.2">
      <c r="B19" s="229"/>
      <c r="C19" s="230">
        <v>2.2999999999999998</v>
      </c>
      <c r="D19" s="231" t="s">
        <v>208</v>
      </c>
      <c r="E19" s="12">
        <v>-1002146.59</v>
      </c>
      <c r="F19" s="13">
        <v>1288191.43</v>
      </c>
      <c r="G19" s="12">
        <v>6950212.6499999994</v>
      </c>
      <c r="H19" s="14">
        <v>802471.52</v>
      </c>
      <c r="I19" s="14">
        <v>-6608340.1799999997</v>
      </c>
    </row>
    <row r="20" spans="1:9" x14ac:dyDescent="0.2">
      <c r="B20" s="229"/>
      <c r="C20" s="230">
        <v>2.4</v>
      </c>
      <c r="D20" s="231" t="s">
        <v>209</v>
      </c>
      <c r="E20" s="12">
        <v>0</v>
      </c>
      <c r="F20" s="13">
        <v>0</v>
      </c>
      <c r="G20" s="12">
        <v>0</v>
      </c>
      <c r="H20" s="14">
        <v>0</v>
      </c>
      <c r="I20" s="14">
        <v>5459779.21</v>
      </c>
    </row>
    <row r="21" spans="1:9" x14ac:dyDescent="0.2">
      <c r="B21" s="229"/>
      <c r="C21" s="236" t="s">
        <v>210</v>
      </c>
      <c r="D21" s="231" t="s">
        <v>211</v>
      </c>
      <c r="E21" s="12">
        <v>0</v>
      </c>
      <c r="F21" s="13">
        <v>0</v>
      </c>
      <c r="G21" s="12">
        <v>0</v>
      </c>
      <c r="H21" s="14">
        <v>0</v>
      </c>
      <c r="I21" s="14">
        <v>0</v>
      </c>
    </row>
    <row r="22" spans="1:9" x14ac:dyDescent="0.2">
      <c r="A22" s="35"/>
      <c r="B22" s="229"/>
      <c r="C22" s="236" t="s">
        <v>212</v>
      </c>
      <c r="D22" s="237" t="s">
        <v>213</v>
      </c>
      <c r="E22" s="65">
        <f>SUM(E17:E21)</f>
        <v>858764556.12</v>
      </c>
      <c r="F22" s="65">
        <f t="shared" ref="F22:I22" si="0">SUM(F17:F21)</f>
        <v>1092361206.7599998</v>
      </c>
      <c r="G22" s="65">
        <f t="shared" si="0"/>
        <v>1197825463.79</v>
      </c>
      <c r="H22" s="65">
        <f t="shared" si="0"/>
        <v>1343102765.0600002</v>
      </c>
      <c r="I22" s="65">
        <f t="shared" si="0"/>
        <v>1265191588.2900002</v>
      </c>
    </row>
    <row r="23" spans="1:9" x14ac:dyDescent="0.2">
      <c r="B23" s="232"/>
      <c r="C23" s="239"/>
      <c r="D23" s="240"/>
      <c r="E23" s="15"/>
      <c r="F23" s="16"/>
      <c r="G23" s="15"/>
      <c r="H23" s="17"/>
      <c r="I23" s="17"/>
    </row>
    <row r="24" spans="1:9" x14ac:dyDescent="0.2">
      <c r="B24" s="226" t="s">
        <v>198</v>
      </c>
      <c r="C24" s="227" t="s">
        <v>214</v>
      </c>
      <c r="D24" s="241"/>
      <c r="E24" s="18"/>
      <c r="F24" s="19"/>
      <c r="G24" s="18"/>
      <c r="H24" s="20"/>
      <c r="I24" s="22"/>
    </row>
    <row r="25" spans="1:9" x14ac:dyDescent="0.2">
      <c r="B25" s="229"/>
      <c r="C25" s="230">
        <v>3.1</v>
      </c>
      <c r="D25" s="231" t="s">
        <v>215</v>
      </c>
      <c r="E25" s="18"/>
      <c r="F25" s="19"/>
      <c r="G25" s="18"/>
      <c r="H25" s="20"/>
      <c r="I25" s="22"/>
    </row>
    <row r="26" spans="1:9" ht="14.1" customHeight="1" x14ac:dyDescent="0.2">
      <c r="B26" s="229"/>
      <c r="C26" s="230"/>
      <c r="D26" s="242" t="s">
        <v>216</v>
      </c>
      <c r="E26" s="12">
        <v>14458678.310000001</v>
      </c>
      <c r="F26" s="13">
        <v>5876213.46</v>
      </c>
      <c r="G26" s="12">
        <v>21140359.48</v>
      </c>
      <c r="H26" s="14">
        <v>4640792.84</v>
      </c>
      <c r="I26" s="14">
        <v>14003284.91</v>
      </c>
    </row>
    <row r="27" spans="1:9" ht="14.1" customHeight="1" x14ac:dyDescent="0.2">
      <c r="B27" s="229"/>
      <c r="C27" s="230"/>
      <c r="D27" s="242" t="s">
        <v>217</v>
      </c>
      <c r="E27" s="12">
        <v>522318.53</v>
      </c>
      <c r="F27" s="13">
        <v>60234.15</v>
      </c>
      <c r="G27" s="12">
        <v>1126230.43</v>
      </c>
      <c r="H27" s="14">
        <v>613452.52</v>
      </c>
      <c r="I27" s="14">
        <v>613311.6</v>
      </c>
    </row>
    <row r="28" spans="1:9" ht="14.1" customHeight="1" x14ac:dyDescent="0.2">
      <c r="B28" s="229"/>
      <c r="C28" s="230"/>
      <c r="D28" s="242" t="s">
        <v>218</v>
      </c>
      <c r="E28" s="12">
        <v>17089838.399999999</v>
      </c>
      <c r="F28" s="13">
        <v>0</v>
      </c>
      <c r="G28" s="12">
        <v>24453621.620000001</v>
      </c>
      <c r="H28" s="14">
        <v>0</v>
      </c>
      <c r="I28" s="14">
        <v>0</v>
      </c>
    </row>
    <row r="29" spans="1:9" ht="14.1" customHeight="1" x14ac:dyDescent="0.2">
      <c r="B29" s="229"/>
      <c r="C29" s="230"/>
      <c r="D29" s="242" t="s">
        <v>219</v>
      </c>
      <c r="E29" s="12">
        <v>0</v>
      </c>
      <c r="F29" s="13">
        <v>0</v>
      </c>
      <c r="G29" s="12">
        <v>0</v>
      </c>
      <c r="H29" s="14">
        <v>0</v>
      </c>
      <c r="I29" s="14">
        <v>0</v>
      </c>
    </row>
    <row r="30" spans="1:9" ht="14.1" customHeight="1" x14ac:dyDescent="0.2">
      <c r="B30" s="229"/>
      <c r="C30" s="230"/>
      <c r="D30" s="242" t="s">
        <v>220</v>
      </c>
      <c r="E30" s="12">
        <v>11819.51</v>
      </c>
      <c r="F30" s="13">
        <v>19810.439999999999</v>
      </c>
      <c r="G30" s="12">
        <v>45140.82</v>
      </c>
      <c r="H30" s="14">
        <v>21493.9</v>
      </c>
      <c r="I30" s="14">
        <v>82484.009999999995</v>
      </c>
    </row>
    <row r="31" spans="1:9" x14ac:dyDescent="0.2">
      <c r="B31" s="229"/>
      <c r="C31" s="230">
        <v>3.2</v>
      </c>
      <c r="D31" s="237" t="s">
        <v>221</v>
      </c>
      <c r="E31" s="12">
        <v>15583479.9</v>
      </c>
      <c r="F31" s="13">
        <v>19025069.739999998</v>
      </c>
      <c r="G31" s="12">
        <v>23032024.02</v>
      </c>
      <c r="H31" s="14">
        <v>23880193.359999999</v>
      </c>
      <c r="I31" s="23">
        <v>24911102.5</v>
      </c>
    </row>
    <row r="32" spans="1:9" x14ac:dyDescent="0.2">
      <c r="B32" s="229"/>
      <c r="C32" s="230">
        <v>3.3</v>
      </c>
      <c r="D32" s="237" t="s">
        <v>222</v>
      </c>
      <c r="E32" s="12">
        <v>1489270.44</v>
      </c>
      <c r="F32" s="13">
        <v>671312.28</v>
      </c>
      <c r="G32" s="12">
        <v>138017.22</v>
      </c>
      <c r="H32" s="14">
        <v>-70092.789999999994</v>
      </c>
      <c r="I32" s="23">
        <v>436847.88</v>
      </c>
    </row>
    <row r="33" spans="2:9" x14ac:dyDescent="0.2">
      <c r="B33" s="229"/>
      <c r="C33" s="230">
        <v>3.4</v>
      </c>
      <c r="D33" s="231" t="s">
        <v>223</v>
      </c>
      <c r="E33" s="12">
        <v>1890.07</v>
      </c>
      <c r="F33" s="13">
        <v>23182.75</v>
      </c>
      <c r="G33" s="12">
        <v>-250999.81</v>
      </c>
      <c r="H33" s="14">
        <v>42453.36</v>
      </c>
      <c r="I33" s="14">
        <v>211634.23</v>
      </c>
    </row>
    <row r="34" spans="2:9" x14ac:dyDescent="0.2">
      <c r="B34" s="229"/>
      <c r="C34" s="230">
        <v>3.5</v>
      </c>
      <c r="D34" s="231" t="s">
        <v>224</v>
      </c>
      <c r="E34" s="12">
        <v>1627130.3</v>
      </c>
      <c r="F34" s="13">
        <v>2827834.68</v>
      </c>
      <c r="G34" s="12">
        <v>3599140.43</v>
      </c>
      <c r="H34" s="14">
        <v>3099615.85</v>
      </c>
      <c r="I34" s="14">
        <v>3791255.93</v>
      </c>
    </row>
    <row r="35" spans="2:9" x14ac:dyDescent="0.2">
      <c r="B35" s="229"/>
      <c r="C35" s="230">
        <v>3.6</v>
      </c>
      <c r="D35" s="231" t="s">
        <v>225</v>
      </c>
      <c r="E35" s="65">
        <f>SUM(E26:E34)</f>
        <v>50784425.459999993</v>
      </c>
      <c r="F35" s="65">
        <f t="shared" ref="F35:I35" si="1">SUM(F26:F34)</f>
        <v>28503657.5</v>
      </c>
      <c r="G35" s="65">
        <f t="shared" si="1"/>
        <v>73283534.210000008</v>
      </c>
      <c r="H35" s="65">
        <f t="shared" si="1"/>
        <v>32227909.039999999</v>
      </c>
      <c r="I35" s="65">
        <f t="shared" si="1"/>
        <v>44049921.059999995</v>
      </c>
    </row>
    <row r="36" spans="2:9" x14ac:dyDescent="0.2">
      <c r="B36" s="243"/>
      <c r="C36" s="244"/>
      <c r="D36" s="245"/>
      <c r="E36" s="15"/>
      <c r="F36" s="16"/>
      <c r="G36" s="15"/>
      <c r="H36" s="17"/>
      <c r="I36" s="24"/>
    </row>
    <row r="37" spans="2:9" x14ac:dyDescent="0.2">
      <c r="B37" s="226" t="s">
        <v>199</v>
      </c>
      <c r="C37" s="235" t="s">
        <v>226</v>
      </c>
      <c r="D37" s="246"/>
      <c r="E37" s="25"/>
      <c r="F37" s="25"/>
      <c r="G37" s="25"/>
      <c r="H37" s="25"/>
      <c r="I37" s="25"/>
    </row>
    <row r="38" spans="2:9" x14ac:dyDescent="0.2">
      <c r="B38" s="36"/>
      <c r="C38" s="230">
        <v>4.0999999999999996</v>
      </c>
      <c r="D38" s="231" t="s">
        <v>227</v>
      </c>
      <c r="E38" s="12">
        <v>8341617.8200000012</v>
      </c>
      <c r="F38" s="13">
        <v>10161116.59</v>
      </c>
      <c r="G38" s="12">
        <v>1495338.5</v>
      </c>
      <c r="H38" s="14">
        <v>987342.74</v>
      </c>
      <c r="I38" s="14">
        <v>734992.96</v>
      </c>
    </row>
    <row r="39" spans="2:9" x14ac:dyDescent="0.2">
      <c r="B39" s="36"/>
      <c r="C39" s="230">
        <v>4.2</v>
      </c>
      <c r="D39" s="231" t="s">
        <v>228</v>
      </c>
      <c r="E39" s="12"/>
      <c r="F39" s="13"/>
      <c r="G39" s="12">
        <v>166656.26999999999</v>
      </c>
      <c r="H39" s="14">
        <v>14937.33</v>
      </c>
      <c r="I39" s="14">
        <v>91159.89</v>
      </c>
    </row>
    <row r="40" spans="2:9" x14ac:dyDescent="0.2">
      <c r="B40" s="36"/>
      <c r="C40" s="230">
        <v>4.3</v>
      </c>
      <c r="D40" s="231" t="s">
        <v>229</v>
      </c>
      <c r="E40" s="12"/>
      <c r="F40" s="13"/>
      <c r="G40" s="12">
        <v>1733024.55</v>
      </c>
      <c r="H40" s="14">
        <v>2041162.0999999999</v>
      </c>
      <c r="I40" s="14">
        <v>2207762.6</v>
      </c>
    </row>
    <row r="41" spans="2:9" x14ac:dyDescent="0.2">
      <c r="B41" s="36"/>
      <c r="C41" s="230">
        <v>4.4000000000000004</v>
      </c>
      <c r="D41" s="231" t="s">
        <v>230</v>
      </c>
      <c r="E41" s="12"/>
      <c r="F41" s="13"/>
      <c r="G41" s="12">
        <v>176448.63</v>
      </c>
      <c r="H41" s="14">
        <v>72436.42</v>
      </c>
      <c r="I41" s="14">
        <v>131717.88</v>
      </c>
    </row>
    <row r="42" spans="2:9" ht="30" x14ac:dyDescent="0.2">
      <c r="B42" s="36"/>
      <c r="C42" s="236">
        <v>4.5</v>
      </c>
      <c r="D42" s="237" t="s">
        <v>231</v>
      </c>
      <c r="E42" s="12"/>
      <c r="F42" s="13"/>
      <c r="G42" s="12">
        <v>1137083.4500000002</v>
      </c>
      <c r="H42" s="14">
        <v>1051452.6500000001</v>
      </c>
      <c r="I42" s="14">
        <v>845880.59000000008</v>
      </c>
    </row>
    <row r="43" spans="2:9" ht="30" x14ac:dyDescent="0.2">
      <c r="B43" s="36"/>
      <c r="C43" s="236">
        <v>4.5999999999999996</v>
      </c>
      <c r="D43" s="237" t="s">
        <v>232</v>
      </c>
      <c r="E43" s="12"/>
      <c r="F43" s="13"/>
      <c r="G43" s="12">
        <v>0</v>
      </c>
      <c r="H43" s="14">
        <v>0</v>
      </c>
      <c r="I43" s="23">
        <v>0</v>
      </c>
    </row>
    <row r="44" spans="2:9" x14ac:dyDescent="0.2">
      <c r="B44" s="36"/>
      <c r="C44" s="236">
        <v>4.7</v>
      </c>
      <c r="D44" s="237" t="s">
        <v>233</v>
      </c>
      <c r="E44" s="65">
        <f>SUM(E38:E43)</f>
        <v>8341617.8200000012</v>
      </c>
      <c r="F44" s="65">
        <f>SUM(F38:F43)</f>
        <v>10161116.59</v>
      </c>
      <c r="G44" s="65">
        <f>SUM(G38:G43)</f>
        <v>4708551.4000000004</v>
      </c>
      <c r="H44" s="65">
        <f>SUM(H38:H43)</f>
        <v>4167331.24</v>
      </c>
      <c r="I44" s="65">
        <f>SUM(I38:I43)</f>
        <v>4011513.92</v>
      </c>
    </row>
    <row r="45" spans="2:9" x14ac:dyDescent="0.2">
      <c r="B45" s="37"/>
      <c r="C45" s="239"/>
      <c r="D45" s="247"/>
      <c r="E45" s="28"/>
      <c r="F45" s="28"/>
      <c r="G45" s="28"/>
      <c r="H45" s="28"/>
      <c r="I45" s="28"/>
    </row>
    <row r="46" spans="2:9" x14ac:dyDescent="0.2">
      <c r="B46" s="248" t="s">
        <v>234</v>
      </c>
      <c r="C46" s="227" t="s">
        <v>235</v>
      </c>
      <c r="D46" s="241"/>
      <c r="E46" s="18"/>
      <c r="F46" s="19"/>
      <c r="G46" s="18"/>
      <c r="H46" s="20"/>
      <c r="I46" s="22"/>
    </row>
    <row r="47" spans="2:9" x14ac:dyDescent="0.2">
      <c r="B47" s="230"/>
      <c r="C47" s="230">
        <v>5.0999999999999996</v>
      </c>
      <c r="D47" s="231" t="s">
        <v>236</v>
      </c>
      <c r="E47" s="12">
        <v>26748856.300000001</v>
      </c>
      <c r="F47" s="13">
        <v>30820748.700000003</v>
      </c>
      <c r="G47" s="12">
        <v>30595126.880000003</v>
      </c>
      <c r="H47" s="14">
        <v>34520617.699999996</v>
      </c>
      <c r="I47" s="14">
        <v>30125468.419999998</v>
      </c>
    </row>
    <row r="48" spans="2:9" x14ac:dyDescent="0.2">
      <c r="B48" s="230"/>
      <c r="C48" s="230">
        <v>5.2</v>
      </c>
      <c r="D48" s="231" t="s">
        <v>237</v>
      </c>
      <c r="E48" s="12">
        <v>22227968.710000001</v>
      </c>
      <c r="F48" s="13">
        <v>26544824.23</v>
      </c>
      <c r="G48" s="12">
        <v>27935538.789999999</v>
      </c>
      <c r="H48" s="14">
        <v>27946736.390000001</v>
      </c>
      <c r="I48" s="14">
        <v>25016070.449999999</v>
      </c>
    </row>
    <row r="49" spans="2:9" x14ac:dyDescent="0.2">
      <c r="B49" s="230"/>
      <c r="C49" s="230">
        <v>5.3</v>
      </c>
      <c r="D49" s="231" t="s">
        <v>238</v>
      </c>
      <c r="E49" s="12">
        <v>29120345.109999999</v>
      </c>
      <c r="F49" s="13">
        <v>67909035.150000006</v>
      </c>
      <c r="G49" s="12">
        <v>45647006.329999998</v>
      </c>
      <c r="H49" s="14">
        <v>59632744.68</v>
      </c>
      <c r="I49" s="14">
        <v>62373023.969999999</v>
      </c>
    </row>
    <row r="50" spans="2:9" x14ac:dyDescent="0.2">
      <c r="B50" s="230"/>
      <c r="C50" s="230">
        <v>5.4</v>
      </c>
      <c r="D50" s="231" t="s">
        <v>239</v>
      </c>
      <c r="E50" s="65">
        <f>SUM(E47:E49)</f>
        <v>78097170.120000005</v>
      </c>
      <c r="F50" s="65">
        <f>SUM(F47:F49)</f>
        <v>125274608.08000001</v>
      </c>
      <c r="G50" s="65">
        <f>SUM(G47:G49)</f>
        <v>104177672</v>
      </c>
      <c r="H50" s="65">
        <f>SUM(H47:H49)</f>
        <v>122100098.77</v>
      </c>
      <c r="I50" s="65">
        <f>SUM(I47:I49)</f>
        <v>117514562.84</v>
      </c>
    </row>
    <row r="51" spans="2:9" x14ac:dyDescent="0.2">
      <c r="B51" s="249"/>
      <c r="C51" s="249"/>
      <c r="D51" s="250"/>
      <c r="E51" s="18"/>
      <c r="F51" s="19"/>
      <c r="G51" s="18"/>
      <c r="H51" s="20"/>
      <c r="I51" s="22"/>
    </row>
    <row r="52" spans="2:9" x14ac:dyDescent="0.2">
      <c r="B52" s="251" t="s">
        <v>240</v>
      </c>
      <c r="C52" s="252" t="s">
        <v>241</v>
      </c>
      <c r="D52" s="253"/>
      <c r="E52" s="29"/>
      <c r="F52" s="30"/>
      <c r="G52" s="29"/>
      <c r="H52" s="31"/>
      <c r="I52" s="32"/>
    </row>
    <row r="53" spans="2:9" x14ac:dyDescent="0.2">
      <c r="B53" s="229"/>
      <c r="C53" s="230">
        <v>6.1</v>
      </c>
      <c r="D53" s="231" t="s">
        <v>242</v>
      </c>
      <c r="E53" s="12">
        <v>165315.76999999999</v>
      </c>
      <c r="F53" s="12">
        <v>212209.37</v>
      </c>
      <c r="G53" s="12">
        <v>212342.2</v>
      </c>
      <c r="H53" s="12">
        <v>211323.2</v>
      </c>
      <c r="I53" s="12">
        <v>201491.68</v>
      </c>
    </row>
    <row r="54" spans="2:9" ht="15.75" thickBot="1" x14ac:dyDescent="0.25">
      <c r="B54" s="254"/>
      <c r="C54" s="255">
        <v>6.2</v>
      </c>
      <c r="D54" s="256" t="s">
        <v>243</v>
      </c>
      <c r="E54" s="33">
        <v>1922900.62</v>
      </c>
      <c r="F54" s="33">
        <v>2444960.71</v>
      </c>
      <c r="G54" s="33">
        <v>2507508.2000000002</v>
      </c>
      <c r="H54" s="33">
        <v>2526115.4</v>
      </c>
      <c r="I54" s="33">
        <v>2365786.94</v>
      </c>
    </row>
  </sheetData>
  <sheetProtection algorithmName="SHA-512" hashValue="PWUEyYug8eE3aZ9xT9QkomPJB3reBEeoG+WsjCL8h9pfN7i9m1Q6iTRCTOWsYXc02dqIYQkYLkpshpHbEJtFuw==" saltValue="TlNn+wiNYqnqnvYxEwQZzA=="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B1:I59"/>
  <sheetViews>
    <sheetView showGridLines="0" topLeftCell="F40" zoomScale="88" zoomScaleNormal="88" workbookViewId="0">
      <selection activeCell="K47" sqref="K47"/>
    </sheetView>
  </sheetViews>
  <sheetFormatPr defaultColWidth="7.77734375" defaultRowHeight="15" x14ac:dyDescent="0.2"/>
  <cols>
    <col min="1" max="1" width="1.44140625" style="8" customWidth="1"/>
    <col min="2" max="2" width="3" style="8" customWidth="1"/>
    <col min="3" max="3" width="4.77734375" style="8" customWidth="1"/>
    <col min="4" max="4" width="37.44140625" style="8" customWidth="1"/>
    <col min="5" max="9" width="17.77734375" style="8" customWidth="1"/>
    <col min="10" max="16384" width="7.77734375" style="8"/>
  </cols>
  <sheetData>
    <row r="1" spans="2:9" ht="15.75" x14ac:dyDescent="0.25">
      <c r="B1" s="7" t="s">
        <v>61</v>
      </c>
      <c r="C1" s="7"/>
      <c r="D1" s="7"/>
      <c r="E1" s="109"/>
      <c r="F1" s="109"/>
      <c r="G1" s="217"/>
      <c r="H1" s="217"/>
      <c r="I1" s="217"/>
    </row>
    <row r="2" spans="2:9" ht="15.75" x14ac:dyDescent="0.25">
      <c r="B2" s="7" t="s">
        <v>350</v>
      </c>
      <c r="C2" s="7"/>
      <c r="D2" s="7"/>
      <c r="F2" s="217"/>
      <c r="G2" s="217"/>
      <c r="H2" s="217"/>
      <c r="I2" s="217"/>
    </row>
    <row r="3" spans="2:9" ht="15.75" x14ac:dyDescent="0.25">
      <c r="B3" s="7" t="s">
        <v>351</v>
      </c>
      <c r="C3" s="7"/>
      <c r="D3" s="7"/>
      <c r="E3" s="217"/>
      <c r="F3" s="217"/>
      <c r="G3" s="217"/>
      <c r="H3" s="217"/>
      <c r="I3" s="217"/>
    </row>
    <row r="4" spans="2:9" ht="10.5" customHeight="1" x14ac:dyDescent="0.25">
      <c r="B4" s="7"/>
    </row>
    <row r="5" spans="2:9" ht="16.5" thickBot="1" x14ac:dyDescent="0.3">
      <c r="B5" s="214" t="str">
        <f>'Cover-Input Page '!C7</f>
        <v>Cigna Health and Life Insurance Company</v>
      </c>
      <c r="C5" s="218"/>
      <c r="D5" s="218"/>
    </row>
    <row r="6" spans="2:9" ht="16.5" thickBot="1" x14ac:dyDescent="0.3">
      <c r="B6" s="215" t="str">
        <f>"Reporting Year: "&amp;'Cover-Input Page '!$C5</f>
        <v>Reporting Year: 2023</v>
      </c>
      <c r="C6" s="219"/>
      <c r="D6" s="219"/>
    </row>
    <row r="7" spans="2:9" ht="15.75" x14ac:dyDescent="0.25">
      <c r="B7" s="7" t="s">
        <v>200</v>
      </c>
      <c r="C7" s="7"/>
      <c r="D7" s="7"/>
      <c r="E7" s="217"/>
      <c r="F7" s="217"/>
      <c r="G7" s="217"/>
      <c r="H7" s="217"/>
      <c r="I7" s="217"/>
    </row>
    <row r="9" spans="2:9" ht="15.75" thickBot="1" x14ac:dyDescent="0.25">
      <c r="D9" s="34"/>
    </row>
    <row r="10" spans="2:9" ht="16.5" thickBot="1" x14ac:dyDescent="0.3">
      <c r="B10" s="7" t="s">
        <v>201</v>
      </c>
      <c r="E10" s="220"/>
      <c r="F10" s="221"/>
      <c r="G10" s="221" t="s">
        <v>202</v>
      </c>
      <c r="H10" s="221"/>
      <c r="I10" s="222"/>
    </row>
    <row r="11" spans="2:9" ht="13.9" customHeight="1" thickBot="1" x14ac:dyDescent="0.25">
      <c r="E11" s="223"/>
      <c r="F11" s="224"/>
      <c r="G11" s="224"/>
      <c r="H11" s="224"/>
      <c r="I11" s="225"/>
    </row>
    <row r="12" spans="2:9" ht="16.5" thickBot="1" x14ac:dyDescent="0.3">
      <c r="E12" s="257">
        <f>'Cover-Input Page '!$C5-5</f>
        <v>2018</v>
      </c>
      <c r="F12" s="257">
        <f>'Cover-Input Page '!$C5-4</f>
        <v>2019</v>
      </c>
      <c r="G12" s="258">
        <f>'Cover-Input Page '!$C5-3</f>
        <v>2020</v>
      </c>
      <c r="H12" s="257">
        <f>'Cover-Input Page '!$C5-2</f>
        <v>2021</v>
      </c>
      <c r="I12" s="259">
        <f>'Cover-Input Page '!$C5-1</f>
        <v>2022</v>
      </c>
    </row>
    <row r="13" spans="2:9" x14ac:dyDescent="0.2">
      <c r="B13" s="226" t="s">
        <v>196</v>
      </c>
      <c r="C13" s="227" t="s">
        <v>245</v>
      </c>
      <c r="D13" s="260"/>
      <c r="E13" s="18"/>
      <c r="F13" s="19"/>
      <c r="G13" s="18"/>
      <c r="H13" s="20"/>
      <c r="I13" s="20"/>
    </row>
    <row r="14" spans="2:9" x14ac:dyDescent="0.2">
      <c r="B14" s="229"/>
      <c r="C14" s="230">
        <v>1.1000000000000001</v>
      </c>
      <c r="D14" s="231" t="s">
        <v>246</v>
      </c>
      <c r="E14" s="65">
        <f>'LGHistData-HMO'!E14</f>
        <v>0</v>
      </c>
      <c r="F14" s="65">
        <f>'LGHistData-HMO'!F14</f>
        <v>0</v>
      </c>
      <c r="G14" s="65">
        <f>'LGHistData-HMO'!G14</f>
        <v>0</v>
      </c>
      <c r="H14" s="65">
        <f>'LGHistData-HMO'!H14</f>
        <v>0</v>
      </c>
      <c r="I14" s="65">
        <f>'LGHistData-HMO'!I14</f>
        <v>0</v>
      </c>
    </row>
    <row r="15" spans="2:9" x14ac:dyDescent="0.2">
      <c r="B15" s="229"/>
      <c r="C15" s="230">
        <v>1.2</v>
      </c>
      <c r="D15" s="231" t="s">
        <v>247</v>
      </c>
      <c r="E15" s="65">
        <f>'LGHistData-HMO'!E22</f>
        <v>0</v>
      </c>
      <c r="F15" s="65">
        <f>'LGHistData-HMO'!F22</f>
        <v>0</v>
      </c>
      <c r="G15" s="65">
        <f>'LGHistData-HMO'!G22</f>
        <v>0</v>
      </c>
      <c r="H15" s="65">
        <f>'LGHistData-HMO'!H22</f>
        <v>0</v>
      </c>
      <c r="I15" s="65">
        <f>'LGHistData-HMO'!I22</f>
        <v>0</v>
      </c>
    </row>
    <row r="16" spans="2:9" x14ac:dyDescent="0.2">
      <c r="B16" s="229"/>
      <c r="C16" s="230">
        <v>1.3</v>
      </c>
      <c r="D16" s="231" t="s">
        <v>236</v>
      </c>
      <c r="E16" s="65">
        <f>'LGHistData-HMO'!E50</f>
        <v>0</v>
      </c>
      <c r="F16" s="65">
        <f>'LGHistData-HMO'!F50</f>
        <v>0</v>
      </c>
      <c r="G16" s="65">
        <f>'LGHistData-HMO'!G50</f>
        <v>0</v>
      </c>
      <c r="H16" s="65">
        <f>'LGHistData-HMO'!H50</f>
        <v>0</v>
      </c>
      <c r="I16" s="65">
        <f>'LGHistData-HMO'!I50</f>
        <v>0</v>
      </c>
    </row>
    <row r="17" spans="2:9" x14ac:dyDescent="0.2">
      <c r="B17" s="229"/>
      <c r="C17" s="230">
        <v>1.4</v>
      </c>
      <c r="D17" s="231" t="s">
        <v>248</v>
      </c>
      <c r="E17" s="65">
        <f>'LGHistData-HMO'!E35</f>
        <v>0</v>
      </c>
      <c r="F17" s="65">
        <f>'LGHistData-HMO'!F35</f>
        <v>0</v>
      </c>
      <c r="G17" s="65">
        <f>'LGHistData-HMO'!G35</f>
        <v>0</v>
      </c>
      <c r="H17" s="65">
        <f>'LGHistData-HMO'!H35</f>
        <v>0</v>
      </c>
      <c r="I17" s="65">
        <f>'LGHistData-HMO'!I35</f>
        <v>0</v>
      </c>
    </row>
    <row r="18" spans="2:9" x14ac:dyDescent="0.2">
      <c r="B18" s="229"/>
      <c r="C18" s="230">
        <v>1.5</v>
      </c>
      <c r="D18" s="231" t="s">
        <v>249</v>
      </c>
      <c r="E18" s="65">
        <f>'LGHistData-HMO'!E44</f>
        <v>0</v>
      </c>
      <c r="F18" s="66">
        <f>'LGHistData-HMO'!F44</f>
        <v>0</v>
      </c>
      <c r="G18" s="65">
        <f>'LGHistData-HMO'!G44</f>
        <v>0</v>
      </c>
      <c r="H18" s="67">
        <f>'LGHistData-HMO'!H44</f>
        <v>0</v>
      </c>
      <c r="I18" s="67">
        <f>'LGHistData-HMO'!I44</f>
        <v>0</v>
      </c>
    </row>
    <row r="19" spans="2:9" x14ac:dyDescent="0.2">
      <c r="B19" s="232"/>
      <c r="C19" s="239"/>
      <c r="D19" s="240"/>
      <c r="E19" s="15"/>
      <c r="F19" s="16"/>
      <c r="G19" s="15"/>
      <c r="H19" s="17"/>
      <c r="I19" s="17"/>
    </row>
    <row r="20" spans="2:9" x14ac:dyDescent="0.2">
      <c r="B20" s="226" t="s">
        <v>197</v>
      </c>
      <c r="C20" s="227" t="s">
        <v>250</v>
      </c>
      <c r="D20" s="241"/>
      <c r="E20" s="18"/>
      <c r="F20" s="19"/>
      <c r="G20" s="18"/>
      <c r="H20" s="20"/>
      <c r="I20" s="22"/>
    </row>
    <row r="21" spans="2:9" x14ac:dyDescent="0.2">
      <c r="B21" s="229"/>
      <c r="C21" s="230">
        <v>2.1</v>
      </c>
      <c r="D21" s="231" t="s">
        <v>246</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2">
      <c r="B22" s="229"/>
      <c r="C22" s="230">
        <v>2.2000000000000002</v>
      </c>
      <c r="D22" s="231" t="s">
        <v>247</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2">
      <c r="B23" s="229"/>
      <c r="C23" s="230">
        <v>2.2999999999999998</v>
      </c>
      <c r="D23" s="231" t="s">
        <v>236</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2">
      <c r="B24" s="229"/>
      <c r="C24" s="230">
        <v>2.4</v>
      </c>
      <c r="D24" s="231" t="s">
        <v>248</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2">
      <c r="B25" s="229"/>
      <c r="C25" s="230">
        <v>2.5</v>
      </c>
      <c r="D25" s="231" t="s">
        <v>249</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2">
      <c r="B26" s="243"/>
      <c r="C26" s="244"/>
      <c r="D26" s="245"/>
      <c r="E26" s="15"/>
      <c r="F26" s="16"/>
      <c r="G26" s="15"/>
      <c r="H26" s="17"/>
      <c r="I26" s="24"/>
    </row>
    <row r="27" spans="2:9" x14ac:dyDescent="0.2">
      <c r="B27" s="248" t="s">
        <v>198</v>
      </c>
      <c r="C27" s="227" t="s">
        <v>251</v>
      </c>
      <c r="D27" s="241"/>
      <c r="E27" s="18"/>
      <c r="F27" s="19"/>
      <c r="G27" s="18"/>
      <c r="H27" s="20"/>
      <c r="I27" s="22"/>
    </row>
    <row r="28" spans="2:9" x14ac:dyDescent="0.2">
      <c r="B28" s="230"/>
      <c r="C28" s="230">
        <v>3.1</v>
      </c>
      <c r="D28" s="231" t="s">
        <v>246</v>
      </c>
      <c r="E28" s="238" t="s">
        <v>252</v>
      </c>
      <c r="F28" s="68" t="str">
        <f>IF(E21="","",F21/E21-1)</f>
        <v/>
      </c>
      <c r="G28" s="68" t="str">
        <f>IF(F21="","",G21/F21-1)</f>
        <v/>
      </c>
      <c r="H28" s="68" t="str">
        <f>IF(G21="","",H21/G21-1)</f>
        <v/>
      </c>
      <c r="I28" s="68" t="str">
        <f>IF(H21="","",I21/H21-1)</f>
        <v/>
      </c>
    </row>
    <row r="29" spans="2:9" x14ac:dyDescent="0.2">
      <c r="B29" s="230"/>
      <c r="C29" s="230">
        <v>3.2</v>
      </c>
      <c r="D29" s="231" t="s">
        <v>247</v>
      </c>
      <c r="E29" s="238" t="s">
        <v>252</v>
      </c>
      <c r="F29" s="68" t="str">
        <f t="shared" ref="F29:I32" si="0">IF(E22="","",F22/E22-1)</f>
        <v/>
      </c>
      <c r="G29" s="68" t="str">
        <f t="shared" si="0"/>
        <v/>
      </c>
      <c r="H29" s="68" t="str">
        <f t="shared" si="0"/>
        <v/>
      </c>
      <c r="I29" s="68" t="str">
        <f t="shared" si="0"/>
        <v/>
      </c>
    </row>
    <row r="30" spans="2:9" x14ac:dyDescent="0.2">
      <c r="B30" s="230"/>
      <c r="C30" s="230">
        <v>3.3</v>
      </c>
      <c r="D30" s="231" t="s">
        <v>236</v>
      </c>
      <c r="E30" s="238" t="s">
        <v>252</v>
      </c>
      <c r="F30" s="68" t="str">
        <f t="shared" si="0"/>
        <v/>
      </c>
      <c r="G30" s="68" t="str">
        <f t="shared" si="0"/>
        <v/>
      </c>
      <c r="H30" s="68" t="str">
        <f t="shared" si="0"/>
        <v/>
      </c>
      <c r="I30" s="68" t="str">
        <f t="shared" si="0"/>
        <v/>
      </c>
    </row>
    <row r="31" spans="2:9" x14ac:dyDescent="0.2">
      <c r="B31" s="230"/>
      <c r="C31" s="230">
        <v>3.4</v>
      </c>
      <c r="D31" s="231" t="s">
        <v>248</v>
      </c>
      <c r="E31" s="238" t="s">
        <v>252</v>
      </c>
      <c r="F31" s="68" t="str">
        <f t="shared" si="0"/>
        <v/>
      </c>
      <c r="G31" s="68" t="str">
        <f t="shared" si="0"/>
        <v/>
      </c>
      <c r="H31" s="68" t="str">
        <f t="shared" si="0"/>
        <v/>
      </c>
      <c r="I31" s="68" t="str">
        <f t="shared" si="0"/>
        <v/>
      </c>
    </row>
    <row r="32" spans="2:9" x14ac:dyDescent="0.2">
      <c r="B32" s="230"/>
      <c r="C32" s="230">
        <v>3.5</v>
      </c>
      <c r="D32" s="231" t="s">
        <v>249</v>
      </c>
      <c r="E32" s="238" t="s">
        <v>252</v>
      </c>
      <c r="F32" s="69" t="str">
        <f t="shared" si="0"/>
        <v/>
      </c>
      <c r="G32" s="68" t="str">
        <f t="shared" si="0"/>
        <v/>
      </c>
      <c r="H32" s="70" t="str">
        <f t="shared" si="0"/>
        <v/>
      </c>
      <c r="I32" s="70" t="str">
        <f t="shared" si="0"/>
        <v/>
      </c>
    </row>
    <row r="33" spans="2:9" ht="15.75" thickBot="1" x14ac:dyDescent="0.25">
      <c r="B33" s="239"/>
      <c r="C33" s="239"/>
      <c r="D33" s="234"/>
      <c r="E33" s="38"/>
      <c r="F33" s="39"/>
      <c r="G33" s="38"/>
      <c r="H33" s="40"/>
      <c r="I33" s="41"/>
    </row>
    <row r="35" spans="2:9" ht="15.75" thickBot="1" x14ac:dyDescent="0.25"/>
    <row r="36" spans="2:9" ht="16.5" thickBot="1" x14ac:dyDescent="0.3">
      <c r="B36" s="7" t="s">
        <v>244</v>
      </c>
      <c r="E36" s="220"/>
      <c r="F36" s="221"/>
      <c r="G36" s="221" t="s">
        <v>202</v>
      </c>
      <c r="H36" s="221"/>
      <c r="I36" s="222"/>
    </row>
    <row r="37" spans="2:9" ht="16.5" thickBot="1" x14ac:dyDescent="0.25">
      <c r="E37" s="223"/>
      <c r="F37" s="224"/>
      <c r="G37" s="224"/>
      <c r="H37" s="224"/>
      <c r="I37" s="225"/>
    </row>
    <row r="38" spans="2:9" ht="16.5" thickBot="1" x14ac:dyDescent="0.3">
      <c r="E38" s="257">
        <f>E12</f>
        <v>2018</v>
      </c>
      <c r="F38" s="257">
        <f>E38+1</f>
        <v>2019</v>
      </c>
      <c r="G38" s="258">
        <f>F38+1</f>
        <v>2020</v>
      </c>
      <c r="H38" s="257">
        <f>G38+1</f>
        <v>2021</v>
      </c>
      <c r="I38" s="259">
        <f>H38+1</f>
        <v>2022</v>
      </c>
    </row>
    <row r="39" spans="2:9" x14ac:dyDescent="0.2">
      <c r="B39" s="226" t="s">
        <v>196</v>
      </c>
      <c r="C39" s="227" t="s">
        <v>245</v>
      </c>
      <c r="D39" s="260"/>
      <c r="E39" s="18"/>
      <c r="F39" s="19"/>
      <c r="G39" s="18"/>
      <c r="H39" s="20"/>
      <c r="I39" s="20"/>
    </row>
    <row r="40" spans="2:9" x14ac:dyDescent="0.2">
      <c r="B40" s="229"/>
      <c r="C40" s="230">
        <v>1.1000000000000001</v>
      </c>
      <c r="D40" s="231" t="s">
        <v>246</v>
      </c>
      <c r="E40" s="65">
        <f>'LGHistData-PPO'!E14</f>
        <v>1042702228</v>
      </c>
      <c r="F40" s="65">
        <f>'LGHistData-PPO'!F14</f>
        <v>1270139574.9400001</v>
      </c>
      <c r="G40" s="65">
        <f>'LGHistData-PPO'!G14</f>
        <v>1435464076.1400001</v>
      </c>
      <c r="H40" s="65">
        <f>'LGHistData-PPO'!H14</f>
        <v>1518944816.9099998</v>
      </c>
      <c r="I40" s="65">
        <f>'LGHistData-PPO'!I14</f>
        <v>1493091838.6399999</v>
      </c>
    </row>
    <row r="41" spans="2:9" x14ac:dyDescent="0.2">
      <c r="B41" s="229"/>
      <c r="C41" s="230">
        <v>1.2</v>
      </c>
      <c r="D41" s="231" t="s">
        <v>247</v>
      </c>
      <c r="E41" s="65">
        <f>'LGHistData-PPO'!E22</f>
        <v>858764556.12</v>
      </c>
      <c r="F41" s="65">
        <f>'LGHistData-PPO'!F22</f>
        <v>1092361206.7599998</v>
      </c>
      <c r="G41" s="65">
        <f>'LGHistData-PPO'!G22</f>
        <v>1197825463.79</v>
      </c>
      <c r="H41" s="65">
        <f>'LGHistData-PPO'!H22</f>
        <v>1343102765.0600002</v>
      </c>
      <c r="I41" s="65">
        <f>'LGHistData-PPO'!I22</f>
        <v>1265191588.2900002</v>
      </c>
    </row>
    <row r="42" spans="2:9" x14ac:dyDescent="0.2">
      <c r="B42" s="229"/>
      <c r="C42" s="230">
        <v>1.3</v>
      </c>
      <c r="D42" s="231" t="s">
        <v>236</v>
      </c>
      <c r="E42" s="65">
        <f>'LGHistData-PPO'!E50</f>
        <v>78097170.120000005</v>
      </c>
      <c r="F42" s="65">
        <f>'LGHistData-PPO'!F50</f>
        <v>125274608.08000001</v>
      </c>
      <c r="G42" s="65">
        <f>'LGHistData-PPO'!G50</f>
        <v>104177672</v>
      </c>
      <c r="H42" s="65">
        <f>'LGHistData-PPO'!H50</f>
        <v>122100098.77</v>
      </c>
      <c r="I42" s="65">
        <f>'LGHistData-PPO'!I50</f>
        <v>117514562.84</v>
      </c>
    </row>
    <row r="43" spans="2:9" x14ac:dyDescent="0.2">
      <c r="B43" s="229"/>
      <c r="C43" s="230">
        <v>1.4</v>
      </c>
      <c r="D43" s="231" t="s">
        <v>248</v>
      </c>
      <c r="E43" s="65">
        <f>'LGHistData-PPO'!E35</f>
        <v>50784425.459999993</v>
      </c>
      <c r="F43" s="65">
        <f>'LGHistData-PPO'!F35</f>
        <v>28503657.5</v>
      </c>
      <c r="G43" s="65">
        <f>'LGHistData-PPO'!G35</f>
        <v>73283534.210000008</v>
      </c>
      <c r="H43" s="65">
        <f>'LGHistData-PPO'!H35</f>
        <v>32227909.039999999</v>
      </c>
      <c r="I43" s="65">
        <f>'LGHistData-PPO'!I35</f>
        <v>44049921.059999995</v>
      </c>
    </row>
    <row r="44" spans="2:9" x14ac:dyDescent="0.2">
      <c r="B44" s="229"/>
      <c r="C44" s="230">
        <v>1.5</v>
      </c>
      <c r="D44" s="231" t="s">
        <v>249</v>
      </c>
      <c r="E44" s="65">
        <f>'LGHistData-PPO'!E44</f>
        <v>8341617.8200000012</v>
      </c>
      <c r="F44" s="66">
        <f>'LGHistData-PPO'!F44</f>
        <v>10161116.59</v>
      </c>
      <c r="G44" s="65">
        <f>'LGHistData-PPO'!G44</f>
        <v>4708551.4000000004</v>
      </c>
      <c r="H44" s="67">
        <f>'LGHistData-PPO'!H44</f>
        <v>4167331.24</v>
      </c>
      <c r="I44" s="67">
        <f>'LGHistData-PPO'!I44</f>
        <v>4011513.92</v>
      </c>
    </row>
    <row r="45" spans="2:9" x14ac:dyDescent="0.2">
      <c r="B45" s="232"/>
      <c r="C45" s="239"/>
      <c r="D45" s="240"/>
      <c r="E45" s="15"/>
      <c r="F45" s="16"/>
      <c r="G45" s="15"/>
      <c r="H45" s="17"/>
      <c r="I45" s="17"/>
    </row>
    <row r="46" spans="2:9" x14ac:dyDescent="0.2">
      <c r="B46" s="226" t="s">
        <v>197</v>
      </c>
      <c r="C46" s="227" t="s">
        <v>250</v>
      </c>
      <c r="D46" s="241"/>
      <c r="E46" s="18"/>
      <c r="F46" s="19"/>
      <c r="G46" s="18"/>
      <c r="H46" s="20"/>
      <c r="I46" s="22"/>
    </row>
    <row r="47" spans="2:9" x14ac:dyDescent="0.2">
      <c r="B47" s="229"/>
      <c r="C47" s="230">
        <v>2.1</v>
      </c>
      <c r="D47" s="231" t="s">
        <v>246</v>
      </c>
      <c r="E47" s="65">
        <f>IF('LGHistData-PPO'!E$54=0,"",E40/'LGHistData-PPO'!E$54)</f>
        <v>542.25487118517856</v>
      </c>
      <c r="F47" s="65">
        <f>IF('LGHistData-PPO'!F$54=0,"",F40/'LGHistData-PPO'!F$54)</f>
        <v>519.49283673356047</v>
      </c>
      <c r="G47" s="65">
        <f>IF('LGHistData-PPO'!G$54=0,"",G40/'LGHistData-PPO'!G$54)</f>
        <v>572.46635370524416</v>
      </c>
      <c r="H47" s="65">
        <f>IF('LGHistData-PPO'!H$54=0,"",H40/'LGHistData-PPO'!H$54)</f>
        <v>601.29668538103999</v>
      </c>
      <c r="I47" s="65">
        <f>IF('LGHistData-PPO'!I$54=0,"",I40/'LGHistData-PPO'!I$54)</f>
        <v>631.11847199562271</v>
      </c>
    </row>
    <row r="48" spans="2:9" x14ac:dyDescent="0.2">
      <c r="B48" s="229"/>
      <c r="C48" s="230">
        <v>2.2000000000000002</v>
      </c>
      <c r="D48" s="231" t="s">
        <v>247</v>
      </c>
      <c r="E48" s="65">
        <f>IF('LGHistData-PPO'!E$54=0,"",E41/'LGHistData-PPO'!E$54)</f>
        <v>446.59851226216773</v>
      </c>
      <c r="F48" s="65">
        <f>IF('LGHistData-PPO'!F$54=0,"",F41/'LGHistData-PPO'!F$54)</f>
        <v>446.78067925271478</v>
      </c>
      <c r="G48" s="65">
        <f>IF('LGHistData-PPO'!G$54=0,"",G41/'LGHistData-PPO'!G$54)</f>
        <v>477.69553207841949</v>
      </c>
      <c r="H48" s="65">
        <f>IF('LGHistData-PPO'!H$54=0,"",H41/'LGHistData-PPO'!H$54)</f>
        <v>531.68701836028561</v>
      </c>
      <c r="I48" s="65">
        <f>IF('LGHistData-PPO'!I$54=0,"",I41/'LGHistData-PPO'!I$54)</f>
        <v>534.78678358500031</v>
      </c>
    </row>
    <row r="49" spans="2:9" x14ac:dyDescent="0.2">
      <c r="B49" s="229"/>
      <c r="C49" s="230">
        <v>2.2999999999999998</v>
      </c>
      <c r="D49" s="231" t="s">
        <v>236</v>
      </c>
      <c r="E49" s="65">
        <f>IF('LGHistData-PPO'!E$54=0,"",E42/'LGHistData-PPO'!E$54)</f>
        <v>40.614251879538109</v>
      </c>
      <c r="F49" s="65">
        <f>IF('LGHistData-PPO'!F$54=0,"",F42/'LGHistData-PPO'!F$54)</f>
        <v>51.237881888089731</v>
      </c>
      <c r="G49" s="65">
        <f>IF('LGHistData-PPO'!G$54=0,"",G42/'LGHistData-PPO'!G$54)</f>
        <v>41.546293647215187</v>
      </c>
      <c r="H49" s="65">
        <f>IF('LGHistData-PPO'!H$54=0,"",H42/'LGHistData-PPO'!H$54)</f>
        <v>48.335123078700207</v>
      </c>
      <c r="I49" s="65">
        <f>IF('LGHistData-PPO'!I$54=0,"",I42/'LGHistData-PPO'!I$54)</f>
        <v>49.672504676181873</v>
      </c>
    </row>
    <row r="50" spans="2:9" x14ac:dyDescent="0.2">
      <c r="B50" s="229"/>
      <c r="C50" s="230">
        <v>2.4</v>
      </c>
      <c r="D50" s="231" t="s">
        <v>248</v>
      </c>
      <c r="E50" s="65">
        <f>IF('LGHistData-PPO'!E$54=0,"",E43/'LGHistData-PPO'!E$54)</f>
        <v>26.410322474179655</v>
      </c>
      <c r="F50" s="65">
        <f>IF('LGHistData-PPO'!F$54=0,"",F43/'LGHistData-PPO'!F$54)</f>
        <v>11.658124968396731</v>
      </c>
      <c r="G50" s="65">
        <f>IF('LGHistData-PPO'!G$54=0,"",G43/'LGHistData-PPO'!G$54)</f>
        <v>29.225640901194261</v>
      </c>
      <c r="H50" s="65">
        <f>IF('LGHistData-PPO'!H$54=0,"",H43/'LGHistData-PPO'!H$54)</f>
        <v>12.757892628341525</v>
      </c>
      <c r="I50" s="65">
        <f>IF('LGHistData-PPO'!I$54=0,"",I43/'LGHistData-PPO'!I$54)</f>
        <v>18.61956388177542</v>
      </c>
    </row>
    <row r="51" spans="2:9" x14ac:dyDescent="0.2">
      <c r="B51" s="229"/>
      <c r="C51" s="230">
        <v>2.5</v>
      </c>
      <c r="D51" s="231" t="s">
        <v>249</v>
      </c>
      <c r="E51" s="65">
        <f>IF('LGHistData-PPO'!E$54=0,"",E44/'LGHistData-PPO'!E$54)</f>
        <v>4.3380389674012383</v>
      </c>
      <c r="F51" s="66">
        <f>IF('LGHistData-PPO'!F$54=0,"",F44/'LGHistData-PPO'!F$54)</f>
        <v>4.1559426899747605</v>
      </c>
      <c r="G51" s="65">
        <f>IF('LGHistData-PPO'!G$54=0,"",G44/'LGHistData-PPO'!G$54)</f>
        <v>1.8777810577050158</v>
      </c>
      <c r="H51" s="67">
        <f>IF('LGHistData-PPO'!H$54=0,"",H44/'LGHistData-PPO'!H$54)</f>
        <v>1.649699471370152</v>
      </c>
      <c r="I51" s="67">
        <f>IF('LGHistData-PPO'!I$54=0,"",I44/'LGHistData-PPO'!I$54)</f>
        <v>1.6956361759271525</v>
      </c>
    </row>
    <row r="52" spans="2:9" x14ac:dyDescent="0.2">
      <c r="B52" s="243"/>
      <c r="C52" s="244"/>
      <c r="D52" s="245"/>
      <c r="E52" s="15"/>
      <c r="F52" s="16"/>
      <c r="G52" s="15"/>
      <c r="H52" s="17"/>
      <c r="I52" s="24"/>
    </row>
    <row r="53" spans="2:9" x14ac:dyDescent="0.2">
      <c r="B53" s="248" t="s">
        <v>198</v>
      </c>
      <c r="C53" s="227" t="s">
        <v>251</v>
      </c>
      <c r="D53" s="241"/>
      <c r="E53" s="18"/>
      <c r="F53" s="19"/>
      <c r="G53" s="18"/>
      <c r="H53" s="20"/>
      <c r="I53" s="22"/>
    </row>
    <row r="54" spans="2:9" x14ac:dyDescent="0.2">
      <c r="B54" s="230"/>
      <c r="C54" s="230">
        <v>3.1</v>
      </c>
      <c r="D54" s="231" t="s">
        <v>246</v>
      </c>
      <c r="E54" s="238" t="s">
        <v>252</v>
      </c>
      <c r="F54" s="68">
        <f>IF(E47="","",F47/E47-1)</f>
        <v>-4.1976634348840913E-2</v>
      </c>
      <c r="G54" s="68">
        <f>IF(F47="","",G47/F47-1)</f>
        <v>0.10197160235118496</v>
      </c>
      <c r="H54" s="68">
        <f>IF(G47="","",H47/G47-1)</f>
        <v>5.0361617742586517E-2</v>
      </c>
      <c r="I54" s="68">
        <f>IF(H47="","",I47/H47-1)</f>
        <v>4.9595794122305525E-2</v>
      </c>
    </row>
    <row r="55" spans="2:9" x14ac:dyDescent="0.2">
      <c r="B55" s="230"/>
      <c r="C55" s="230">
        <v>3.2</v>
      </c>
      <c r="D55" s="231" t="s">
        <v>247</v>
      </c>
      <c r="E55" s="238" t="s">
        <v>252</v>
      </c>
      <c r="F55" s="68">
        <f t="shared" ref="F55:I58" si="1">IF(E48="","",F48/E48-1)</f>
        <v>4.078987850280047E-4</v>
      </c>
      <c r="G55" s="68">
        <f t="shared" si="1"/>
        <v>6.9194694984153982E-2</v>
      </c>
      <c r="H55" s="68">
        <f t="shared" si="1"/>
        <v>0.11302489275324179</v>
      </c>
      <c r="I55" s="68">
        <f t="shared" si="1"/>
        <v>5.8300562505255726E-3</v>
      </c>
    </row>
    <row r="56" spans="2:9" x14ac:dyDescent="0.2">
      <c r="B56" s="230"/>
      <c r="C56" s="230">
        <v>3.3</v>
      </c>
      <c r="D56" s="231" t="s">
        <v>236</v>
      </c>
      <c r="E56" s="238" t="s">
        <v>252</v>
      </c>
      <c r="F56" s="68">
        <f t="shared" si="1"/>
        <v>0.26157394305972481</v>
      </c>
      <c r="G56" s="68">
        <f t="shared" si="1"/>
        <v>-0.18914888523382456</v>
      </c>
      <c r="H56" s="68">
        <f t="shared" si="1"/>
        <v>0.16340397266556339</v>
      </c>
      <c r="I56" s="68">
        <f t="shared" si="1"/>
        <v>2.7668939526731329E-2</v>
      </c>
    </row>
    <row r="57" spans="2:9" x14ac:dyDescent="0.2">
      <c r="B57" s="230"/>
      <c r="C57" s="230">
        <v>3.4</v>
      </c>
      <c r="D57" s="231" t="s">
        <v>248</v>
      </c>
      <c r="E57" s="238" t="s">
        <v>252</v>
      </c>
      <c r="F57" s="68">
        <f>IF(E50="","",F50/E50-1)</f>
        <v>-0.55857695490865633</v>
      </c>
      <c r="G57" s="68">
        <f t="shared" si="1"/>
        <v>1.5068903430371687</v>
      </c>
      <c r="H57" s="68">
        <f t="shared" si="1"/>
        <v>-0.56346919229339498</v>
      </c>
      <c r="I57" s="68">
        <f t="shared" si="1"/>
        <v>0.45945450586504033</v>
      </c>
    </row>
    <row r="58" spans="2:9" x14ac:dyDescent="0.2">
      <c r="B58" s="230"/>
      <c r="C58" s="230">
        <v>3.5</v>
      </c>
      <c r="D58" s="231" t="s">
        <v>249</v>
      </c>
      <c r="E58" s="238" t="s">
        <v>252</v>
      </c>
      <c r="F58" s="69">
        <f>IF(E51="","",F51/E51-1)</f>
        <v>-4.1976634787023404E-2</v>
      </c>
      <c r="G58" s="68">
        <f t="shared" si="1"/>
        <v>-0.54816964578584704</v>
      </c>
      <c r="H58" s="70">
        <f t="shared" si="1"/>
        <v>-0.12146335452633661</v>
      </c>
      <c r="I58" s="70">
        <f t="shared" si="1"/>
        <v>2.7845498743384933E-2</v>
      </c>
    </row>
    <row r="59" spans="2:9" ht="15.75" thickBot="1" x14ac:dyDescent="0.25">
      <c r="B59" s="239"/>
      <c r="C59" s="239"/>
      <c r="D59" s="234"/>
      <c r="E59" s="38"/>
      <c r="F59" s="39"/>
      <c r="G59" s="38"/>
      <c r="H59" s="40"/>
      <c r="I59" s="41"/>
    </row>
  </sheetData>
  <sheetProtection algorithmName="SHA-512" hashValue="eNR4hO19XMXE6p3nlvLhjYTj0btCWdxlzSH2AZAsHqftZmMytT1A6+AwVMovkaF02Hf4IZ2Hpl+P5sMb55kvaA==" saltValue="02oOa/olaYGnFtNYyusmCg=="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A9"/>
  <sheetViews>
    <sheetView showGridLines="0" workbookViewId="0">
      <selection activeCell="A31" sqref="A31"/>
    </sheetView>
  </sheetViews>
  <sheetFormatPr defaultRowHeight="15" x14ac:dyDescent="0.2"/>
  <cols>
    <col min="1" max="1" width="23.33203125" customWidth="1"/>
  </cols>
  <sheetData>
    <row r="1" spans="1:1" x14ac:dyDescent="0.2">
      <c r="A1" t="s">
        <v>399</v>
      </c>
    </row>
    <row r="3" spans="1:1" x14ac:dyDescent="0.2">
      <c r="A3" s="43" t="s">
        <v>383</v>
      </c>
    </row>
    <row r="4" spans="1:1" x14ac:dyDescent="0.2">
      <c r="A4" s="63" t="s">
        <v>384</v>
      </c>
    </row>
    <row r="5" spans="1:1" x14ac:dyDescent="0.2">
      <c r="A5" s="95" t="s">
        <v>385</v>
      </c>
    </row>
    <row r="6" spans="1:1" x14ac:dyDescent="0.2">
      <c r="A6" s="43" t="s">
        <v>386</v>
      </c>
    </row>
    <row r="7" spans="1:1" x14ac:dyDescent="0.2">
      <c r="A7" s="43" t="s">
        <v>387</v>
      </c>
    </row>
    <row r="8" spans="1:1" x14ac:dyDescent="0.2">
      <c r="A8" s="62" t="s">
        <v>388</v>
      </c>
    </row>
    <row r="9" spans="1:1" x14ac:dyDescent="0.2">
      <c r="A9" s="45" t="s">
        <v>395</v>
      </c>
    </row>
  </sheetData>
  <hyperlinks>
    <hyperlink ref="A3" location="'LGPDCD-PharmPctPrem'!A1" display="LGPDCD-PharmPctPrem" xr:uid="{00000000-0004-0000-1200-000000000000}"/>
    <hyperlink ref="A5" location="'LGPDCD-YoYcompofPrem'!A1" display="LGPDCD-YoYCompofPrem" xr:uid="{00000000-0004-0000-1200-000001000000}"/>
    <hyperlink ref="A6" location="'LGPDCD-SpecTierForm'!A1" display="LGPDCD-SpecTierForm" xr:uid="{00000000-0004-0000-1200-000002000000}"/>
    <hyperlink ref="A7" location="'LGPDCD-PharmDocOff'!A1" display="LGPDCD-PharmDocOff" xr:uid="{00000000-0004-0000-1200-000003000000}"/>
    <hyperlink ref="A9" location="'LGPDCD-RxGlossary'!A1" display="LGPDCD-RxGlossary" xr:uid="{00000000-0004-0000-1200-000004000000}"/>
    <hyperlink ref="A8" location="'LGPDCD-PharmBenMgr'!A1" display="LGPDCD-PharmBenMgr" xr:uid="{00000000-0004-0000-1200-000005000000}"/>
    <hyperlink ref="A4" location="'LGPDCD-YoYTotalPlanSpnd'!A1" display="LGPDCD-YoYTotalPlanSpnd" xr:uid="{00000000-0004-0000-1200-000006000000}"/>
  </hyperlinks>
  <pageMargins left="0.7" right="0.7" top="0.75" bottom="0.75" header="0.3" footer="0.3"/>
  <pageSetup orientation="portrait" r:id="rId1"/>
  <headerFooter>
    <oddFooter>&amp;L&amp;A
Version Date: June 14,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A1:A18"/>
  <sheetViews>
    <sheetView showGridLines="0" workbookViewId="0"/>
  </sheetViews>
  <sheetFormatPr defaultRowHeight="15" x14ac:dyDescent="0.2"/>
  <sheetData>
    <row r="1" spans="1:1" x14ac:dyDescent="0.2">
      <c r="A1" t="s">
        <v>463</v>
      </c>
    </row>
    <row r="3" spans="1:1" x14ac:dyDescent="0.2">
      <c r="A3" s="43" t="s">
        <v>369</v>
      </c>
    </row>
    <row r="4" spans="1:1" x14ac:dyDescent="0.2">
      <c r="A4" s="43" t="s">
        <v>369</v>
      </c>
    </row>
    <row r="5" spans="1:1" x14ac:dyDescent="0.2">
      <c r="A5" s="43" t="s">
        <v>369</v>
      </c>
    </row>
    <row r="6" spans="1:1" x14ac:dyDescent="0.2">
      <c r="A6" s="43" t="s">
        <v>369</v>
      </c>
    </row>
    <row r="7" spans="1:1" x14ac:dyDescent="0.2">
      <c r="A7" s="43" t="s">
        <v>370</v>
      </c>
    </row>
    <row r="8" spans="1:1" x14ac:dyDescent="0.2">
      <c r="A8" s="43" t="s">
        <v>371</v>
      </c>
    </row>
    <row r="9" spans="1:1" x14ac:dyDescent="0.2">
      <c r="A9" s="43" t="s">
        <v>372</v>
      </c>
    </row>
    <row r="10" spans="1:1" x14ac:dyDescent="0.2">
      <c r="A10" s="43" t="s">
        <v>372</v>
      </c>
    </row>
    <row r="11" spans="1:1" x14ac:dyDescent="0.2">
      <c r="A11" s="43" t="s">
        <v>373</v>
      </c>
    </row>
    <row r="12" spans="1:1" x14ac:dyDescent="0.2">
      <c r="A12" s="43" t="s">
        <v>374</v>
      </c>
    </row>
    <row r="13" spans="1:1" x14ac:dyDescent="0.2">
      <c r="A13" s="43" t="s">
        <v>375</v>
      </c>
    </row>
    <row r="14" spans="1:1" x14ac:dyDescent="0.2">
      <c r="A14" s="43" t="s">
        <v>376</v>
      </c>
    </row>
    <row r="15" spans="1:1" x14ac:dyDescent="0.2">
      <c r="A15" s="42" t="s">
        <v>377</v>
      </c>
    </row>
    <row r="16" spans="1:1" x14ac:dyDescent="0.2">
      <c r="A16" s="43" t="s">
        <v>378</v>
      </c>
    </row>
    <row r="17" spans="1:1" x14ac:dyDescent="0.2">
      <c r="A17" s="45" t="s">
        <v>379</v>
      </c>
    </row>
    <row r="18" spans="1:1" x14ac:dyDescent="0.2">
      <c r="A18" s="4" t="s">
        <v>430</v>
      </c>
    </row>
  </sheetData>
  <hyperlinks>
    <hyperlink ref="A7" location="'LGARD-#7-ProductsSold'!A9" display="LGARD-#7-ProductsSold" xr:uid="{00000000-0004-0000-0100-000000000000}"/>
    <hyperlink ref="A8" location="'LGARD-#8-BaseRateFactors'!A9" display="LGARD-#8-BaseRateFactors" xr:uid="{00000000-0004-0000-0100-000001000000}"/>
    <hyperlink ref="A11" location="'LGARD-#11-HistData'!A9" display="LGARD-#11-HistData" xr:uid="{00000000-0004-0000-0100-000002000000}"/>
    <hyperlink ref="A12" location="'LGARD-#12-EECostSharing'!A9" display="LGARD-#12-EECostSharing" xr:uid="{00000000-0004-0000-0100-000003000000}"/>
    <hyperlink ref="A13" location="'LGARD-#13-EEBenefitChanges'!A9" display="LGARD-#13-EEBenefits" xr:uid="{00000000-0004-0000-0100-000004000000}"/>
    <hyperlink ref="A14" location="'LGARD-#14-CCQIEfforts'!A9" display="LGARD-#14-CCQIEfforts" xr:uid="{00000000-0004-0000-0100-000005000000}"/>
    <hyperlink ref="A15" location="'LGARD-#15-ExciseTaxes'!A9" display="LGARD-#15-ExciseTaxes" xr:uid="{00000000-0004-0000-0100-000006000000}"/>
    <hyperlink ref="A16" location="'LGARD-#16-LGRxReport'!A9" display="LGARD-#16-LGRxReport" xr:uid="{00000000-0004-0000-0100-000007000000}"/>
    <hyperlink ref="A17" location="'LGARD-#17-OtherComments'!A9" display="LGARD-#17-OtherComments" xr:uid="{00000000-0004-0000-0100-000008000000}"/>
    <hyperlink ref="A9" location="'LGARD-#9-#10-TrendFactors'!A9" display="LGARD-#9-#10-TrendFactors" xr:uid="{00000000-0004-0000-0100-000009000000}"/>
    <hyperlink ref="A4:A6" location="'LGARD -#7 - Products Sold'!A9" display="LGARD-#7 Products Sold" xr:uid="{00000000-0004-0000-0100-00000A000000}"/>
    <hyperlink ref="A10" location="'LGARD-#9-#10-TrendFactors'!A38" display="LGARD-#9-#10-TrendFactors" xr:uid="{00000000-0004-0000-0100-00000B000000}"/>
    <hyperlink ref="A4" location="'LGARD-#3-#6 RateChanges'!A28" display="LGARD-#3-#6-RateChanges" xr:uid="{00000000-0004-0000-0100-00000C000000}"/>
    <hyperlink ref="A3" location="'LGARD-#3-#6 RateChanges'!A9" display="LGARD-#3-#6-RateChanges" xr:uid="{00000000-0004-0000-0100-00000D000000}"/>
    <hyperlink ref="A5" location="'LGARD-#3-#6 RateChanges'!A68" display="LGARD-#3-#6-RateChanges" xr:uid="{00000000-0004-0000-0100-00000E000000}"/>
    <hyperlink ref="A6" location="'LGARD-#3-#6 RateChanges'!A93" display="LGARD-#3-#6-RateChanges" xr:uid="{00000000-0004-0000-0100-00000F000000}"/>
    <hyperlink ref="A18" location="'LGARD-#18-AdditionalInfo'!A1" display="LGARD-#18-AdditionalInfo" xr:uid="{00000000-0004-0000-0100-000010000000}"/>
  </hyperlinks>
  <printOptions horizontalCentered="1"/>
  <pageMargins left="0.7" right="0.7" top="0.75" bottom="0.75" header="0.3" footer="0.3"/>
  <pageSetup scale="65" orientation="landscape" r:id="rId1"/>
  <headerFooter>
    <oddFooter>&amp;L&amp;A
Version Date: June 14, 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pageSetUpPr fitToPage="1"/>
  </sheetPr>
  <dimension ref="A1:C24"/>
  <sheetViews>
    <sheetView showGridLines="0" zoomScale="85" zoomScaleNormal="85" zoomScaleSheetLayoutView="85" zoomScalePageLayoutView="90" workbookViewId="0">
      <selection activeCell="B15" sqref="B15"/>
    </sheetView>
  </sheetViews>
  <sheetFormatPr defaultColWidth="42.77734375" defaultRowHeight="15" x14ac:dyDescent="0.2"/>
  <cols>
    <col min="1" max="1" width="53.21875" style="262" customWidth="1"/>
    <col min="2" max="2" width="25.109375" style="262" customWidth="1"/>
    <col min="3" max="3" width="31.77734375" style="262" customWidth="1"/>
    <col min="4" max="16384" width="42.77734375" style="262"/>
  </cols>
  <sheetData>
    <row r="1" spans="1:3" ht="16.5" customHeight="1" x14ac:dyDescent="0.25">
      <c r="A1" s="261" t="s">
        <v>61</v>
      </c>
      <c r="B1" s="263"/>
      <c r="C1" s="86"/>
    </row>
    <row r="2" spans="1:3" ht="16.5" customHeight="1" x14ac:dyDescent="0.25">
      <c r="A2" s="261" t="s">
        <v>259</v>
      </c>
      <c r="B2" s="263"/>
      <c r="C2" s="86"/>
    </row>
    <row r="3" spans="1:3" ht="16.5" customHeight="1" x14ac:dyDescent="0.25">
      <c r="A3" s="261" t="s">
        <v>311</v>
      </c>
      <c r="B3" s="263"/>
      <c r="C3" s="86"/>
    </row>
    <row r="4" spans="1:3" ht="16.5" customHeight="1" x14ac:dyDescent="0.25">
      <c r="A4" s="264" t="s">
        <v>260</v>
      </c>
      <c r="B4" s="265"/>
      <c r="C4" s="266"/>
    </row>
    <row r="5" spans="1:3" ht="16.5" customHeight="1" x14ac:dyDescent="0.25">
      <c r="A5" s="264" t="s">
        <v>261</v>
      </c>
      <c r="B5" s="265"/>
      <c r="C5" s="266"/>
    </row>
    <row r="6" spans="1:3" ht="16.5" customHeight="1" x14ac:dyDescent="0.25">
      <c r="A6" s="267"/>
      <c r="B6" s="267"/>
      <c r="C6" s="267"/>
    </row>
    <row r="7" spans="1:3" ht="16.5" customHeight="1" x14ac:dyDescent="0.25">
      <c r="A7" s="281" t="str">
        <f>'Cover-Input Page '!B7&amp;": "&amp;'Cover-Input Page '!C7</f>
        <v>Company Name (Health Plan): Cigna Health and Life Insurance Company</v>
      </c>
      <c r="B7" s="268"/>
      <c r="C7" s="268"/>
    </row>
    <row r="8" spans="1:3" ht="16.5" customHeight="1" x14ac:dyDescent="0.25">
      <c r="A8" s="281" t="str">
        <f>"Reporting Year: "&amp;'Cover-Input Page '!$C$5</f>
        <v>Reporting Year: 2023</v>
      </c>
      <c r="B8" s="268"/>
      <c r="C8" s="268"/>
    </row>
    <row r="9" spans="1:3" ht="16.5" customHeight="1" x14ac:dyDescent="0.25">
      <c r="A9" s="268"/>
      <c r="B9" s="263"/>
      <c r="C9" s="263"/>
    </row>
    <row r="10" spans="1:3" ht="15.75" x14ac:dyDescent="0.25">
      <c r="A10" s="269" t="s">
        <v>262</v>
      </c>
      <c r="B10" s="270"/>
      <c r="C10" s="271"/>
    </row>
    <row r="11" spans="1:3" ht="49.5" customHeight="1" x14ac:dyDescent="0.25">
      <c r="A11" s="272" t="s">
        <v>263</v>
      </c>
      <c r="B11" s="282" t="str">
        <f>'Cover-Input Page '!$C$5&amp;" Total Paid Dollar Amount (PMPM)"</f>
        <v>2023 Total Paid Dollar Amount (PMPM)</v>
      </c>
      <c r="C11" s="273" t="s">
        <v>264</v>
      </c>
    </row>
    <row r="12" spans="1:3" ht="45" customHeight="1" x14ac:dyDescent="0.25">
      <c r="A12" s="274" t="s">
        <v>365</v>
      </c>
      <c r="B12" s="54">
        <v>16.59</v>
      </c>
      <c r="C12" s="283">
        <f>B12/B19</f>
        <v>2.6393241802822275E-2</v>
      </c>
    </row>
    <row r="13" spans="1:3" ht="45.75" customHeight="1" x14ac:dyDescent="0.25">
      <c r="A13" s="274" t="s">
        <v>366</v>
      </c>
      <c r="B13" s="54">
        <v>13.17</v>
      </c>
      <c r="C13" s="283">
        <f>B13/B19</f>
        <v>2.0952320346182603E-2</v>
      </c>
    </row>
    <row r="14" spans="1:3" ht="45" customHeight="1" x14ac:dyDescent="0.25">
      <c r="A14" s="274" t="s">
        <v>367</v>
      </c>
      <c r="B14" s="54">
        <v>102.61</v>
      </c>
      <c r="C14" s="283">
        <f>B14/B19</f>
        <v>0.16324355282625641</v>
      </c>
    </row>
    <row r="15" spans="1:3" ht="45" customHeight="1" x14ac:dyDescent="0.25">
      <c r="A15" s="274" t="s">
        <v>265</v>
      </c>
      <c r="B15" s="284">
        <f>SUM(B12:B14)</f>
        <v>132.37</v>
      </c>
      <c r="C15" s="283">
        <f>B15/B19</f>
        <v>0.21058911497526131</v>
      </c>
    </row>
    <row r="16" spans="1:3" ht="45" customHeight="1" x14ac:dyDescent="0.25">
      <c r="A16" s="275" t="s">
        <v>266</v>
      </c>
      <c r="B16" s="284">
        <f>'LGPDCD-YoYTotalPlanSpnd'!B16</f>
        <v>-33.82</v>
      </c>
      <c r="C16" s="283">
        <f>B16/B19</f>
        <v>-5.3804667737881222E-2</v>
      </c>
    </row>
    <row r="17" spans="1:3" ht="30" customHeight="1" x14ac:dyDescent="0.2">
      <c r="A17" s="276"/>
      <c r="B17" s="277"/>
      <c r="C17" s="278"/>
    </row>
    <row r="18" spans="1:3" ht="23.25" customHeight="1" x14ac:dyDescent="0.25">
      <c r="A18" s="279"/>
      <c r="B18" s="285">
        <f>'Cover-Input Page '!$C$5</f>
        <v>2023</v>
      </c>
      <c r="C18" s="280"/>
    </row>
    <row r="19" spans="1:3" ht="45" customHeight="1" x14ac:dyDescent="0.25">
      <c r="A19" s="274" t="s">
        <v>267</v>
      </c>
      <c r="B19" s="284">
        <f>'LGPDCD-YoYTotalPlanSpnd'!B19</f>
        <v>628.57000000000005</v>
      </c>
      <c r="C19" s="280"/>
    </row>
    <row r="20" spans="1:3" ht="15" customHeight="1" x14ac:dyDescent="0.2"/>
    <row r="21" spans="1:3" ht="17.25" customHeight="1" x14ac:dyDescent="0.2"/>
    <row r="22" spans="1:3" ht="30" customHeight="1" x14ac:dyDescent="0.2">
      <c r="A22" s="276"/>
      <c r="B22" s="276"/>
      <c r="C22" s="276"/>
    </row>
    <row r="23" spans="1:3" ht="30" customHeight="1" x14ac:dyDescent="0.2"/>
    <row r="24" spans="1:3" ht="30" customHeight="1" x14ac:dyDescent="0.2"/>
  </sheetData>
  <sheetProtection algorithmName="SHA-512" hashValue="Q1CrPX6lqxwoDQwQyV+6M9Z2bzZbC/9652TQdUTng37wjmBRXzhBTzwQiYgFzJBqcITSAwY3o9HNiQxwOqLg0w==" saltValue="AUv6TCCVIx7olRxQl1ShMw=="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pageSetUpPr fitToPage="1"/>
  </sheetPr>
  <dimension ref="A1:D24"/>
  <sheetViews>
    <sheetView showGridLines="0" topLeftCell="A11" zoomScaleNormal="100" zoomScaleSheetLayoutView="115" zoomScalePageLayoutView="85" workbookViewId="0">
      <selection activeCell="C20" sqref="C20"/>
    </sheetView>
  </sheetViews>
  <sheetFormatPr defaultColWidth="7.77734375" defaultRowHeight="15" x14ac:dyDescent="0.2"/>
  <cols>
    <col min="1" max="1" width="54.77734375" style="262" customWidth="1"/>
    <col min="2" max="2" width="21.109375" style="262" customWidth="1"/>
    <col min="3" max="3" width="22" style="262" customWidth="1"/>
    <col min="4" max="4" width="22.21875" style="262" customWidth="1"/>
    <col min="5" max="16384" width="7.77734375" style="262"/>
  </cols>
  <sheetData>
    <row r="1" spans="1:4" ht="17.25" customHeight="1" x14ac:dyDescent="0.25">
      <c r="A1" s="261" t="s">
        <v>61</v>
      </c>
      <c r="B1" s="263"/>
      <c r="C1" s="86"/>
      <c r="D1" s="86"/>
    </row>
    <row r="2" spans="1:4" ht="18" customHeight="1" x14ac:dyDescent="0.25">
      <c r="A2" s="261" t="s">
        <v>259</v>
      </c>
      <c r="B2" s="263"/>
      <c r="C2" s="86"/>
      <c r="D2" s="86"/>
    </row>
    <row r="3" spans="1:4" ht="18" customHeight="1" x14ac:dyDescent="0.25">
      <c r="A3" s="261" t="s">
        <v>311</v>
      </c>
      <c r="B3" s="263"/>
      <c r="C3" s="86"/>
      <c r="D3" s="86"/>
    </row>
    <row r="4" spans="1:4" ht="18" customHeight="1" x14ac:dyDescent="0.25">
      <c r="A4" s="266" t="s">
        <v>268</v>
      </c>
      <c r="B4" s="265"/>
      <c r="C4" s="286"/>
      <c r="D4" s="286"/>
    </row>
    <row r="5" spans="1:4" ht="18" customHeight="1" x14ac:dyDescent="0.25">
      <c r="A5" s="266" t="s">
        <v>269</v>
      </c>
      <c r="B5" s="265"/>
      <c r="C5" s="286"/>
      <c r="D5" s="286"/>
    </row>
    <row r="6" spans="1:4" ht="16.5" customHeight="1" x14ac:dyDescent="0.25">
      <c r="A6" s="267"/>
      <c r="B6" s="267"/>
      <c r="C6" s="267"/>
      <c r="D6" s="267"/>
    </row>
    <row r="7" spans="1:4" ht="16.5" customHeight="1" x14ac:dyDescent="0.25">
      <c r="A7" s="281" t="str">
        <f>'Cover-Input Page '!B7&amp;": "&amp;'Cover-Input Page '!C7</f>
        <v>Company Name (Health Plan): Cigna Health and Life Insurance Company</v>
      </c>
      <c r="B7" s="279"/>
      <c r="C7" s="263"/>
      <c r="D7" s="263"/>
    </row>
    <row r="8" spans="1:4" ht="16.5" customHeight="1" x14ac:dyDescent="0.25">
      <c r="A8" s="281" t="str">
        <f>"Reporting Year: "&amp;'Cover-Input Page '!$C$5</f>
        <v>Reporting Year: 2023</v>
      </c>
      <c r="B8" s="287"/>
      <c r="C8" s="263"/>
      <c r="D8" s="263"/>
    </row>
    <row r="9" spans="1:4" ht="16.5" customHeight="1" x14ac:dyDescent="0.25">
      <c r="A9" s="268"/>
      <c r="B9" s="287"/>
      <c r="C9" s="263"/>
      <c r="D9" s="263"/>
    </row>
    <row r="10" spans="1:4" ht="15.75" x14ac:dyDescent="0.25">
      <c r="A10" s="293" t="str">
        <f>'LGPDCD-PharmPctPrem'!A10:C10</f>
        <v>Includes Plan Pharmacy, Network Pharmacy, and Mail Order Pharmacy for Outpatient Use</v>
      </c>
      <c r="B10" s="288"/>
      <c r="C10" s="288"/>
      <c r="D10" s="288"/>
    </row>
    <row r="11" spans="1:4" ht="87.75" customHeight="1" x14ac:dyDescent="0.25">
      <c r="A11" s="272" t="s">
        <v>263</v>
      </c>
      <c r="B11" s="282" t="str">
        <f>'Cover-Input Page '!$C$5&amp;" Total Annual Plan Spending (i.e., Allowed) Dollar Amount (PMPM)"</f>
        <v>2023 Total Annual Plan Spending (i.e., Allowed) Dollar Amount (PMPM)</v>
      </c>
      <c r="C11" s="282" t="str">
        <f>'Cover-Input Page '!$C$5-1&amp;" Total Annual Plan Spending (i.e., Allowed) Dollar Amount (PMPM)"</f>
        <v>2022 Total Annual Plan Spending (i.e., Allowed) Dollar Amount (PMPM)</v>
      </c>
      <c r="D11" s="273" t="s">
        <v>270</v>
      </c>
    </row>
    <row r="12" spans="1:4" ht="54.75" customHeight="1" x14ac:dyDescent="0.25">
      <c r="A12" s="274" t="s">
        <v>365</v>
      </c>
      <c r="B12" s="52">
        <v>23.37</v>
      </c>
      <c r="C12" s="52">
        <v>24.3</v>
      </c>
      <c r="D12" s="283">
        <f>B12/C12-1</f>
        <v>-3.8271604938271642E-2</v>
      </c>
    </row>
    <row r="13" spans="1:4" ht="54.75" customHeight="1" x14ac:dyDescent="0.25">
      <c r="A13" s="274" t="s">
        <v>366</v>
      </c>
      <c r="B13" s="52">
        <v>15.23</v>
      </c>
      <c r="C13" s="52">
        <v>19.100000000000001</v>
      </c>
      <c r="D13" s="283">
        <f>B13/C13-1</f>
        <v>-0.20261780104712046</v>
      </c>
    </row>
    <row r="14" spans="1:4" ht="31.5" x14ac:dyDescent="0.25">
      <c r="A14" s="274" t="s">
        <v>367</v>
      </c>
      <c r="B14" s="52">
        <v>106.49</v>
      </c>
      <c r="C14" s="52">
        <v>94.02</v>
      </c>
      <c r="D14" s="283">
        <f>B14/C14-1</f>
        <v>0.13263135503084444</v>
      </c>
    </row>
    <row r="15" spans="1:4" ht="45" customHeight="1" x14ac:dyDescent="0.25">
      <c r="A15" s="274" t="s">
        <v>271</v>
      </c>
      <c r="B15" s="294">
        <f>SUM(B12:B14)</f>
        <v>145.09</v>
      </c>
      <c r="C15" s="294">
        <f>SUM(C12:C14)</f>
        <v>137.42000000000002</v>
      </c>
      <c r="D15" s="283">
        <f>B15/C15-1</f>
        <v>5.5814291951680861E-2</v>
      </c>
    </row>
    <row r="16" spans="1:4" ht="45" customHeight="1" x14ac:dyDescent="0.25">
      <c r="A16" s="274" t="s">
        <v>272</v>
      </c>
      <c r="B16" s="53">
        <v>-33.82</v>
      </c>
      <c r="C16" s="53">
        <v>-31.35</v>
      </c>
      <c r="D16" s="283">
        <f>B16/C16-1</f>
        <v>7.8787878787878851E-2</v>
      </c>
    </row>
    <row r="17" spans="1:4" ht="30" customHeight="1" x14ac:dyDescent="0.2">
      <c r="A17" s="276"/>
      <c r="B17" s="289"/>
      <c r="C17" s="289"/>
      <c r="D17" s="290"/>
    </row>
    <row r="18" spans="1:4" ht="31.5" x14ac:dyDescent="0.25">
      <c r="A18" s="279"/>
      <c r="B18" s="295">
        <f>'Cover-Input Page '!$C$5</f>
        <v>2023</v>
      </c>
      <c r="C18" s="296">
        <f>B18-1</f>
        <v>2022</v>
      </c>
      <c r="D18" s="291" t="s">
        <v>273</v>
      </c>
    </row>
    <row r="19" spans="1:4" ht="45" customHeight="1" x14ac:dyDescent="0.25">
      <c r="A19" s="297" t="str">
        <f>'LGPDCD-PharmPctPrem'!A19</f>
        <v>Total Health Care Paid Premiums with pharmacy benefits carve-in (PMPM)</v>
      </c>
      <c r="B19" s="72">
        <v>628.57000000000005</v>
      </c>
      <c r="C19" s="52">
        <v>631.12</v>
      </c>
      <c r="D19" s="283">
        <f>B19/C19-1</f>
        <v>-4.0404360501964387E-3</v>
      </c>
    </row>
    <row r="20" spans="1:4" ht="30" customHeight="1" x14ac:dyDescent="0.25">
      <c r="C20" s="263"/>
      <c r="D20" s="263"/>
    </row>
    <row r="21" spans="1:4" ht="30" customHeight="1" x14ac:dyDescent="0.2"/>
    <row r="22" spans="1:4" ht="30" customHeight="1" x14ac:dyDescent="0.2"/>
    <row r="23" spans="1:4" ht="30" customHeight="1" x14ac:dyDescent="0.2">
      <c r="A23" s="292"/>
      <c r="B23" s="292"/>
      <c r="C23" s="292"/>
      <c r="D23" s="292"/>
    </row>
    <row r="24" spans="1:4" ht="30" customHeight="1" x14ac:dyDescent="0.2"/>
  </sheetData>
  <sheetProtection algorithmName="SHA-512" hashValue="47REk29IUd96yWRUhheZdTZAMrJG2LVZAeCkEz1R8jjbCBwg/Dt/Gg01bhOeqC58c8K0EeOyLZR9mdT5prRjiQ==" saltValue="7XikNtnf9ZauviVQRIfuiA=="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pageSetUpPr fitToPage="1"/>
  </sheetPr>
  <dimension ref="A1:D62"/>
  <sheetViews>
    <sheetView showGridLines="0" showWhiteSpace="0" topLeftCell="A6" zoomScaleNormal="100" zoomScaleSheetLayoutView="100" zoomScalePageLayoutView="85" workbookViewId="0">
      <selection activeCell="C33" sqref="C33"/>
    </sheetView>
  </sheetViews>
  <sheetFormatPr defaultColWidth="7.77734375" defaultRowHeight="15" x14ac:dyDescent="0.2"/>
  <cols>
    <col min="1" max="1" width="55.109375" style="262" customWidth="1"/>
    <col min="2" max="4" width="19.109375" style="262" customWidth="1"/>
    <col min="5" max="16384" width="7.77734375" style="262"/>
  </cols>
  <sheetData>
    <row r="1" spans="1:4" ht="16.5" customHeight="1" x14ac:dyDescent="0.25">
      <c r="A1" s="261" t="s">
        <v>61</v>
      </c>
      <c r="B1" s="263"/>
      <c r="C1" s="86"/>
      <c r="D1" s="86"/>
    </row>
    <row r="2" spans="1:4" ht="16.5" customHeight="1" x14ac:dyDescent="0.25">
      <c r="A2" s="261" t="s">
        <v>259</v>
      </c>
      <c r="B2" s="263"/>
      <c r="C2" s="86"/>
      <c r="D2" s="86"/>
    </row>
    <row r="3" spans="1:4" ht="16.5" customHeight="1" x14ac:dyDescent="0.25">
      <c r="A3" s="261" t="s">
        <v>311</v>
      </c>
      <c r="B3" s="263"/>
      <c r="C3" s="86"/>
      <c r="D3" s="86"/>
    </row>
    <row r="4" spans="1:4" ht="15.75" x14ac:dyDescent="0.25">
      <c r="A4" s="266" t="s">
        <v>274</v>
      </c>
      <c r="B4" s="265"/>
      <c r="C4" s="286"/>
      <c r="D4" s="286"/>
    </row>
    <row r="5" spans="1:4" ht="16.5" customHeight="1" x14ac:dyDescent="0.25">
      <c r="A5" s="266" t="s">
        <v>275</v>
      </c>
      <c r="B5" s="265"/>
      <c r="C5" s="286"/>
      <c r="D5" s="286"/>
    </row>
    <row r="6" spans="1:4" ht="16.5" customHeight="1" x14ac:dyDescent="0.25">
      <c r="B6" s="267"/>
      <c r="C6" s="267"/>
      <c r="D6" s="267"/>
    </row>
    <row r="7" spans="1:4" ht="16.5" customHeight="1" x14ac:dyDescent="0.25">
      <c r="A7" s="281" t="str">
        <f>'Cover-Input Page '!B7&amp;": "&amp;'Cover-Input Page '!C7</f>
        <v>Company Name (Health Plan): Cigna Health and Life Insurance Company</v>
      </c>
      <c r="B7" s="279"/>
      <c r="C7" s="263"/>
      <c r="D7" s="263"/>
    </row>
    <row r="8" spans="1:4" ht="16.5" customHeight="1" x14ac:dyDescent="0.25">
      <c r="A8" s="281" t="str">
        <f>"Reporting Year: "&amp;'Cover-Input Page '!$C$5</f>
        <v>Reporting Year: 2023</v>
      </c>
      <c r="B8" s="287"/>
      <c r="C8" s="263"/>
      <c r="D8" s="263"/>
    </row>
    <row r="9" spans="1:4" ht="16.5" customHeight="1" x14ac:dyDescent="0.2"/>
    <row r="10" spans="1:4" ht="31.5" x14ac:dyDescent="0.25">
      <c r="A10" s="297" t="str">
        <f>"Components of "&amp;'LGPDCD-PharmPctPrem'!A19</f>
        <v>Components of Total Health Care Paid Premiums with pharmacy benefits carve-in (PMPM)</v>
      </c>
      <c r="B10" s="282" t="str">
        <f>'Cover-Input Page '!$C$5&amp;" (PMPM)"</f>
        <v>2023 (PMPM)</v>
      </c>
      <c r="C10" s="282" t="str">
        <f>'Cover-Input Page '!$C$5-1&amp;" (PMPM)"</f>
        <v>2022 (PMPM)</v>
      </c>
      <c r="D10" s="273" t="s">
        <v>276</v>
      </c>
    </row>
    <row r="11" spans="1:4" ht="31.5" x14ac:dyDescent="0.25">
      <c r="A11" s="274" t="s">
        <v>277</v>
      </c>
      <c r="B11" s="48">
        <v>132.38</v>
      </c>
      <c r="C11" s="48">
        <v>126.44</v>
      </c>
      <c r="D11" s="298">
        <f>B11-C11</f>
        <v>5.9399999999999977</v>
      </c>
    </row>
    <row r="12" spans="1:4" ht="15.75" x14ac:dyDescent="0.25">
      <c r="A12" s="274"/>
      <c r="B12" s="48"/>
      <c r="C12" s="48"/>
      <c r="D12" s="48"/>
    </row>
    <row r="13" spans="1:4" ht="31.5" customHeight="1" x14ac:dyDescent="0.25">
      <c r="A13" s="274" t="s">
        <v>278</v>
      </c>
      <c r="B13" s="48">
        <v>0</v>
      </c>
      <c r="C13" s="48">
        <v>0</v>
      </c>
      <c r="D13" s="298">
        <f>B13-C13</f>
        <v>0</v>
      </c>
    </row>
    <row r="14" spans="1:4" ht="15.75" x14ac:dyDescent="0.25">
      <c r="A14" s="274"/>
      <c r="B14" s="48"/>
      <c r="C14" s="48"/>
      <c r="D14" s="301"/>
    </row>
    <row r="15" spans="1:4" ht="27" customHeight="1" x14ac:dyDescent="0.25">
      <c r="A15" s="274" t="s">
        <v>279</v>
      </c>
      <c r="B15" s="299">
        <f>'LGPDCD-YoYTotalPlanSpnd'!B16</f>
        <v>-33.82</v>
      </c>
      <c r="C15" s="299">
        <f>'LGPDCD-YoYTotalPlanSpnd'!C16</f>
        <v>-31.35</v>
      </c>
      <c r="D15" s="299">
        <f>B15-C15</f>
        <v>-2.4699999999999989</v>
      </c>
    </row>
    <row r="16" spans="1:4" ht="15.75" x14ac:dyDescent="0.25">
      <c r="A16" s="274"/>
      <c r="B16" s="48"/>
      <c r="C16" s="48"/>
      <c r="D16" s="301"/>
    </row>
    <row r="17" spans="1:4" ht="31.5" x14ac:dyDescent="0.25">
      <c r="A17" s="274" t="s">
        <v>280</v>
      </c>
      <c r="B17" s="48">
        <v>434.07</v>
      </c>
      <c r="C17" s="48">
        <v>439.7</v>
      </c>
      <c r="D17" s="298">
        <f>B17-C17</f>
        <v>-5.6299999999999955</v>
      </c>
    </row>
    <row r="18" spans="1:4" ht="15.75" x14ac:dyDescent="0.25">
      <c r="A18" s="274"/>
      <c r="B18" s="50"/>
      <c r="C18" s="50"/>
      <c r="D18" s="50"/>
    </row>
    <row r="19" spans="1:4" ht="15.75" x14ac:dyDescent="0.25">
      <c r="A19" s="274" t="s">
        <v>281</v>
      </c>
      <c r="B19" s="50">
        <v>38.94</v>
      </c>
      <c r="C19" s="50">
        <v>39.1</v>
      </c>
      <c r="D19" s="300">
        <f>B19-C19</f>
        <v>-0.16000000000000369</v>
      </c>
    </row>
    <row r="20" spans="1:4" ht="15.75" x14ac:dyDescent="0.25">
      <c r="A20" s="274"/>
      <c r="B20" s="50"/>
      <c r="C20" s="50"/>
      <c r="D20" s="50"/>
    </row>
    <row r="21" spans="1:4" ht="15.75" x14ac:dyDescent="0.25">
      <c r="A21" s="274" t="s">
        <v>282</v>
      </c>
      <c r="B21" s="48">
        <v>10.53</v>
      </c>
      <c r="C21" s="48">
        <v>10.57</v>
      </c>
      <c r="D21" s="298">
        <f>B21-C21</f>
        <v>-4.0000000000000924E-2</v>
      </c>
    </row>
    <row r="22" spans="1:4" ht="15.75" x14ac:dyDescent="0.25">
      <c r="A22" s="274"/>
      <c r="B22" s="50"/>
      <c r="C22" s="50"/>
      <c r="D22" s="50"/>
    </row>
    <row r="23" spans="1:4" ht="15.75" x14ac:dyDescent="0.25">
      <c r="A23" s="274" t="s">
        <v>283</v>
      </c>
      <c r="B23" s="49">
        <v>18.54</v>
      </c>
      <c r="C23" s="49">
        <v>18.62</v>
      </c>
      <c r="D23" s="298">
        <f>B23-C23</f>
        <v>-8.0000000000001847E-2</v>
      </c>
    </row>
    <row r="24" spans="1:4" ht="15.75" x14ac:dyDescent="0.25">
      <c r="A24" s="274"/>
      <c r="B24" s="50"/>
      <c r="C24" s="50"/>
      <c r="D24" s="50"/>
    </row>
    <row r="25" spans="1:4" ht="15.75" x14ac:dyDescent="0.25">
      <c r="A25" s="274" t="s">
        <v>284</v>
      </c>
      <c r="B25" s="48">
        <v>26.24</v>
      </c>
      <c r="C25" s="48">
        <v>26.34</v>
      </c>
      <c r="D25" s="298">
        <f>B25-C25</f>
        <v>-0.10000000000000142</v>
      </c>
    </row>
    <row r="26" spans="1:4" ht="15.75" x14ac:dyDescent="0.25">
      <c r="A26" s="274"/>
      <c r="B26" s="50"/>
      <c r="C26" s="50"/>
      <c r="D26" s="50"/>
    </row>
    <row r="27" spans="1:4" ht="15.75" x14ac:dyDescent="0.25">
      <c r="A27" s="274" t="s">
        <v>285</v>
      </c>
      <c r="B27" s="48">
        <v>1.69</v>
      </c>
      <c r="C27" s="48">
        <v>1.7</v>
      </c>
      <c r="D27" s="298">
        <f>B27-C27</f>
        <v>-1.0000000000000009E-2</v>
      </c>
    </row>
    <row r="28" spans="1:4" ht="15.75" x14ac:dyDescent="0.25">
      <c r="A28" s="274"/>
      <c r="B28" s="50"/>
      <c r="C28" s="50"/>
      <c r="D28" s="50"/>
    </row>
    <row r="29" spans="1:4" ht="15.75" x14ac:dyDescent="0.25">
      <c r="A29" s="274" t="s">
        <v>286</v>
      </c>
      <c r="B29" s="298">
        <f>'LGPDCD-YoYTotalPlanSpnd'!B19</f>
        <v>628.57000000000005</v>
      </c>
      <c r="C29" s="298">
        <f>'LGPDCD-YoYTotalPlanSpnd'!C19</f>
        <v>631.12</v>
      </c>
      <c r="D29" s="298">
        <f>B29-C29</f>
        <v>-2.5499999999999545</v>
      </c>
    </row>
    <row r="30" spans="1:4" x14ac:dyDescent="0.2">
      <c r="B30" s="302"/>
      <c r="C30" s="302"/>
    </row>
    <row r="31" spans="1:4" ht="15.75" x14ac:dyDescent="0.25">
      <c r="A31" s="274" t="s">
        <v>287</v>
      </c>
      <c r="B31" s="295">
        <f>'Cover-Input Page '!$C$5</f>
        <v>2023</v>
      </c>
      <c r="C31" s="295">
        <f>B31-1</f>
        <v>2022</v>
      </c>
    </row>
    <row r="32" spans="1:4" ht="15.75" x14ac:dyDescent="0.25">
      <c r="A32" s="274" t="s">
        <v>288</v>
      </c>
      <c r="B32" s="51">
        <v>2375360</v>
      </c>
      <c r="C32" s="51">
        <v>2365787</v>
      </c>
    </row>
    <row r="33" spans="1:4" ht="31.5" x14ac:dyDescent="0.25">
      <c r="A33" s="274" t="s">
        <v>289</v>
      </c>
      <c r="B33" s="51">
        <v>2375360</v>
      </c>
      <c r="C33" s="51">
        <v>2365787</v>
      </c>
    </row>
    <row r="34" spans="1:4" ht="15.75" x14ac:dyDescent="0.25">
      <c r="A34" s="303"/>
      <c r="B34" s="304"/>
      <c r="C34" s="304"/>
      <c r="D34" s="304"/>
    </row>
    <row r="35" spans="1:4" ht="15.75" x14ac:dyDescent="0.25">
      <c r="A35" s="268"/>
      <c r="B35" s="305"/>
      <c r="C35" s="305"/>
      <c r="D35" s="263"/>
    </row>
    <row r="36" spans="1:4" ht="15.75" x14ac:dyDescent="0.25">
      <c r="A36" s="268"/>
      <c r="B36" s="287"/>
      <c r="C36" s="263"/>
      <c r="D36" s="263"/>
    </row>
    <row r="37" spans="1:4" ht="15.75" x14ac:dyDescent="0.25">
      <c r="A37" s="268"/>
      <c r="B37" s="287"/>
      <c r="C37" s="263"/>
      <c r="D37" s="263"/>
    </row>
    <row r="38" spans="1:4" ht="15.75" x14ac:dyDescent="0.25">
      <c r="A38" s="268"/>
      <c r="B38" s="287"/>
      <c r="C38" s="263"/>
      <c r="D38" s="263"/>
    </row>
    <row r="39" spans="1:4" ht="15.75" x14ac:dyDescent="0.25">
      <c r="A39" s="268"/>
      <c r="B39" s="287"/>
      <c r="C39" s="263"/>
      <c r="D39" s="263"/>
    </row>
    <row r="41" spans="1:4" ht="45.75" customHeight="1" x14ac:dyDescent="0.2"/>
    <row r="60" spans="3:3" x14ac:dyDescent="0.2">
      <c r="C60" s="306"/>
    </row>
    <row r="61" spans="3:3" x14ac:dyDescent="0.2">
      <c r="C61" s="306"/>
    </row>
    <row r="62" spans="3:3" x14ac:dyDescent="0.2">
      <c r="C62" s="306"/>
    </row>
  </sheetData>
  <sheetProtection algorithmName="SHA-512" hashValue="SZUd3lg6qbpY9Y8InfTbc4ahSm0wMsIhG7HjRMKeNkvRJ0cmMpmOl1UsOOh8HAjrcqyC8DDqE5nEQ43rS4FJQQ==" saltValue="Z19peu3IJpBTkszvGW6ewA==" spinCount="100000" sheet="1" objects="1" scenarios="1"/>
  <printOptions horizontalCentered="1"/>
  <pageMargins left="0.7" right="0.7" top="0.75" bottom="0.75" header="0.3" footer="0.3"/>
  <pageSetup scale="83" orientation="landscape" r:id="rId1"/>
  <headerFooter>
    <oddFooter>&amp;L&amp;A
Version Date: June 14, 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J507"/>
  <sheetViews>
    <sheetView showGridLines="0" zoomScaleNormal="100" zoomScaleSheetLayoutView="83" workbookViewId="0">
      <selection activeCell="A27" sqref="A27"/>
    </sheetView>
  </sheetViews>
  <sheetFormatPr defaultColWidth="7.77734375" defaultRowHeight="15" x14ac:dyDescent="0.2"/>
  <cols>
    <col min="1" max="1" width="62.21875" style="262" customWidth="1"/>
    <col min="2" max="2" width="76.44140625" style="262" customWidth="1"/>
    <col min="3" max="16384" width="7.77734375" style="262"/>
  </cols>
  <sheetData>
    <row r="1" spans="1:10" ht="15.75" x14ac:dyDescent="0.25">
      <c r="A1" s="261" t="s">
        <v>61</v>
      </c>
      <c r="B1" s="307"/>
      <c r="C1" s="263"/>
      <c r="D1" s="263"/>
      <c r="E1" s="263"/>
      <c r="F1" s="263"/>
      <c r="G1" s="263"/>
      <c r="H1" s="263"/>
      <c r="I1" s="263"/>
      <c r="J1" s="263"/>
    </row>
    <row r="2" spans="1:10" ht="15.75" x14ac:dyDescent="0.25">
      <c r="A2" s="261" t="s">
        <v>259</v>
      </c>
      <c r="B2" s="307"/>
      <c r="C2" s="86"/>
      <c r="D2" s="86"/>
      <c r="E2" s="86"/>
      <c r="F2" s="86"/>
      <c r="G2" s="86"/>
      <c r="H2" s="86"/>
      <c r="I2" s="86"/>
    </row>
    <row r="3" spans="1:10" ht="15.75" x14ac:dyDescent="0.25">
      <c r="A3" s="261" t="s">
        <v>311</v>
      </c>
      <c r="B3" s="307"/>
      <c r="C3" s="86"/>
      <c r="D3" s="86"/>
      <c r="E3" s="86"/>
      <c r="F3" s="86"/>
      <c r="G3" s="86"/>
      <c r="H3" s="86"/>
      <c r="I3" s="86"/>
      <c r="J3" s="86"/>
    </row>
    <row r="4" spans="1:10" ht="15.75" x14ac:dyDescent="0.25">
      <c r="A4" s="264" t="s">
        <v>290</v>
      </c>
      <c r="B4" s="308"/>
      <c r="C4" s="286"/>
      <c r="D4" s="286"/>
      <c r="E4" s="286"/>
      <c r="F4" s="286"/>
      <c r="G4" s="286"/>
      <c r="H4" s="286"/>
      <c r="I4" s="286"/>
      <c r="J4" s="286"/>
    </row>
    <row r="5" spans="1:10" ht="15.75" x14ac:dyDescent="0.25">
      <c r="A5" s="264" t="s">
        <v>291</v>
      </c>
      <c r="B5" s="308"/>
      <c r="C5" s="286"/>
      <c r="D5" s="286"/>
      <c r="E5" s="286"/>
      <c r="F5" s="286"/>
      <c r="G5" s="286"/>
      <c r="H5" s="286"/>
      <c r="I5" s="286"/>
      <c r="J5" s="286"/>
    </row>
    <row r="6" spans="1:10" ht="15.75" x14ac:dyDescent="0.25">
      <c r="C6" s="263"/>
      <c r="D6" s="263"/>
      <c r="E6" s="263"/>
      <c r="F6" s="263"/>
      <c r="G6" s="263"/>
      <c r="H6" s="263"/>
      <c r="I6" s="263"/>
      <c r="J6" s="263"/>
    </row>
    <row r="7" spans="1:10" ht="15.75" x14ac:dyDescent="0.25">
      <c r="A7" s="281" t="str">
        <f>'Cover-Input Page '!B7&amp;": "&amp;'Cover-Input Page '!C7</f>
        <v>Company Name (Health Plan): Cigna Health and Life Insurance Company</v>
      </c>
      <c r="B7" s="279"/>
      <c r="C7" s="263"/>
      <c r="D7" s="263"/>
      <c r="E7" s="263"/>
    </row>
    <row r="8" spans="1:10" ht="15.75" x14ac:dyDescent="0.25">
      <c r="A8" s="281" t="str">
        <f>"Reporting Year: "&amp;'Cover-Input Page '!$C$5</f>
        <v>Reporting Year: 2023</v>
      </c>
      <c r="B8" s="287"/>
      <c r="C8" s="263"/>
      <c r="D8" s="263"/>
      <c r="E8" s="263"/>
    </row>
    <row r="10" spans="1:10" ht="15.75" x14ac:dyDescent="0.25">
      <c r="A10" s="309" t="s">
        <v>292</v>
      </c>
      <c r="B10" s="309" t="s">
        <v>293</v>
      </c>
    </row>
    <row r="11" spans="1:10" x14ac:dyDescent="0.2">
      <c r="A11" s="310" t="s">
        <v>607</v>
      </c>
      <c r="B11" s="310" t="s">
        <v>608</v>
      </c>
    </row>
    <row r="12" spans="1:10" x14ac:dyDescent="0.2">
      <c r="A12" s="310" t="s">
        <v>609</v>
      </c>
      <c r="B12" s="310" t="s">
        <v>610</v>
      </c>
    </row>
    <row r="13" spans="1:10" x14ac:dyDescent="0.2">
      <c r="A13" s="310" t="s">
        <v>611</v>
      </c>
      <c r="B13" s="310" t="s">
        <v>612</v>
      </c>
    </row>
    <row r="14" spans="1:10" x14ac:dyDescent="0.2">
      <c r="A14" s="310" t="s">
        <v>613</v>
      </c>
      <c r="B14" s="310" t="s">
        <v>614</v>
      </c>
    </row>
    <row r="15" spans="1:10" x14ac:dyDescent="0.2">
      <c r="A15" s="310" t="s">
        <v>615</v>
      </c>
      <c r="B15" s="310" t="s">
        <v>616</v>
      </c>
    </row>
    <row r="16" spans="1:10" x14ac:dyDescent="0.2">
      <c r="A16" s="310" t="s">
        <v>617</v>
      </c>
      <c r="B16" s="310" t="s">
        <v>618</v>
      </c>
    </row>
    <row r="17" spans="1:2" x14ac:dyDescent="0.2">
      <c r="A17" s="310" t="s">
        <v>619</v>
      </c>
      <c r="B17" s="310" t="s">
        <v>620</v>
      </c>
    </row>
    <row r="18" spans="1:2" x14ac:dyDescent="0.2">
      <c r="A18" s="310" t="s">
        <v>621</v>
      </c>
      <c r="B18" s="310" t="s">
        <v>622</v>
      </c>
    </row>
    <row r="19" spans="1:2" x14ac:dyDescent="0.2">
      <c r="A19" s="310" t="s">
        <v>623</v>
      </c>
      <c r="B19" s="310" t="s">
        <v>624</v>
      </c>
    </row>
    <row r="20" spans="1:2" x14ac:dyDescent="0.2">
      <c r="A20" s="310" t="s">
        <v>625</v>
      </c>
      <c r="B20" s="310" t="s">
        <v>612</v>
      </c>
    </row>
    <row r="21" spans="1:2" x14ac:dyDescent="0.2">
      <c r="A21" s="310" t="s">
        <v>626</v>
      </c>
      <c r="B21" s="310" t="s">
        <v>627</v>
      </c>
    </row>
    <row r="22" spans="1:2" x14ac:dyDescent="0.2">
      <c r="A22" s="310" t="s">
        <v>628</v>
      </c>
      <c r="B22" s="310" t="s">
        <v>629</v>
      </c>
    </row>
    <row r="23" spans="1:2" x14ac:dyDescent="0.2">
      <c r="A23" s="310" t="s">
        <v>630</v>
      </c>
      <c r="B23" s="310" t="s">
        <v>631</v>
      </c>
    </row>
    <row r="24" spans="1:2" x14ac:dyDescent="0.2">
      <c r="A24" s="310" t="s">
        <v>632</v>
      </c>
      <c r="B24" s="310" t="s">
        <v>633</v>
      </c>
    </row>
    <row r="25" spans="1:2" x14ac:dyDescent="0.2">
      <c r="A25" s="310" t="s">
        <v>634</v>
      </c>
      <c r="B25" s="310"/>
    </row>
    <row r="26" spans="1:2" x14ac:dyDescent="0.2">
      <c r="A26" s="310" t="s">
        <v>635</v>
      </c>
      <c r="B26" s="310" t="s">
        <v>636</v>
      </c>
    </row>
    <row r="27" spans="1:2" x14ac:dyDescent="0.2">
      <c r="A27" s="310" t="s">
        <v>637</v>
      </c>
      <c r="B27" s="310" t="s">
        <v>638</v>
      </c>
    </row>
    <row r="28" spans="1:2" x14ac:dyDescent="0.2">
      <c r="A28" s="310" t="s">
        <v>639</v>
      </c>
      <c r="B28" s="310" t="s">
        <v>640</v>
      </c>
    </row>
    <row r="29" spans="1:2" x14ac:dyDescent="0.2">
      <c r="A29" s="310" t="s">
        <v>641</v>
      </c>
      <c r="B29" s="310" t="s">
        <v>610</v>
      </c>
    </row>
    <row r="30" spans="1:2" x14ac:dyDescent="0.2">
      <c r="A30" s="310" t="s">
        <v>642</v>
      </c>
      <c r="B30" s="310" t="s">
        <v>618</v>
      </c>
    </row>
    <row r="31" spans="1:2" x14ac:dyDescent="0.2">
      <c r="A31" s="310" t="s">
        <v>643</v>
      </c>
      <c r="B31" s="310" t="s">
        <v>644</v>
      </c>
    </row>
    <row r="32" spans="1:2" x14ac:dyDescent="0.2">
      <c r="A32" s="310" t="s">
        <v>645</v>
      </c>
      <c r="B32" s="310" t="s">
        <v>646</v>
      </c>
    </row>
    <row r="33" spans="1:2" x14ac:dyDescent="0.2">
      <c r="A33" s="310" t="s">
        <v>647</v>
      </c>
      <c r="B33" s="310" t="s">
        <v>610</v>
      </c>
    </row>
    <row r="34" spans="1:2" x14ac:dyDescent="0.2">
      <c r="A34" s="310" t="s">
        <v>648</v>
      </c>
      <c r="B34" s="310" t="s">
        <v>649</v>
      </c>
    </row>
    <row r="35" spans="1:2" x14ac:dyDescent="0.2">
      <c r="A35" s="310" t="s">
        <v>650</v>
      </c>
      <c r="B35" s="310" t="s">
        <v>651</v>
      </c>
    </row>
    <row r="36" spans="1:2" x14ac:dyDescent="0.2">
      <c r="A36" s="310" t="s">
        <v>652</v>
      </c>
      <c r="B36" s="310" t="s">
        <v>620</v>
      </c>
    </row>
    <row r="37" spans="1:2" x14ac:dyDescent="0.2">
      <c r="A37" s="310" t="s">
        <v>653</v>
      </c>
      <c r="B37" s="310" t="s">
        <v>654</v>
      </c>
    </row>
    <row r="38" spans="1:2" x14ac:dyDescent="0.2">
      <c r="A38" s="310" t="s">
        <v>655</v>
      </c>
      <c r="B38" s="310" t="s">
        <v>656</v>
      </c>
    </row>
    <row r="39" spans="1:2" x14ac:dyDescent="0.2">
      <c r="A39" s="310" t="s">
        <v>657</v>
      </c>
      <c r="B39" s="310" t="s">
        <v>633</v>
      </c>
    </row>
    <row r="40" spans="1:2" x14ac:dyDescent="0.2">
      <c r="A40" s="310" t="s">
        <v>658</v>
      </c>
      <c r="B40" s="310" t="s">
        <v>659</v>
      </c>
    </row>
    <row r="41" spans="1:2" x14ac:dyDescent="0.2">
      <c r="A41" s="310" t="s">
        <v>660</v>
      </c>
      <c r="B41" s="310" t="s">
        <v>612</v>
      </c>
    </row>
    <row r="42" spans="1:2" x14ac:dyDescent="0.2">
      <c r="A42" s="310" t="s">
        <v>661</v>
      </c>
      <c r="B42" s="310" t="s">
        <v>662</v>
      </c>
    </row>
    <row r="43" spans="1:2" x14ac:dyDescent="0.2">
      <c r="A43" s="310" t="s">
        <v>663</v>
      </c>
      <c r="B43" s="310" t="s">
        <v>664</v>
      </c>
    </row>
    <row r="44" spans="1:2" x14ac:dyDescent="0.2">
      <c r="A44" s="310" t="s">
        <v>665</v>
      </c>
      <c r="B44" s="310" t="s">
        <v>612</v>
      </c>
    </row>
    <row r="45" spans="1:2" x14ac:dyDescent="0.2">
      <c r="A45" s="310" t="s">
        <v>666</v>
      </c>
      <c r="B45" s="310" t="s">
        <v>667</v>
      </c>
    </row>
    <row r="46" spans="1:2" x14ac:dyDescent="0.2">
      <c r="A46" s="310" t="s">
        <v>668</v>
      </c>
      <c r="B46" s="310" t="s">
        <v>644</v>
      </c>
    </row>
    <row r="47" spans="1:2" x14ac:dyDescent="0.2">
      <c r="A47" s="310" t="s">
        <v>669</v>
      </c>
      <c r="B47" s="310" t="s">
        <v>670</v>
      </c>
    </row>
    <row r="48" spans="1:2" x14ac:dyDescent="0.2">
      <c r="A48" s="310" t="s">
        <v>671</v>
      </c>
      <c r="B48" s="310" t="s">
        <v>672</v>
      </c>
    </row>
    <row r="49" spans="1:2" x14ac:dyDescent="0.2">
      <c r="A49" s="310" t="s">
        <v>673</v>
      </c>
      <c r="B49" s="310" t="s">
        <v>674</v>
      </c>
    </row>
    <row r="50" spans="1:2" x14ac:dyDescent="0.2">
      <c r="A50" s="310" t="s">
        <v>675</v>
      </c>
      <c r="B50" s="310" t="s">
        <v>676</v>
      </c>
    </row>
    <row r="51" spans="1:2" x14ac:dyDescent="0.2">
      <c r="A51" s="310" t="s">
        <v>677</v>
      </c>
      <c r="B51" s="310" t="s">
        <v>678</v>
      </c>
    </row>
    <row r="52" spans="1:2" x14ac:dyDescent="0.2">
      <c r="A52" s="310" t="s">
        <v>679</v>
      </c>
      <c r="B52" s="310" t="s">
        <v>659</v>
      </c>
    </row>
    <row r="53" spans="1:2" x14ac:dyDescent="0.2">
      <c r="A53" s="310" t="s">
        <v>680</v>
      </c>
      <c r="B53" s="310" t="s">
        <v>681</v>
      </c>
    </row>
    <row r="54" spans="1:2" x14ac:dyDescent="0.2">
      <c r="A54" s="310" t="s">
        <v>682</v>
      </c>
      <c r="B54" s="310" t="s">
        <v>610</v>
      </c>
    </row>
    <row r="55" spans="1:2" x14ac:dyDescent="0.2">
      <c r="A55" s="310" t="s">
        <v>683</v>
      </c>
      <c r="B55" s="310" t="s">
        <v>684</v>
      </c>
    </row>
    <row r="56" spans="1:2" x14ac:dyDescent="0.2">
      <c r="A56" s="310" t="s">
        <v>685</v>
      </c>
      <c r="B56" s="310" t="s">
        <v>686</v>
      </c>
    </row>
    <row r="57" spans="1:2" x14ac:dyDescent="0.2">
      <c r="A57" s="310" t="s">
        <v>687</v>
      </c>
      <c r="B57" s="310" t="s">
        <v>688</v>
      </c>
    </row>
    <row r="58" spans="1:2" x14ac:dyDescent="0.2">
      <c r="A58" s="310" t="s">
        <v>689</v>
      </c>
      <c r="B58" s="310" t="s">
        <v>690</v>
      </c>
    </row>
    <row r="59" spans="1:2" x14ac:dyDescent="0.2">
      <c r="A59" s="310" t="s">
        <v>691</v>
      </c>
      <c r="B59" s="310" t="s">
        <v>692</v>
      </c>
    </row>
    <row r="60" spans="1:2" x14ac:dyDescent="0.2">
      <c r="A60" s="310" t="s">
        <v>693</v>
      </c>
      <c r="B60" s="310" t="s">
        <v>694</v>
      </c>
    </row>
    <row r="61" spans="1:2" x14ac:dyDescent="0.2">
      <c r="A61" s="310" t="s">
        <v>695</v>
      </c>
      <c r="B61" s="310" t="s">
        <v>618</v>
      </c>
    </row>
    <row r="62" spans="1:2" x14ac:dyDescent="0.2">
      <c r="A62" s="310" t="s">
        <v>696</v>
      </c>
      <c r="B62" s="310" t="s">
        <v>612</v>
      </c>
    </row>
    <row r="63" spans="1:2" x14ac:dyDescent="0.2">
      <c r="A63" s="310" t="s">
        <v>697</v>
      </c>
      <c r="B63" s="310" t="s">
        <v>698</v>
      </c>
    </row>
    <row r="64" spans="1:2" x14ac:dyDescent="0.2">
      <c r="A64" s="310" t="s">
        <v>699</v>
      </c>
      <c r="B64" s="310" t="s">
        <v>700</v>
      </c>
    </row>
    <row r="65" spans="1:2" x14ac:dyDescent="0.2">
      <c r="A65" s="310" t="s">
        <v>701</v>
      </c>
      <c r="B65" s="310" t="s">
        <v>659</v>
      </c>
    </row>
    <row r="66" spans="1:2" x14ac:dyDescent="0.2">
      <c r="A66" s="310" t="s">
        <v>702</v>
      </c>
      <c r="B66" s="310" t="s">
        <v>612</v>
      </c>
    </row>
    <row r="67" spans="1:2" x14ac:dyDescent="0.2">
      <c r="A67" s="310" t="s">
        <v>703</v>
      </c>
      <c r="B67" s="310" t="s">
        <v>636</v>
      </c>
    </row>
    <row r="68" spans="1:2" x14ac:dyDescent="0.2">
      <c r="A68" s="310" t="s">
        <v>704</v>
      </c>
      <c r="B68" s="310" t="s">
        <v>633</v>
      </c>
    </row>
    <row r="69" spans="1:2" x14ac:dyDescent="0.2">
      <c r="A69" s="310" t="s">
        <v>705</v>
      </c>
      <c r="B69" s="310" t="s">
        <v>610</v>
      </c>
    </row>
    <row r="70" spans="1:2" x14ac:dyDescent="0.2">
      <c r="A70" s="310" t="s">
        <v>706</v>
      </c>
      <c r="B70" s="310" t="s">
        <v>610</v>
      </c>
    </row>
    <row r="71" spans="1:2" x14ac:dyDescent="0.2">
      <c r="A71" s="310" t="s">
        <v>707</v>
      </c>
      <c r="B71" s="310" t="s">
        <v>708</v>
      </c>
    </row>
    <row r="72" spans="1:2" x14ac:dyDescent="0.2">
      <c r="A72" s="310" t="s">
        <v>709</v>
      </c>
      <c r="B72" s="310" t="s">
        <v>710</v>
      </c>
    </row>
    <row r="73" spans="1:2" x14ac:dyDescent="0.2">
      <c r="A73" s="310" t="s">
        <v>711</v>
      </c>
      <c r="B73" s="310" t="s">
        <v>618</v>
      </c>
    </row>
    <row r="74" spans="1:2" x14ac:dyDescent="0.2">
      <c r="A74" s="310" t="s">
        <v>712</v>
      </c>
      <c r="B74" s="310" t="s">
        <v>656</v>
      </c>
    </row>
    <row r="75" spans="1:2" x14ac:dyDescent="0.2">
      <c r="A75" s="310" t="s">
        <v>713</v>
      </c>
      <c r="B75" s="310" t="s">
        <v>620</v>
      </c>
    </row>
    <row r="76" spans="1:2" x14ac:dyDescent="0.2">
      <c r="A76" s="310" t="s">
        <v>714</v>
      </c>
      <c r="B76" s="310" t="s">
        <v>715</v>
      </c>
    </row>
    <row r="77" spans="1:2" x14ac:dyDescent="0.2">
      <c r="A77" s="310" t="s">
        <v>716</v>
      </c>
      <c r="B77" s="310" t="s">
        <v>633</v>
      </c>
    </row>
    <row r="78" spans="1:2" x14ac:dyDescent="0.2">
      <c r="A78" s="310" t="s">
        <v>717</v>
      </c>
      <c r="B78" s="310" t="s">
        <v>718</v>
      </c>
    </row>
    <row r="79" spans="1:2" x14ac:dyDescent="0.2">
      <c r="A79" s="310" t="s">
        <v>719</v>
      </c>
      <c r="B79" s="310" t="s">
        <v>720</v>
      </c>
    </row>
    <row r="80" spans="1:2" x14ac:dyDescent="0.2">
      <c r="A80" s="310" t="s">
        <v>721</v>
      </c>
      <c r="B80" s="310" t="s">
        <v>722</v>
      </c>
    </row>
    <row r="81" spans="1:2" x14ac:dyDescent="0.2">
      <c r="A81" s="310" t="s">
        <v>723</v>
      </c>
      <c r="B81" s="310" t="s">
        <v>688</v>
      </c>
    </row>
    <row r="82" spans="1:2" x14ac:dyDescent="0.2">
      <c r="A82" s="310" t="s">
        <v>724</v>
      </c>
      <c r="B82" s="310" t="s">
        <v>667</v>
      </c>
    </row>
    <row r="83" spans="1:2" x14ac:dyDescent="0.2">
      <c r="A83" s="310" t="s">
        <v>725</v>
      </c>
      <c r="B83" s="310" t="s">
        <v>726</v>
      </c>
    </row>
    <row r="84" spans="1:2" x14ac:dyDescent="0.2">
      <c r="A84" s="310" t="s">
        <v>727</v>
      </c>
      <c r="B84" s="310" t="s">
        <v>728</v>
      </c>
    </row>
    <row r="85" spans="1:2" x14ac:dyDescent="0.2">
      <c r="A85" s="310" t="s">
        <v>729</v>
      </c>
      <c r="B85" s="310" t="s">
        <v>730</v>
      </c>
    </row>
    <row r="86" spans="1:2" x14ac:dyDescent="0.2">
      <c r="A86" s="310" t="s">
        <v>731</v>
      </c>
      <c r="B86" s="310" t="s">
        <v>620</v>
      </c>
    </row>
    <row r="87" spans="1:2" x14ac:dyDescent="0.2">
      <c r="A87" s="310" t="s">
        <v>732</v>
      </c>
      <c r="B87" s="310" t="s">
        <v>733</v>
      </c>
    </row>
    <row r="88" spans="1:2" x14ac:dyDescent="0.2">
      <c r="A88" s="310" t="s">
        <v>734</v>
      </c>
      <c r="B88" s="310" t="s">
        <v>735</v>
      </c>
    </row>
    <row r="89" spans="1:2" x14ac:dyDescent="0.2">
      <c r="A89" s="310" t="s">
        <v>736</v>
      </c>
      <c r="B89" s="310" t="s">
        <v>737</v>
      </c>
    </row>
    <row r="90" spans="1:2" x14ac:dyDescent="0.2">
      <c r="A90" s="310" t="s">
        <v>738</v>
      </c>
      <c r="B90" s="310" t="s">
        <v>739</v>
      </c>
    </row>
    <row r="91" spans="1:2" x14ac:dyDescent="0.2">
      <c r="A91" s="310" t="s">
        <v>740</v>
      </c>
      <c r="B91" s="310" t="s">
        <v>618</v>
      </c>
    </row>
    <row r="92" spans="1:2" x14ac:dyDescent="0.2">
      <c r="A92" s="310" t="s">
        <v>741</v>
      </c>
      <c r="B92" s="310" t="s">
        <v>742</v>
      </c>
    </row>
    <row r="93" spans="1:2" x14ac:dyDescent="0.2">
      <c r="A93" s="310" t="s">
        <v>743</v>
      </c>
      <c r="B93" s="310" t="s">
        <v>744</v>
      </c>
    </row>
    <row r="94" spans="1:2" x14ac:dyDescent="0.2">
      <c r="A94" s="310" t="s">
        <v>745</v>
      </c>
      <c r="B94" s="310" t="s">
        <v>633</v>
      </c>
    </row>
    <row r="95" spans="1:2" x14ac:dyDescent="0.2">
      <c r="A95" s="310" t="s">
        <v>746</v>
      </c>
      <c r="B95" s="310" t="s">
        <v>747</v>
      </c>
    </row>
    <row r="96" spans="1:2" x14ac:dyDescent="0.2">
      <c r="A96" s="310" t="s">
        <v>748</v>
      </c>
      <c r="B96" s="310" t="s">
        <v>749</v>
      </c>
    </row>
    <row r="97" spans="1:2" x14ac:dyDescent="0.2">
      <c r="A97" s="310" t="s">
        <v>750</v>
      </c>
      <c r="B97" s="310" t="s">
        <v>751</v>
      </c>
    </row>
    <row r="98" spans="1:2" x14ac:dyDescent="0.2">
      <c r="A98" s="310" t="s">
        <v>752</v>
      </c>
      <c r="B98" s="310" t="s">
        <v>753</v>
      </c>
    </row>
    <row r="99" spans="1:2" x14ac:dyDescent="0.2">
      <c r="A99" s="310" t="s">
        <v>754</v>
      </c>
      <c r="B99" s="310" t="s">
        <v>755</v>
      </c>
    </row>
    <row r="100" spans="1:2" x14ac:dyDescent="0.2">
      <c r="A100" s="310" t="s">
        <v>756</v>
      </c>
      <c r="B100" s="310" t="s">
        <v>757</v>
      </c>
    </row>
    <row r="101" spans="1:2" x14ac:dyDescent="0.2">
      <c r="A101" s="310" t="s">
        <v>758</v>
      </c>
      <c r="B101" s="310" t="s">
        <v>759</v>
      </c>
    </row>
    <row r="102" spans="1:2" x14ac:dyDescent="0.2">
      <c r="A102" s="310" t="s">
        <v>760</v>
      </c>
      <c r="B102" s="310" t="s">
        <v>761</v>
      </c>
    </row>
    <row r="103" spans="1:2" x14ac:dyDescent="0.2">
      <c r="A103" s="310" t="s">
        <v>762</v>
      </c>
      <c r="B103" s="310" t="s">
        <v>763</v>
      </c>
    </row>
    <row r="104" spans="1:2" x14ac:dyDescent="0.2">
      <c r="A104" s="310" t="s">
        <v>764</v>
      </c>
      <c r="B104" s="310" t="s">
        <v>688</v>
      </c>
    </row>
    <row r="105" spans="1:2" x14ac:dyDescent="0.2">
      <c r="A105" s="310" t="s">
        <v>765</v>
      </c>
      <c r="B105" s="310" t="s">
        <v>622</v>
      </c>
    </row>
    <row r="106" spans="1:2" x14ac:dyDescent="0.2">
      <c r="A106" s="310" t="s">
        <v>766</v>
      </c>
      <c r="B106" s="310" t="s">
        <v>618</v>
      </c>
    </row>
    <row r="107" spans="1:2" x14ac:dyDescent="0.2">
      <c r="A107" s="310" t="s">
        <v>767</v>
      </c>
      <c r="B107" s="310" t="s">
        <v>768</v>
      </c>
    </row>
    <row r="108" spans="1:2" x14ac:dyDescent="0.2">
      <c r="A108" s="310" t="s">
        <v>769</v>
      </c>
      <c r="B108" s="310" t="s">
        <v>718</v>
      </c>
    </row>
    <row r="109" spans="1:2" x14ac:dyDescent="0.2">
      <c r="A109" s="310" t="s">
        <v>770</v>
      </c>
      <c r="B109" s="310" t="s">
        <v>610</v>
      </c>
    </row>
    <row r="110" spans="1:2" x14ac:dyDescent="0.2">
      <c r="A110" s="310" t="s">
        <v>771</v>
      </c>
      <c r="B110" s="310" t="s">
        <v>772</v>
      </c>
    </row>
    <row r="111" spans="1:2" x14ac:dyDescent="0.2">
      <c r="A111" s="310" t="s">
        <v>773</v>
      </c>
      <c r="B111" s="310" t="s">
        <v>774</v>
      </c>
    </row>
    <row r="112" spans="1:2" x14ac:dyDescent="0.2">
      <c r="A112" s="310" t="s">
        <v>775</v>
      </c>
      <c r="B112" s="310" t="s">
        <v>776</v>
      </c>
    </row>
    <row r="113" spans="1:2" x14ac:dyDescent="0.2">
      <c r="A113" s="310" t="s">
        <v>777</v>
      </c>
      <c r="B113" s="310" t="s">
        <v>667</v>
      </c>
    </row>
    <row r="114" spans="1:2" x14ac:dyDescent="0.2">
      <c r="A114" s="310" t="s">
        <v>778</v>
      </c>
      <c r="B114" s="310" t="s">
        <v>636</v>
      </c>
    </row>
    <row r="115" spans="1:2" x14ac:dyDescent="0.2">
      <c r="A115" s="310" t="s">
        <v>779</v>
      </c>
      <c r="B115" s="310" t="s">
        <v>780</v>
      </c>
    </row>
    <row r="116" spans="1:2" x14ac:dyDescent="0.2">
      <c r="A116" s="310" t="s">
        <v>781</v>
      </c>
      <c r="B116" s="310" t="s">
        <v>782</v>
      </c>
    </row>
    <row r="117" spans="1:2" x14ac:dyDescent="0.2">
      <c r="A117" s="310" t="s">
        <v>783</v>
      </c>
      <c r="B117" s="310" t="s">
        <v>733</v>
      </c>
    </row>
    <row r="118" spans="1:2" x14ac:dyDescent="0.2">
      <c r="A118" s="310" t="s">
        <v>784</v>
      </c>
      <c r="B118" s="310" t="s">
        <v>785</v>
      </c>
    </row>
    <row r="119" spans="1:2" x14ac:dyDescent="0.2">
      <c r="A119" s="310" t="s">
        <v>786</v>
      </c>
      <c r="B119" s="310" t="s">
        <v>787</v>
      </c>
    </row>
    <row r="120" spans="1:2" x14ac:dyDescent="0.2">
      <c r="A120" s="310" t="s">
        <v>788</v>
      </c>
      <c r="B120" s="310" t="s">
        <v>789</v>
      </c>
    </row>
    <row r="121" spans="1:2" x14ac:dyDescent="0.2">
      <c r="A121" s="310" t="s">
        <v>790</v>
      </c>
      <c r="B121" s="310" t="s">
        <v>757</v>
      </c>
    </row>
    <row r="122" spans="1:2" x14ac:dyDescent="0.2">
      <c r="A122" s="310" t="s">
        <v>791</v>
      </c>
      <c r="B122" s="310" t="s">
        <v>792</v>
      </c>
    </row>
    <row r="123" spans="1:2" x14ac:dyDescent="0.2">
      <c r="A123" s="310" t="s">
        <v>793</v>
      </c>
      <c r="B123" s="310" t="s">
        <v>692</v>
      </c>
    </row>
    <row r="124" spans="1:2" x14ac:dyDescent="0.2">
      <c r="A124" s="310" t="s">
        <v>794</v>
      </c>
      <c r="B124" s="310" t="s">
        <v>795</v>
      </c>
    </row>
    <row r="125" spans="1:2" x14ac:dyDescent="0.2">
      <c r="A125" s="310" t="s">
        <v>796</v>
      </c>
      <c r="B125" s="310" t="s">
        <v>797</v>
      </c>
    </row>
    <row r="126" spans="1:2" x14ac:dyDescent="0.2">
      <c r="A126" s="310" t="s">
        <v>798</v>
      </c>
      <c r="B126" s="310" t="s">
        <v>799</v>
      </c>
    </row>
    <row r="127" spans="1:2" x14ac:dyDescent="0.2">
      <c r="A127" s="310" t="s">
        <v>800</v>
      </c>
      <c r="B127" s="310" t="s">
        <v>801</v>
      </c>
    </row>
    <row r="128" spans="1:2" x14ac:dyDescent="0.2">
      <c r="A128" s="310" t="s">
        <v>802</v>
      </c>
      <c r="B128" s="310" t="s">
        <v>612</v>
      </c>
    </row>
    <row r="129" spans="1:2" x14ac:dyDescent="0.2">
      <c r="A129" s="310" t="s">
        <v>803</v>
      </c>
      <c r="B129" s="310" t="s">
        <v>804</v>
      </c>
    </row>
    <row r="130" spans="1:2" x14ac:dyDescent="0.2">
      <c r="A130" s="310" t="s">
        <v>805</v>
      </c>
      <c r="B130" s="310" t="s">
        <v>806</v>
      </c>
    </row>
    <row r="131" spans="1:2" x14ac:dyDescent="0.2">
      <c r="A131" s="310" t="s">
        <v>807</v>
      </c>
      <c r="B131" s="310" t="s">
        <v>624</v>
      </c>
    </row>
    <row r="132" spans="1:2" x14ac:dyDescent="0.2">
      <c r="A132" s="310" t="s">
        <v>808</v>
      </c>
      <c r="B132" s="310" t="s">
        <v>656</v>
      </c>
    </row>
    <row r="133" spans="1:2" x14ac:dyDescent="0.2">
      <c r="A133" s="310" t="s">
        <v>809</v>
      </c>
      <c r="B133" s="310"/>
    </row>
    <row r="134" spans="1:2" x14ac:dyDescent="0.2">
      <c r="A134" s="310" t="s">
        <v>810</v>
      </c>
      <c r="B134" s="310" t="s">
        <v>633</v>
      </c>
    </row>
    <row r="135" spans="1:2" x14ac:dyDescent="0.2">
      <c r="A135" s="310" t="s">
        <v>811</v>
      </c>
      <c r="B135" s="310" t="s">
        <v>812</v>
      </c>
    </row>
    <row r="136" spans="1:2" x14ac:dyDescent="0.2">
      <c r="A136" s="310" t="s">
        <v>813</v>
      </c>
      <c r="B136" s="310" t="s">
        <v>814</v>
      </c>
    </row>
    <row r="137" spans="1:2" x14ac:dyDescent="0.2">
      <c r="A137" s="310" t="s">
        <v>815</v>
      </c>
      <c r="B137" s="310" t="s">
        <v>610</v>
      </c>
    </row>
    <row r="138" spans="1:2" x14ac:dyDescent="0.2">
      <c r="A138" s="310" t="s">
        <v>816</v>
      </c>
      <c r="B138" s="310" t="s">
        <v>817</v>
      </c>
    </row>
    <row r="139" spans="1:2" x14ac:dyDescent="0.2">
      <c r="A139" s="310" t="s">
        <v>818</v>
      </c>
      <c r="B139" s="310" t="s">
        <v>612</v>
      </c>
    </row>
    <row r="140" spans="1:2" x14ac:dyDescent="0.2">
      <c r="A140" s="310" t="s">
        <v>819</v>
      </c>
      <c r="B140" s="310" t="s">
        <v>820</v>
      </c>
    </row>
    <row r="141" spans="1:2" x14ac:dyDescent="0.2">
      <c r="A141" s="310" t="s">
        <v>821</v>
      </c>
      <c r="B141" s="310" t="s">
        <v>610</v>
      </c>
    </row>
    <row r="142" spans="1:2" x14ac:dyDescent="0.2">
      <c r="A142" s="310" t="s">
        <v>822</v>
      </c>
      <c r="B142" s="310" t="s">
        <v>823</v>
      </c>
    </row>
    <row r="143" spans="1:2" x14ac:dyDescent="0.2">
      <c r="A143" s="310" t="s">
        <v>824</v>
      </c>
      <c r="B143" s="310" t="s">
        <v>670</v>
      </c>
    </row>
    <row r="144" spans="1:2" x14ac:dyDescent="0.2">
      <c r="A144" s="310" t="s">
        <v>825</v>
      </c>
      <c r="B144" s="310" t="s">
        <v>636</v>
      </c>
    </row>
    <row r="145" spans="1:2" x14ac:dyDescent="0.2">
      <c r="A145" s="310" t="s">
        <v>826</v>
      </c>
      <c r="B145" s="310" t="s">
        <v>827</v>
      </c>
    </row>
    <row r="146" spans="1:2" x14ac:dyDescent="0.2">
      <c r="A146" s="310" t="s">
        <v>828</v>
      </c>
      <c r="B146" s="310" t="s">
        <v>633</v>
      </c>
    </row>
    <row r="147" spans="1:2" x14ac:dyDescent="0.2">
      <c r="A147" s="310" t="s">
        <v>829</v>
      </c>
      <c r="B147" s="310" t="s">
        <v>737</v>
      </c>
    </row>
    <row r="148" spans="1:2" x14ac:dyDescent="0.2">
      <c r="A148" s="310" t="s">
        <v>830</v>
      </c>
      <c r="B148" s="310" t="s">
        <v>667</v>
      </c>
    </row>
    <row r="149" spans="1:2" x14ac:dyDescent="0.2">
      <c r="A149" s="310" t="s">
        <v>831</v>
      </c>
      <c r="B149" s="310" t="s">
        <v>610</v>
      </c>
    </row>
    <row r="150" spans="1:2" x14ac:dyDescent="0.2">
      <c r="A150" s="310" t="s">
        <v>832</v>
      </c>
      <c r="B150" s="310" t="s">
        <v>833</v>
      </c>
    </row>
    <row r="151" spans="1:2" x14ac:dyDescent="0.2">
      <c r="A151" s="310" t="s">
        <v>834</v>
      </c>
      <c r="B151" s="310" t="s">
        <v>835</v>
      </c>
    </row>
    <row r="152" spans="1:2" x14ac:dyDescent="0.2">
      <c r="A152" s="310" t="s">
        <v>836</v>
      </c>
      <c r="B152" s="310" t="s">
        <v>690</v>
      </c>
    </row>
    <row r="153" spans="1:2" x14ac:dyDescent="0.2">
      <c r="A153" s="310" t="s">
        <v>837</v>
      </c>
      <c r="B153" s="310" t="s">
        <v>838</v>
      </c>
    </row>
    <row r="154" spans="1:2" x14ac:dyDescent="0.2">
      <c r="A154" s="310" t="s">
        <v>839</v>
      </c>
      <c r="B154" s="310" t="s">
        <v>840</v>
      </c>
    </row>
    <row r="155" spans="1:2" x14ac:dyDescent="0.2">
      <c r="A155" s="310" t="s">
        <v>841</v>
      </c>
      <c r="B155" s="310" t="s">
        <v>667</v>
      </c>
    </row>
    <row r="156" spans="1:2" x14ac:dyDescent="0.2">
      <c r="A156" s="310" t="s">
        <v>842</v>
      </c>
      <c r="B156" s="310" t="s">
        <v>843</v>
      </c>
    </row>
    <row r="157" spans="1:2" x14ac:dyDescent="0.2">
      <c r="A157" s="310" t="s">
        <v>844</v>
      </c>
      <c r="B157" s="310" t="s">
        <v>845</v>
      </c>
    </row>
    <row r="158" spans="1:2" x14ac:dyDescent="0.2">
      <c r="A158" s="310" t="s">
        <v>846</v>
      </c>
      <c r="B158" s="310" t="s">
        <v>847</v>
      </c>
    </row>
    <row r="159" spans="1:2" x14ac:dyDescent="0.2">
      <c r="A159" s="310" t="s">
        <v>848</v>
      </c>
      <c r="B159" s="310" t="s">
        <v>612</v>
      </c>
    </row>
    <row r="160" spans="1:2" x14ac:dyDescent="0.2">
      <c r="A160" s="310" t="s">
        <v>849</v>
      </c>
      <c r="B160" s="310" t="s">
        <v>850</v>
      </c>
    </row>
    <row r="161" spans="1:2" x14ac:dyDescent="0.2">
      <c r="A161" s="310" t="s">
        <v>851</v>
      </c>
      <c r="B161" s="310" t="s">
        <v>852</v>
      </c>
    </row>
    <row r="162" spans="1:2" x14ac:dyDescent="0.2">
      <c r="A162" s="310" t="s">
        <v>853</v>
      </c>
      <c r="B162" s="310" t="s">
        <v>667</v>
      </c>
    </row>
    <row r="163" spans="1:2" x14ac:dyDescent="0.2">
      <c r="A163" s="310" t="s">
        <v>854</v>
      </c>
      <c r="B163" s="310" t="s">
        <v>644</v>
      </c>
    </row>
    <row r="164" spans="1:2" x14ac:dyDescent="0.2">
      <c r="A164" s="310" t="s">
        <v>855</v>
      </c>
      <c r="B164" s="310" t="s">
        <v>649</v>
      </c>
    </row>
    <row r="165" spans="1:2" x14ac:dyDescent="0.2">
      <c r="A165" s="310" t="s">
        <v>856</v>
      </c>
      <c r="B165" s="310" t="s">
        <v>857</v>
      </c>
    </row>
    <row r="166" spans="1:2" x14ac:dyDescent="0.2">
      <c r="A166" s="310" t="s">
        <v>858</v>
      </c>
      <c r="B166" s="310" t="s">
        <v>859</v>
      </c>
    </row>
    <row r="167" spans="1:2" x14ac:dyDescent="0.2">
      <c r="A167" s="310" t="s">
        <v>860</v>
      </c>
      <c r="B167" s="310" t="s">
        <v>861</v>
      </c>
    </row>
    <row r="168" spans="1:2" x14ac:dyDescent="0.2">
      <c r="A168" s="310" t="s">
        <v>862</v>
      </c>
      <c r="B168" s="310" t="s">
        <v>718</v>
      </c>
    </row>
    <row r="169" spans="1:2" x14ac:dyDescent="0.2">
      <c r="A169" s="310" t="s">
        <v>863</v>
      </c>
      <c r="B169" s="310" t="s">
        <v>864</v>
      </c>
    </row>
    <row r="170" spans="1:2" x14ac:dyDescent="0.2">
      <c r="A170" s="310" t="s">
        <v>865</v>
      </c>
      <c r="B170" s="310" t="s">
        <v>866</v>
      </c>
    </row>
    <row r="171" spans="1:2" x14ac:dyDescent="0.2">
      <c r="A171" s="310" t="s">
        <v>867</v>
      </c>
      <c r="B171" s="310" t="s">
        <v>868</v>
      </c>
    </row>
    <row r="172" spans="1:2" x14ac:dyDescent="0.2">
      <c r="A172" s="310" t="s">
        <v>869</v>
      </c>
      <c r="B172" s="310" t="s">
        <v>870</v>
      </c>
    </row>
    <row r="173" spans="1:2" x14ac:dyDescent="0.2">
      <c r="A173" s="310" t="s">
        <v>871</v>
      </c>
      <c r="B173" s="310" t="s">
        <v>872</v>
      </c>
    </row>
    <row r="174" spans="1:2" x14ac:dyDescent="0.2">
      <c r="A174" s="310" t="s">
        <v>873</v>
      </c>
      <c r="B174" s="310" t="s">
        <v>708</v>
      </c>
    </row>
    <row r="175" spans="1:2" x14ac:dyDescent="0.2">
      <c r="A175" s="310" t="s">
        <v>874</v>
      </c>
      <c r="B175" s="310" t="s">
        <v>875</v>
      </c>
    </row>
    <row r="176" spans="1:2" x14ac:dyDescent="0.2">
      <c r="A176" s="310" t="s">
        <v>876</v>
      </c>
      <c r="B176" s="310" t="s">
        <v>877</v>
      </c>
    </row>
    <row r="177" spans="1:2" x14ac:dyDescent="0.2">
      <c r="A177" s="310" t="s">
        <v>878</v>
      </c>
      <c r="B177" s="310" t="s">
        <v>636</v>
      </c>
    </row>
    <row r="178" spans="1:2" x14ac:dyDescent="0.2">
      <c r="A178" s="310" t="s">
        <v>879</v>
      </c>
      <c r="B178" s="310" t="s">
        <v>880</v>
      </c>
    </row>
    <row r="179" spans="1:2" x14ac:dyDescent="0.2">
      <c r="A179" s="310" t="s">
        <v>881</v>
      </c>
      <c r="B179" s="310" t="s">
        <v>882</v>
      </c>
    </row>
    <row r="180" spans="1:2" x14ac:dyDescent="0.2">
      <c r="A180" s="310" t="s">
        <v>883</v>
      </c>
      <c r="B180" s="310" t="s">
        <v>884</v>
      </c>
    </row>
    <row r="181" spans="1:2" x14ac:dyDescent="0.2">
      <c r="A181" s="310" t="s">
        <v>885</v>
      </c>
      <c r="B181" s="310" t="s">
        <v>636</v>
      </c>
    </row>
    <row r="182" spans="1:2" x14ac:dyDescent="0.2">
      <c r="A182" s="310" t="s">
        <v>886</v>
      </c>
      <c r="B182" s="310" t="s">
        <v>887</v>
      </c>
    </row>
    <row r="183" spans="1:2" x14ac:dyDescent="0.2">
      <c r="A183" s="310" t="s">
        <v>888</v>
      </c>
      <c r="B183" s="310" t="s">
        <v>868</v>
      </c>
    </row>
    <row r="184" spans="1:2" x14ac:dyDescent="0.2">
      <c r="A184" s="310" t="s">
        <v>889</v>
      </c>
      <c r="B184" s="310" t="s">
        <v>633</v>
      </c>
    </row>
    <row r="185" spans="1:2" x14ac:dyDescent="0.2">
      <c r="A185" s="310" t="s">
        <v>890</v>
      </c>
      <c r="B185" s="310" t="s">
        <v>633</v>
      </c>
    </row>
    <row r="186" spans="1:2" x14ac:dyDescent="0.2">
      <c r="A186" s="310" t="s">
        <v>891</v>
      </c>
      <c r="B186" s="310" t="s">
        <v>737</v>
      </c>
    </row>
    <row r="187" spans="1:2" x14ac:dyDescent="0.2">
      <c r="A187" s="310" t="s">
        <v>892</v>
      </c>
      <c r="B187" s="310" t="s">
        <v>618</v>
      </c>
    </row>
    <row r="188" spans="1:2" x14ac:dyDescent="0.2">
      <c r="A188" s="310" t="s">
        <v>893</v>
      </c>
      <c r="B188" s="310" t="s">
        <v>894</v>
      </c>
    </row>
    <row r="189" spans="1:2" x14ac:dyDescent="0.2">
      <c r="A189" s="310" t="s">
        <v>895</v>
      </c>
      <c r="B189" s="310" t="s">
        <v>896</v>
      </c>
    </row>
    <row r="190" spans="1:2" x14ac:dyDescent="0.2">
      <c r="A190" s="310" t="s">
        <v>897</v>
      </c>
      <c r="B190" s="310" t="s">
        <v>898</v>
      </c>
    </row>
    <row r="191" spans="1:2" x14ac:dyDescent="0.2">
      <c r="A191" s="310" t="s">
        <v>899</v>
      </c>
      <c r="B191" s="310" t="s">
        <v>700</v>
      </c>
    </row>
    <row r="192" spans="1:2" x14ac:dyDescent="0.2">
      <c r="A192" s="310" t="s">
        <v>900</v>
      </c>
      <c r="B192" s="310" t="s">
        <v>901</v>
      </c>
    </row>
    <row r="193" spans="1:2" x14ac:dyDescent="0.2">
      <c r="A193" s="310" t="s">
        <v>902</v>
      </c>
      <c r="B193" s="310" t="s">
        <v>622</v>
      </c>
    </row>
    <row r="194" spans="1:2" x14ac:dyDescent="0.2">
      <c r="A194" s="310" t="s">
        <v>903</v>
      </c>
      <c r="B194" s="310" t="s">
        <v>904</v>
      </c>
    </row>
    <row r="195" spans="1:2" x14ac:dyDescent="0.2">
      <c r="A195" s="310" t="s">
        <v>905</v>
      </c>
      <c r="B195" s="310" t="s">
        <v>906</v>
      </c>
    </row>
    <row r="196" spans="1:2" x14ac:dyDescent="0.2">
      <c r="A196" s="310" t="s">
        <v>907</v>
      </c>
      <c r="B196" s="310" t="s">
        <v>908</v>
      </c>
    </row>
    <row r="197" spans="1:2" x14ac:dyDescent="0.2">
      <c r="A197" s="310" t="s">
        <v>909</v>
      </c>
      <c r="B197" s="310" t="s">
        <v>688</v>
      </c>
    </row>
    <row r="198" spans="1:2" x14ac:dyDescent="0.2">
      <c r="A198" s="310" t="s">
        <v>910</v>
      </c>
      <c r="B198" s="310" t="s">
        <v>633</v>
      </c>
    </row>
    <row r="199" spans="1:2" x14ac:dyDescent="0.2">
      <c r="A199" s="310" t="s">
        <v>911</v>
      </c>
      <c r="B199" s="310" t="s">
        <v>912</v>
      </c>
    </row>
    <row r="200" spans="1:2" x14ac:dyDescent="0.2">
      <c r="A200" s="310" t="s">
        <v>913</v>
      </c>
      <c r="B200" s="310" t="s">
        <v>914</v>
      </c>
    </row>
    <row r="201" spans="1:2" x14ac:dyDescent="0.2">
      <c r="A201" s="310" t="s">
        <v>915</v>
      </c>
      <c r="B201" s="310" t="s">
        <v>667</v>
      </c>
    </row>
    <row r="202" spans="1:2" x14ac:dyDescent="0.2">
      <c r="A202" s="310" t="s">
        <v>916</v>
      </c>
      <c r="B202" s="310" t="s">
        <v>917</v>
      </c>
    </row>
    <row r="203" spans="1:2" x14ac:dyDescent="0.2">
      <c r="A203" s="310" t="s">
        <v>918</v>
      </c>
      <c r="B203" s="310" t="s">
        <v>610</v>
      </c>
    </row>
    <row r="204" spans="1:2" x14ac:dyDescent="0.2">
      <c r="A204" s="310" t="s">
        <v>919</v>
      </c>
      <c r="B204" s="310" t="s">
        <v>636</v>
      </c>
    </row>
    <row r="205" spans="1:2" x14ac:dyDescent="0.2">
      <c r="A205" s="310" t="s">
        <v>920</v>
      </c>
      <c r="B205" s="310" t="s">
        <v>921</v>
      </c>
    </row>
    <row r="206" spans="1:2" x14ac:dyDescent="0.2">
      <c r="A206" s="310" t="s">
        <v>922</v>
      </c>
      <c r="B206" s="310" t="s">
        <v>859</v>
      </c>
    </row>
    <row r="207" spans="1:2" x14ac:dyDescent="0.2">
      <c r="A207" s="310" t="s">
        <v>923</v>
      </c>
      <c r="B207" s="310" t="s">
        <v>850</v>
      </c>
    </row>
    <row r="208" spans="1:2" x14ac:dyDescent="0.2">
      <c r="A208" s="310" t="s">
        <v>924</v>
      </c>
      <c r="B208" s="310" t="s">
        <v>925</v>
      </c>
    </row>
    <row r="209" spans="1:2" x14ac:dyDescent="0.2">
      <c r="A209" s="310" t="s">
        <v>926</v>
      </c>
      <c r="B209" s="310" t="s">
        <v>927</v>
      </c>
    </row>
    <row r="210" spans="1:2" x14ac:dyDescent="0.2">
      <c r="A210" s="310" t="s">
        <v>928</v>
      </c>
      <c r="B210" s="310" t="s">
        <v>612</v>
      </c>
    </row>
    <row r="211" spans="1:2" x14ac:dyDescent="0.2">
      <c r="A211" s="310" t="s">
        <v>929</v>
      </c>
      <c r="B211" s="310" t="s">
        <v>930</v>
      </c>
    </row>
    <row r="212" spans="1:2" x14ac:dyDescent="0.2">
      <c r="A212" s="310" t="s">
        <v>931</v>
      </c>
      <c r="B212" s="310" t="s">
        <v>700</v>
      </c>
    </row>
    <row r="213" spans="1:2" x14ac:dyDescent="0.2">
      <c r="A213" s="310" t="s">
        <v>932</v>
      </c>
      <c r="B213" s="310" t="s">
        <v>933</v>
      </c>
    </row>
    <row r="214" spans="1:2" x14ac:dyDescent="0.2">
      <c r="A214" s="310" t="s">
        <v>934</v>
      </c>
      <c r="B214" s="310" t="s">
        <v>935</v>
      </c>
    </row>
    <row r="215" spans="1:2" x14ac:dyDescent="0.2">
      <c r="A215" s="310" t="s">
        <v>936</v>
      </c>
      <c r="B215" s="310" t="s">
        <v>633</v>
      </c>
    </row>
    <row r="216" spans="1:2" x14ac:dyDescent="0.2">
      <c r="A216" s="310" t="s">
        <v>937</v>
      </c>
      <c r="B216" s="310" t="s">
        <v>938</v>
      </c>
    </row>
    <row r="217" spans="1:2" x14ac:dyDescent="0.2">
      <c r="A217" s="310" t="s">
        <v>939</v>
      </c>
      <c r="B217" s="310" t="s">
        <v>827</v>
      </c>
    </row>
    <row r="218" spans="1:2" x14ac:dyDescent="0.2">
      <c r="A218" s="310" t="s">
        <v>940</v>
      </c>
      <c r="B218" s="310" t="s">
        <v>690</v>
      </c>
    </row>
    <row r="219" spans="1:2" x14ac:dyDescent="0.2">
      <c r="A219" s="310" t="s">
        <v>941</v>
      </c>
      <c r="B219" s="310" t="s">
        <v>612</v>
      </c>
    </row>
    <row r="220" spans="1:2" x14ac:dyDescent="0.2">
      <c r="A220" s="310" t="s">
        <v>942</v>
      </c>
      <c r="B220" s="310" t="s">
        <v>612</v>
      </c>
    </row>
    <row r="221" spans="1:2" x14ac:dyDescent="0.2">
      <c r="A221" s="310" t="s">
        <v>943</v>
      </c>
      <c r="B221" s="310" t="s">
        <v>944</v>
      </c>
    </row>
    <row r="222" spans="1:2" x14ac:dyDescent="0.2">
      <c r="A222" s="310" t="s">
        <v>945</v>
      </c>
      <c r="B222" s="310" t="s">
        <v>690</v>
      </c>
    </row>
    <row r="223" spans="1:2" x14ac:dyDescent="0.2">
      <c r="A223" s="310" t="s">
        <v>946</v>
      </c>
      <c r="B223" s="310" t="s">
        <v>947</v>
      </c>
    </row>
    <row r="224" spans="1:2" x14ac:dyDescent="0.2">
      <c r="A224" s="310" t="s">
        <v>948</v>
      </c>
      <c r="B224" s="310" t="s">
        <v>949</v>
      </c>
    </row>
    <row r="225" spans="1:2" x14ac:dyDescent="0.2">
      <c r="A225" s="310" t="s">
        <v>950</v>
      </c>
      <c r="B225" s="310" t="s">
        <v>612</v>
      </c>
    </row>
    <row r="226" spans="1:2" x14ac:dyDescent="0.2">
      <c r="A226" s="310" t="s">
        <v>951</v>
      </c>
      <c r="B226" s="310" t="s">
        <v>952</v>
      </c>
    </row>
    <row r="227" spans="1:2" x14ac:dyDescent="0.2">
      <c r="A227" s="310" t="s">
        <v>953</v>
      </c>
      <c r="B227" s="310" t="s">
        <v>954</v>
      </c>
    </row>
    <row r="228" spans="1:2" x14ac:dyDescent="0.2">
      <c r="A228" s="310" t="s">
        <v>955</v>
      </c>
      <c r="B228" s="310" t="s">
        <v>956</v>
      </c>
    </row>
    <row r="229" spans="1:2" x14ac:dyDescent="0.2">
      <c r="A229" s="310" t="s">
        <v>957</v>
      </c>
      <c r="B229" s="310" t="s">
        <v>670</v>
      </c>
    </row>
    <row r="230" spans="1:2" x14ac:dyDescent="0.2">
      <c r="A230" s="310" t="s">
        <v>958</v>
      </c>
      <c r="B230" s="310" t="s">
        <v>612</v>
      </c>
    </row>
    <row r="231" spans="1:2" x14ac:dyDescent="0.2">
      <c r="A231" s="310" t="s">
        <v>959</v>
      </c>
      <c r="B231" s="310" t="s">
        <v>960</v>
      </c>
    </row>
    <row r="232" spans="1:2" x14ac:dyDescent="0.2">
      <c r="A232" s="310" t="s">
        <v>961</v>
      </c>
      <c r="B232" s="310" t="s">
        <v>962</v>
      </c>
    </row>
    <row r="233" spans="1:2" x14ac:dyDescent="0.2">
      <c r="A233" s="310" t="s">
        <v>963</v>
      </c>
      <c r="B233" s="310" t="s">
        <v>964</v>
      </c>
    </row>
    <row r="234" spans="1:2" x14ac:dyDescent="0.2">
      <c r="A234" s="310" t="s">
        <v>965</v>
      </c>
      <c r="B234" s="310" t="s">
        <v>608</v>
      </c>
    </row>
    <row r="235" spans="1:2" x14ac:dyDescent="0.2">
      <c r="A235" s="310" t="s">
        <v>966</v>
      </c>
      <c r="B235" s="310" t="s">
        <v>967</v>
      </c>
    </row>
    <row r="236" spans="1:2" x14ac:dyDescent="0.2">
      <c r="A236" s="310" t="s">
        <v>968</v>
      </c>
      <c r="B236" s="310" t="s">
        <v>636</v>
      </c>
    </row>
    <row r="237" spans="1:2" x14ac:dyDescent="0.2">
      <c r="A237" s="310" t="s">
        <v>969</v>
      </c>
      <c r="B237" s="310" t="s">
        <v>690</v>
      </c>
    </row>
    <row r="238" spans="1:2" x14ac:dyDescent="0.2">
      <c r="A238" s="310" t="s">
        <v>970</v>
      </c>
      <c r="B238" s="310" t="s">
        <v>633</v>
      </c>
    </row>
    <row r="239" spans="1:2" x14ac:dyDescent="0.2">
      <c r="A239" s="310" t="s">
        <v>971</v>
      </c>
      <c r="B239" s="310" t="s">
        <v>636</v>
      </c>
    </row>
    <row r="240" spans="1:2" x14ac:dyDescent="0.2">
      <c r="A240" s="310" t="s">
        <v>972</v>
      </c>
      <c r="B240" s="310" t="s">
        <v>973</v>
      </c>
    </row>
    <row r="241" spans="1:2" x14ac:dyDescent="0.2">
      <c r="A241" s="310" t="s">
        <v>974</v>
      </c>
      <c r="B241" s="310" t="s">
        <v>975</v>
      </c>
    </row>
    <row r="242" spans="1:2" x14ac:dyDescent="0.2">
      <c r="A242" s="310" t="s">
        <v>976</v>
      </c>
      <c r="B242" s="310" t="s">
        <v>977</v>
      </c>
    </row>
    <row r="243" spans="1:2" x14ac:dyDescent="0.2">
      <c r="A243" s="310" t="s">
        <v>978</v>
      </c>
      <c r="B243" s="310" t="s">
        <v>979</v>
      </c>
    </row>
    <row r="244" spans="1:2" x14ac:dyDescent="0.2">
      <c r="A244" s="310" t="s">
        <v>773</v>
      </c>
      <c r="B244" s="310" t="s">
        <v>827</v>
      </c>
    </row>
    <row r="245" spans="1:2" x14ac:dyDescent="0.2">
      <c r="A245" s="310" t="s">
        <v>980</v>
      </c>
      <c r="B245" s="310" t="s">
        <v>981</v>
      </c>
    </row>
    <row r="246" spans="1:2" x14ac:dyDescent="0.2">
      <c r="A246" s="310" t="s">
        <v>982</v>
      </c>
      <c r="B246" s="310" t="s">
        <v>930</v>
      </c>
    </row>
    <row r="247" spans="1:2" x14ac:dyDescent="0.2">
      <c r="A247" s="310" t="s">
        <v>983</v>
      </c>
      <c r="B247" s="310" t="s">
        <v>901</v>
      </c>
    </row>
    <row r="248" spans="1:2" x14ac:dyDescent="0.2">
      <c r="A248" s="310" t="s">
        <v>984</v>
      </c>
      <c r="B248" s="310" t="s">
        <v>985</v>
      </c>
    </row>
    <row r="249" spans="1:2" x14ac:dyDescent="0.2">
      <c r="A249" s="310" t="s">
        <v>986</v>
      </c>
      <c r="B249" s="310" t="s">
        <v>987</v>
      </c>
    </row>
    <row r="250" spans="1:2" x14ac:dyDescent="0.2">
      <c r="A250" s="310" t="s">
        <v>988</v>
      </c>
      <c r="B250" s="310" t="s">
        <v>618</v>
      </c>
    </row>
    <row r="251" spans="1:2" x14ac:dyDescent="0.2">
      <c r="A251" s="310" t="s">
        <v>989</v>
      </c>
      <c r="B251" s="310" t="s">
        <v>688</v>
      </c>
    </row>
    <row r="252" spans="1:2" x14ac:dyDescent="0.2">
      <c r="A252" s="310" t="s">
        <v>990</v>
      </c>
      <c r="B252" s="310" t="s">
        <v>690</v>
      </c>
    </row>
    <row r="253" spans="1:2" x14ac:dyDescent="0.2">
      <c r="A253" s="310" t="s">
        <v>991</v>
      </c>
      <c r="B253" s="310" t="s">
        <v>690</v>
      </c>
    </row>
    <row r="254" spans="1:2" x14ac:dyDescent="0.2">
      <c r="A254" s="310" t="s">
        <v>992</v>
      </c>
      <c r="B254" s="310" t="s">
        <v>993</v>
      </c>
    </row>
    <row r="255" spans="1:2" x14ac:dyDescent="0.2">
      <c r="A255" s="310" t="s">
        <v>994</v>
      </c>
      <c r="B255" s="310" t="s">
        <v>995</v>
      </c>
    </row>
    <row r="256" spans="1:2" x14ac:dyDescent="0.2">
      <c r="A256" s="310" t="s">
        <v>996</v>
      </c>
      <c r="B256" s="310" t="s">
        <v>997</v>
      </c>
    </row>
    <row r="257" spans="1:2" x14ac:dyDescent="0.2">
      <c r="A257" s="310" t="s">
        <v>998</v>
      </c>
      <c r="B257" s="310" t="s">
        <v>812</v>
      </c>
    </row>
    <row r="258" spans="1:2" x14ac:dyDescent="0.2">
      <c r="A258" s="310" t="s">
        <v>999</v>
      </c>
      <c r="B258" s="310" t="s">
        <v>1000</v>
      </c>
    </row>
    <row r="259" spans="1:2" x14ac:dyDescent="0.2">
      <c r="A259" s="310" t="s">
        <v>1001</v>
      </c>
      <c r="B259" s="310" t="s">
        <v>1002</v>
      </c>
    </row>
    <row r="260" spans="1:2" x14ac:dyDescent="0.2">
      <c r="A260" s="310" t="s">
        <v>1003</v>
      </c>
      <c r="B260" s="310" t="s">
        <v>1004</v>
      </c>
    </row>
    <row r="261" spans="1:2" x14ac:dyDescent="0.2">
      <c r="A261" s="310" t="s">
        <v>1005</v>
      </c>
      <c r="B261" s="310" t="s">
        <v>1006</v>
      </c>
    </row>
    <row r="262" spans="1:2" x14ac:dyDescent="0.2">
      <c r="A262" s="310" t="s">
        <v>1007</v>
      </c>
      <c r="B262" s="310" t="s">
        <v>1008</v>
      </c>
    </row>
    <row r="263" spans="1:2" x14ac:dyDescent="0.2">
      <c r="A263" s="310" t="s">
        <v>1009</v>
      </c>
      <c r="B263" s="310" t="s">
        <v>688</v>
      </c>
    </row>
    <row r="264" spans="1:2" x14ac:dyDescent="0.2">
      <c r="A264" s="310" t="s">
        <v>1010</v>
      </c>
      <c r="B264" s="310" t="s">
        <v>610</v>
      </c>
    </row>
    <row r="265" spans="1:2" x14ac:dyDescent="0.2">
      <c r="A265" s="310" t="s">
        <v>1011</v>
      </c>
      <c r="B265" s="310" t="s">
        <v>1012</v>
      </c>
    </row>
    <row r="266" spans="1:2" x14ac:dyDescent="0.2">
      <c r="A266" s="310" t="s">
        <v>1013</v>
      </c>
      <c r="B266" s="310" t="s">
        <v>1014</v>
      </c>
    </row>
    <row r="267" spans="1:2" x14ac:dyDescent="0.2">
      <c r="A267" s="310" t="s">
        <v>1015</v>
      </c>
      <c r="B267" s="310" t="s">
        <v>930</v>
      </c>
    </row>
    <row r="268" spans="1:2" x14ac:dyDescent="0.2">
      <c r="A268" s="310" t="s">
        <v>1016</v>
      </c>
      <c r="B268" s="310" t="s">
        <v>1017</v>
      </c>
    </row>
    <row r="269" spans="1:2" x14ac:dyDescent="0.2">
      <c r="A269" s="310" t="s">
        <v>1018</v>
      </c>
      <c r="B269" s="310" t="s">
        <v>633</v>
      </c>
    </row>
    <row r="270" spans="1:2" x14ac:dyDescent="0.2">
      <c r="A270" s="310" t="s">
        <v>1019</v>
      </c>
      <c r="B270" s="310" t="s">
        <v>1020</v>
      </c>
    </row>
    <row r="271" spans="1:2" x14ac:dyDescent="0.2">
      <c r="A271" s="310" t="s">
        <v>1021</v>
      </c>
      <c r="B271" s="310" t="s">
        <v>730</v>
      </c>
    </row>
    <row r="272" spans="1:2" x14ac:dyDescent="0.2">
      <c r="A272" s="310" t="s">
        <v>1022</v>
      </c>
      <c r="B272" s="310" t="s">
        <v>1023</v>
      </c>
    </row>
    <row r="273" spans="1:2" x14ac:dyDescent="0.2">
      <c r="A273" s="310" t="s">
        <v>1024</v>
      </c>
      <c r="B273" s="310" t="s">
        <v>1025</v>
      </c>
    </row>
    <row r="274" spans="1:2" x14ac:dyDescent="0.2">
      <c r="A274" s="310" t="s">
        <v>1026</v>
      </c>
      <c r="B274" s="310" t="s">
        <v>633</v>
      </c>
    </row>
    <row r="275" spans="1:2" x14ac:dyDescent="0.2">
      <c r="A275" s="310" t="s">
        <v>1027</v>
      </c>
      <c r="B275" s="310" t="s">
        <v>667</v>
      </c>
    </row>
    <row r="276" spans="1:2" x14ac:dyDescent="0.2">
      <c r="A276" s="310" t="s">
        <v>1028</v>
      </c>
      <c r="B276" s="310" t="s">
        <v>1029</v>
      </c>
    </row>
    <row r="277" spans="1:2" x14ac:dyDescent="0.2">
      <c r="A277" s="310" t="s">
        <v>1030</v>
      </c>
      <c r="B277" s="310" t="s">
        <v>1031</v>
      </c>
    </row>
    <row r="278" spans="1:2" x14ac:dyDescent="0.2">
      <c r="A278" s="310" t="s">
        <v>1032</v>
      </c>
      <c r="B278" s="310" t="s">
        <v>737</v>
      </c>
    </row>
    <row r="279" spans="1:2" x14ac:dyDescent="0.2">
      <c r="A279" s="310" t="s">
        <v>1033</v>
      </c>
      <c r="B279" s="310" t="s">
        <v>1002</v>
      </c>
    </row>
    <row r="280" spans="1:2" x14ac:dyDescent="0.2">
      <c r="A280" s="310" t="s">
        <v>1034</v>
      </c>
      <c r="B280" s="310" t="s">
        <v>1035</v>
      </c>
    </row>
    <row r="281" spans="1:2" x14ac:dyDescent="0.2">
      <c r="A281" s="310" t="s">
        <v>1036</v>
      </c>
      <c r="B281" s="310" t="s">
        <v>887</v>
      </c>
    </row>
    <row r="282" spans="1:2" x14ac:dyDescent="0.2">
      <c r="A282" s="310" t="s">
        <v>1037</v>
      </c>
      <c r="B282" s="310" t="s">
        <v>1038</v>
      </c>
    </row>
    <row r="283" spans="1:2" x14ac:dyDescent="0.2">
      <c r="A283" s="310" t="s">
        <v>1039</v>
      </c>
      <c r="B283" s="310" t="s">
        <v>610</v>
      </c>
    </row>
    <row r="284" spans="1:2" x14ac:dyDescent="0.2">
      <c r="A284" s="310" t="s">
        <v>1040</v>
      </c>
      <c r="B284" s="310" t="s">
        <v>956</v>
      </c>
    </row>
    <row r="285" spans="1:2" x14ac:dyDescent="0.2">
      <c r="A285" s="310" t="s">
        <v>1041</v>
      </c>
      <c r="B285" s="310" t="s">
        <v>690</v>
      </c>
    </row>
    <row r="286" spans="1:2" x14ac:dyDescent="0.2">
      <c r="A286" s="310" t="s">
        <v>1042</v>
      </c>
      <c r="B286" s="310" t="s">
        <v>1043</v>
      </c>
    </row>
    <row r="287" spans="1:2" x14ac:dyDescent="0.2">
      <c r="A287" s="310" t="s">
        <v>1044</v>
      </c>
      <c r="B287" s="310" t="s">
        <v>1045</v>
      </c>
    </row>
    <row r="288" spans="1:2" x14ac:dyDescent="0.2">
      <c r="A288" s="310" t="s">
        <v>1046</v>
      </c>
      <c r="B288" s="310"/>
    </row>
    <row r="289" spans="1:2" x14ac:dyDescent="0.2">
      <c r="A289" s="310" t="s">
        <v>1047</v>
      </c>
      <c r="B289" s="310" t="s">
        <v>633</v>
      </c>
    </row>
    <row r="290" spans="1:2" x14ac:dyDescent="0.2">
      <c r="A290" s="310" t="s">
        <v>1048</v>
      </c>
      <c r="B290" s="310" t="s">
        <v>618</v>
      </c>
    </row>
    <row r="291" spans="1:2" x14ac:dyDescent="0.2">
      <c r="A291" s="310" t="s">
        <v>1049</v>
      </c>
      <c r="B291" s="310" t="s">
        <v>1050</v>
      </c>
    </row>
    <row r="292" spans="1:2" x14ac:dyDescent="0.2">
      <c r="A292" s="310" t="s">
        <v>1051</v>
      </c>
      <c r="B292" s="310" t="s">
        <v>912</v>
      </c>
    </row>
    <row r="293" spans="1:2" x14ac:dyDescent="0.2">
      <c r="A293" s="310" t="s">
        <v>1052</v>
      </c>
      <c r="B293" s="310" t="s">
        <v>935</v>
      </c>
    </row>
    <row r="294" spans="1:2" x14ac:dyDescent="0.2">
      <c r="A294" s="310" t="s">
        <v>1053</v>
      </c>
      <c r="B294" s="310" t="s">
        <v>618</v>
      </c>
    </row>
    <row r="295" spans="1:2" x14ac:dyDescent="0.2">
      <c r="A295" s="310" t="s">
        <v>1054</v>
      </c>
      <c r="B295" s="310" t="s">
        <v>670</v>
      </c>
    </row>
    <row r="296" spans="1:2" x14ac:dyDescent="0.2">
      <c r="A296" s="310" t="s">
        <v>1055</v>
      </c>
      <c r="B296" s="310" t="s">
        <v>975</v>
      </c>
    </row>
    <row r="297" spans="1:2" x14ac:dyDescent="0.2">
      <c r="A297" s="310" t="s">
        <v>1056</v>
      </c>
      <c r="B297" s="310" t="s">
        <v>1057</v>
      </c>
    </row>
    <row r="298" spans="1:2" x14ac:dyDescent="0.2">
      <c r="A298" s="310" t="s">
        <v>1058</v>
      </c>
      <c r="B298" s="310" t="s">
        <v>633</v>
      </c>
    </row>
    <row r="299" spans="1:2" x14ac:dyDescent="0.2">
      <c r="A299" s="310" t="s">
        <v>1059</v>
      </c>
      <c r="B299" s="310" t="s">
        <v>960</v>
      </c>
    </row>
    <row r="300" spans="1:2" x14ac:dyDescent="0.2">
      <c r="A300" s="310" t="s">
        <v>1060</v>
      </c>
      <c r="B300" s="310" t="s">
        <v>1061</v>
      </c>
    </row>
    <row r="301" spans="1:2" x14ac:dyDescent="0.2">
      <c r="A301" s="310" t="s">
        <v>1062</v>
      </c>
      <c r="B301" s="310" t="s">
        <v>1063</v>
      </c>
    </row>
    <row r="302" spans="1:2" x14ac:dyDescent="0.2">
      <c r="A302" s="310" t="s">
        <v>1064</v>
      </c>
      <c r="B302" s="310" t="s">
        <v>612</v>
      </c>
    </row>
    <row r="303" spans="1:2" x14ac:dyDescent="0.2">
      <c r="A303" s="310" t="s">
        <v>1065</v>
      </c>
      <c r="B303" s="310" t="s">
        <v>1066</v>
      </c>
    </row>
    <row r="304" spans="1:2" x14ac:dyDescent="0.2">
      <c r="A304" s="310" t="s">
        <v>1067</v>
      </c>
      <c r="B304" s="310" t="s">
        <v>1068</v>
      </c>
    </row>
    <row r="305" spans="1:2" x14ac:dyDescent="0.2">
      <c r="A305" s="310" t="s">
        <v>1069</v>
      </c>
      <c r="B305" s="310" t="s">
        <v>1057</v>
      </c>
    </row>
    <row r="306" spans="1:2" x14ac:dyDescent="0.2">
      <c r="A306" s="310" t="s">
        <v>1070</v>
      </c>
      <c r="B306" s="310" t="s">
        <v>633</v>
      </c>
    </row>
    <row r="307" spans="1:2" x14ac:dyDescent="0.2">
      <c r="A307" s="310" t="s">
        <v>1071</v>
      </c>
      <c r="B307" s="310" t="s">
        <v>1072</v>
      </c>
    </row>
    <row r="308" spans="1:2" x14ac:dyDescent="0.2">
      <c r="A308" s="310" t="s">
        <v>1073</v>
      </c>
      <c r="B308" s="310" t="s">
        <v>1074</v>
      </c>
    </row>
    <row r="309" spans="1:2" x14ac:dyDescent="0.2">
      <c r="A309" s="310" t="s">
        <v>1075</v>
      </c>
      <c r="B309" s="310" t="s">
        <v>667</v>
      </c>
    </row>
    <row r="310" spans="1:2" x14ac:dyDescent="0.2">
      <c r="A310" s="310" t="s">
        <v>1076</v>
      </c>
      <c r="B310" s="310" t="s">
        <v>1077</v>
      </c>
    </row>
    <row r="311" spans="1:2" x14ac:dyDescent="0.2">
      <c r="A311" s="310" t="s">
        <v>1078</v>
      </c>
      <c r="B311" s="310" t="s">
        <v>812</v>
      </c>
    </row>
    <row r="312" spans="1:2" x14ac:dyDescent="0.2">
      <c r="A312" s="310" t="s">
        <v>1079</v>
      </c>
      <c r="B312" s="310" t="s">
        <v>622</v>
      </c>
    </row>
    <row r="313" spans="1:2" x14ac:dyDescent="0.2">
      <c r="A313" s="310" t="s">
        <v>1080</v>
      </c>
      <c r="B313" s="310" t="s">
        <v>636</v>
      </c>
    </row>
    <row r="314" spans="1:2" x14ac:dyDescent="0.2">
      <c r="A314" s="310" t="s">
        <v>1081</v>
      </c>
      <c r="B314" s="310" t="s">
        <v>1082</v>
      </c>
    </row>
    <row r="315" spans="1:2" x14ac:dyDescent="0.2">
      <c r="A315" s="310" t="s">
        <v>1083</v>
      </c>
      <c r="B315" s="310" t="s">
        <v>672</v>
      </c>
    </row>
    <row r="316" spans="1:2" x14ac:dyDescent="0.2">
      <c r="A316" s="310" t="s">
        <v>1084</v>
      </c>
      <c r="B316" s="310" t="s">
        <v>1085</v>
      </c>
    </row>
    <row r="317" spans="1:2" x14ac:dyDescent="0.2">
      <c r="A317" s="310" t="s">
        <v>1086</v>
      </c>
      <c r="B317" s="310" t="s">
        <v>1087</v>
      </c>
    </row>
    <row r="318" spans="1:2" x14ac:dyDescent="0.2">
      <c r="A318" s="310" t="s">
        <v>1088</v>
      </c>
      <c r="B318" s="310" t="s">
        <v>690</v>
      </c>
    </row>
    <row r="319" spans="1:2" x14ac:dyDescent="0.2">
      <c r="A319" s="310" t="s">
        <v>1089</v>
      </c>
      <c r="B319" s="310" t="s">
        <v>690</v>
      </c>
    </row>
    <row r="320" spans="1:2" x14ac:dyDescent="0.2">
      <c r="A320" s="310" t="s">
        <v>1090</v>
      </c>
      <c r="B320" s="310" t="s">
        <v>1091</v>
      </c>
    </row>
    <row r="321" spans="1:2" x14ac:dyDescent="0.2">
      <c r="A321" s="310" t="s">
        <v>1092</v>
      </c>
      <c r="B321" s="310" t="s">
        <v>776</v>
      </c>
    </row>
    <row r="322" spans="1:2" x14ac:dyDescent="0.2">
      <c r="A322" s="310" t="s">
        <v>1093</v>
      </c>
      <c r="B322" s="310" t="s">
        <v>1094</v>
      </c>
    </row>
    <row r="323" spans="1:2" x14ac:dyDescent="0.2">
      <c r="A323" s="310" t="s">
        <v>1095</v>
      </c>
      <c r="B323" s="310" t="s">
        <v>612</v>
      </c>
    </row>
    <row r="324" spans="1:2" x14ac:dyDescent="0.2">
      <c r="A324" s="310" t="s">
        <v>1096</v>
      </c>
      <c r="B324" s="310" t="s">
        <v>1097</v>
      </c>
    </row>
    <row r="325" spans="1:2" x14ac:dyDescent="0.2">
      <c r="A325" s="310" t="s">
        <v>1098</v>
      </c>
      <c r="B325" s="310" t="s">
        <v>690</v>
      </c>
    </row>
    <row r="326" spans="1:2" x14ac:dyDescent="0.2">
      <c r="A326" s="310" t="s">
        <v>1099</v>
      </c>
      <c r="B326" s="310" t="s">
        <v>1100</v>
      </c>
    </row>
    <row r="327" spans="1:2" x14ac:dyDescent="0.2">
      <c r="A327" s="310" t="s">
        <v>1101</v>
      </c>
      <c r="B327" s="310" t="s">
        <v>1102</v>
      </c>
    </row>
    <row r="328" spans="1:2" x14ac:dyDescent="0.2">
      <c r="A328" s="310" t="s">
        <v>1103</v>
      </c>
      <c r="B328" s="310" t="s">
        <v>935</v>
      </c>
    </row>
    <row r="329" spans="1:2" x14ac:dyDescent="0.2">
      <c r="A329" s="310" t="s">
        <v>1104</v>
      </c>
      <c r="B329" s="310" t="s">
        <v>610</v>
      </c>
    </row>
    <row r="330" spans="1:2" x14ac:dyDescent="0.2">
      <c r="A330" s="310" t="s">
        <v>1105</v>
      </c>
      <c r="B330" s="310" t="s">
        <v>730</v>
      </c>
    </row>
    <row r="331" spans="1:2" x14ac:dyDescent="0.2">
      <c r="A331" s="310" t="s">
        <v>1106</v>
      </c>
      <c r="B331" s="310" t="s">
        <v>690</v>
      </c>
    </row>
    <row r="332" spans="1:2" x14ac:dyDescent="0.2">
      <c r="A332" s="310" t="s">
        <v>1107</v>
      </c>
      <c r="B332" s="310" t="s">
        <v>690</v>
      </c>
    </row>
    <row r="333" spans="1:2" x14ac:dyDescent="0.2">
      <c r="A333" s="310" t="s">
        <v>1108</v>
      </c>
      <c r="B333" s="310" t="s">
        <v>1109</v>
      </c>
    </row>
    <row r="334" spans="1:2" x14ac:dyDescent="0.2">
      <c r="A334" s="310" t="s">
        <v>1110</v>
      </c>
      <c r="B334" s="310" t="s">
        <v>797</v>
      </c>
    </row>
    <row r="335" spans="1:2" x14ac:dyDescent="0.2">
      <c r="A335" s="310" t="s">
        <v>1111</v>
      </c>
      <c r="B335" s="310" t="s">
        <v>633</v>
      </c>
    </row>
    <row r="336" spans="1:2" x14ac:dyDescent="0.2">
      <c r="A336" s="310" t="s">
        <v>1112</v>
      </c>
      <c r="B336" s="310" t="s">
        <v>827</v>
      </c>
    </row>
    <row r="337" spans="1:2" x14ac:dyDescent="0.2">
      <c r="A337" s="310" t="s">
        <v>1113</v>
      </c>
      <c r="B337" s="310" t="s">
        <v>872</v>
      </c>
    </row>
    <row r="338" spans="1:2" x14ac:dyDescent="0.2">
      <c r="A338" s="310" t="s">
        <v>1114</v>
      </c>
      <c r="B338" s="310" t="s">
        <v>737</v>
      </c>
    </row>
    <row r="339" spans="1:2" x14ac:dyDescent="0.2">
      <c r="A339" s="310" t="s">
        <v>1115</v>
      </c>
      <c r="B339" s="310" t="s">
        <v>1116</v>
      </c>
    </row>
    <row r="340" spans="1:2" x14ac:dyDescent="0.2">
      <c r="A340" s="310" t="s">
        <v>1117</v>
      </c>
      <c r="B340" s="310" t="s">
        <v>792</v>
      </c>
    </row>
    <row r="341" spans="1:2" x14ac:dyDescent="0.2">
      <c r="A341" s="310" t="s">
        <v>1118</v>
      </c>
      <c r="B341" s="310" t="s">
        <v>726</v>
      </c>
    </row>
    <row r="342" spans="1:2" x14ac:dyDescent="0.2">
      <c r="A342" s="310" t="s">
        <v>1119</v>
      </c>
      <c r="B342" s="310"/>
    </row>
    <row r="343" spans="1:2" x14ac:dyDescent="0.2">
      <c r="A343" s="310" t="s">
        <v>1120</v>
      </c>
      <c r="B343" s="310" t="s">
        <v>1057</v>
      </c>
    </row>
    <row r="344" spans="1:2" x14ac:dyDescent="0.2">
      <c r="A344" s="310" t="s">
        <v>1121</v>
      </c>
      <c r="B344" s="310" t="s">
        <v>726</v>
      </c>
    </row>
    <row r="345" spans="1:2" x14ac:dyDescent="0.2">
      <c r="A345" s="310" t="s">
        <v>1122</v>
      </c>
      <c r="B345" s="310" t="s">
        <v>1085</v>
      </c>
    </row>
    <row r="346" spans="1:2" x14ac:dyDescent="0.2">
      <c r="A346" s="310" t="s">
        <v>1123</v>
      </c>
      <c r="B346" s="310" t="s">
        <v>644</v>
      </c>
    </row>
    <row r="347" spans="1:2" x14ac:dyDescent="0.2">
      <c r="A347" s="310" t="s">
        <v>1124</v>
      </c>
      <c r="B347" s="310" t="s">
        <v>1012</v>
      </c>
    </row>
    <row r="348" spans="1:2" x14ac:dyDescent="0.2">
      <c r="A348" s="310" t="s">
        <v>1125</v>
      </c>
      <c r="B348" s="310" t="s">
        <v>1126</v>
      </c>
    </row>
    <row r="349" spans="1:2" x14ac:dyDescent="0.2">
      <c r="A349" s="310" t="s">
        <v>1127</v>
      </c>
      <c r="B349" s="310" t="s">
        <v>612</v>
      </c>
    </row>
    <row r="350" spans="1:2" x14ac:dyDescent="0.2">
      <c r="A350" s="310" t="s">
        <v>1128</v>
      </c>
      <c r="B350" s="310" t="s">
        <v>859</v>
      </c>
    </row>
    <row r="351" spans="1:2" x14ac:dyDescent="0.2">
      <c r="A351" s="310" t="s">
        <v>1129</v>
      </c>
      <c r="B351" s="310" t="s">
        <v>812</v>
      </c>
    </row>
    <row r="352" spans="1:2" x14ac:dyDescent="0.2">
      <c r="A352" s="310" t="s">
        <v>1130</v>
      </c>
      <c r="B352" s="310" t="s">
        <v>733</v>
      </c>
    </row>
    <row r="353" spans="1:2" x14ac:dyDescent="0.2">
      <c r="A353" s="310" t="s">
        <v>1131</v>
      </c>
      <c r="B353" s="310" t="s">
        <v>997</v>
      </c>
    </row>
    <row r="354" spans="1:2" x14ac:dyDescent="0.2">
      <c r="A354" s="310" t="s">
        <v>1132</v>
      </c>
      <c r="B354" s="310" t="s">
        <v>612</v>
      </c>
    </row>
    <row r="355" spans="1:2" x14ac:dyDescent="0.2">
      <c r="A355" s="310" t="s">
        <v>1133</v>
      </c>
      <c r="B355" s="310" t="s">
        <v>792</v>
      </c>
    </row>
    <row r="356" spans="1:2" x14ac:dyDescent="0.2">
      <c r="A356" s="310" t="s">
        <v>1134</v>
      </c>
      <c r="B356" s="310" t="s">
        <v>690</v>
      </c>
    </row>
    <row r="357" spans="1:2" x14ac:dyDescent="0.2">
      <c r="A357" s="310" t="s">
        <v>1135</v>
      </c>
      <c r="B357" s="310" t="s">
        <v>633</v>
      </c>
    </row>
    <row r="358" spans="1:2" x14ac:dyDescent="0.2">
      <c r="A358" s="310" t="s">
        <v>1136</v>
      </c>
      <c r="B358" s="310" t="s">
        <v>1137</v>
      </c>
    </row>
    <row r="359" spans="1:2" x14ac:dyDescent="0.2">
      <c r="A359" s="310" t="s">
        <v>1138</v>
      </c>
      <c r="B359" s="310" t="s">
        <v>1139</v>
      </c>
    </row>
    <row r="360" spans="1:2" x14ac:dyDescent="0.2">
      <c r="A360" s="310" t="s">
        <v>1140</v>
      </c>
      <c r="B360" s="310" t="s">
        <v>759</v>
      </c>
    </row>
    <row r="361" spans="1:2" x14ac:dyDescent="0.2">
      <c r="A361" s="310" t="s">
        <v>1141</v>
      </c>
      <c r="B361" s="310" t="s">
        <v>633</v>
      </c>
    </row>
    <row r="362" spans="1:2" x14ac:dyDescent="0.2">
      <c r="A362" s="310" t="s">
        <v>1142</v>
      </c>
      <c r="B362" s="310"/>
    </row>
    <row r="363" spans="1:2" x14ac:dyDescent="0.2">
      <c r="A363" s="310" t="s">
        <v>1143</v>
      </c>
      <c r="B363" s="310" t="s">
        <v>804</v>
      </c>
    </row>
    <row r="364" spans="1:2" x14ac:dyDescent="0.2">
      <c r="A364" s="310" t="s">
        <v>1144</v>
      </c>
      <c r="B364" s="310" t="s">
        <v>1145</v>
      </c>
    </row>
    <row r="365" spans="1:2" x14ac:dyDescent="0.2">
      <c r="A365" s="310" t="s">
        <v>1146</v>
      </c>
      <c r="B365" s="310" t="s">
        <v>636</v>
      </c>
    </row>
    <row r="366" spans="1:2" x14ac:dyDescent="0.2">
      <c r="A366" s="310" t="s">
        <v>1147</v>
      </c>
      <c r="B366" s="310" t="s">
        <v>1148</v>
      </c>
    </row>
    <row r="367" spans="1:2" x14ac:dyDescent="0.2">
      <c r="A367" s="310" t="s">
        <v>1149</v>
      </c>
      <c r="B367" s="310" t="s">
        <v>1150</v>
      </c>
    </row>
    <row r="368" spans="1:2" x14ac:dyDescent="0.2">
      <c r="A368" s="310" t="s">
        <v>1151</v>
      </c>
      <c r="B368" s="310" t="s">
        <v>827</v>
      </c>
    </row>
    <row r="369" spans="1:2" x14ac:dyDescent="0.2">
      <c r="A369" s="310" t="s">
        <v>1152</v>
      </c>
      <c r="B369" s="310" t="s">
        <v>833</v>
      </c>
    </row>
    <row r="370" spans="1:2" x14ac:dyDescent="0.2">
      <c r="A370" s="310" t="s">
        <v>1153</v>
      </c>
      <c r="B370" s="310" t="s">
        <v>759</v>
      </c>
    </row>
    <row r="371" spans="1:2" x14ac:dyDescent="0.2">
      <c r="A371" s="310" t="s">
        <v>1154</v>
      </c>
      <c r="B371" s="310" t="s">
        <v>785</v>
      </c>
    </row>
    <row r="372" spans="1:2" x14ac:dyDescent="0.2">
      <c r="A372" s="310" t="s">
        <v>1155</v>
      </c>
      <c r="B372" s="310" t="s">
        <v>912</v>
      </c>
    </row>
    <row r="373" spans="1:2" x14ac:dyDescent="0.2">
      <c r="A373" s="310" t="s">
        <v>1156</v>
      </c>
      <c r="B373" s="310" t="s">
        <v>651</v>
      </c>
    </row>
    <row r="374" spans="1:2" x14ac:dyDescent="0.2">
      <c r="A374" s="310" t="s">
        <v>1157</v>
      </c>
      <c r="B374" s="310" t="s">
        <v>1158</v>
      </c>
    </row>
    <row r="375" spans="1:2" x14ac:dyDescent="0.2">
      <c r="A375" s="310" t="s">
        <v>1159</v>
      </c>
      <c r="B375" s="310" t="s">
        <v>726</v>
      </c>
    </row>
    <row r="376" spans="1:2" x14ac:dyDescent="0.2">
      <c r="A376" s="310" t="s">
        <v>1160</v>
      </c>
      <c r="B376" s="310" t="s">
        <v>877</v>
      </c>
    </row>
    <row r="377" spans="1:2" x14ac:dyDescent="0.2">
      <c r="A377" s="310" t="s">
        <v>1161</v>
      </c>
      <c r="B377" s="310" t="s">
        <v>633</v>
      </c>
    </row>
    <row r="378" spans="1:2" x14ac:dyDescent="0.2">
      <c r="A378" s="310" t="s">
        <v>1162</v>
      </c>
      <c r="B378" s="310" t="s">
        <v>744</v>
      </c>
    </row>
    <row r="379" spans="1:2" x14ac:dyDescent="0.2">
      <c r="A379" s="310" t="s">
        <v>1163</v>
      </c>
      <c r="B379" s="310" t="s">
        <v>659</v>
      </c>
    </row>
    <row r="380" spans="1:2" x14ac:dyDescent="0.2">
      <c r="A380" s="310" t="s">
        <v>1164</v>
      </c>
      <c r="B380" s="310" t="s">
        <v>612</v>
      </c>
    </row>
    <row r="381" spans="1:2" x14ac:dyDescent="0.2">
      <c r="A381" s="310" t="s">
        <v>1165</v>
      </c>
      <c r="B381" s="310" t="s">
        <v>1166</v>
      </c>
    </row>
    <row r="382" spans="1:2" x14ac:dyDescent="0.2">
      <c r="A382" s="310" t="s">
        <v>1167</v>
      </c>
      <c r="B382" s="310" t="s">
        <v>610</v>
      </c>
    </row>
    <row r="383" spans="1:2" x14ac:dyDescent="0.2">
      <c r="A383" s="310" t="s">
        <v>1168</v>
      </c>
      <c r="B383" s="310" t="s">
        <v>935</v>
      </c>
    </row>
    <row r="384" spans="1:2" x14ac:dyDescent="0.2">
      <c r="A384" s="310" t="s">
        <v>1169</v>
      </c>
      <c r="B384" s="310" t="s">
        <v>827</v>
      </c>
    </row>
    <row r="385" spans="1:2" x14ac:dyDescent="0.2">
      <c r="A385" s="310" t="s">
        <v>1170</v>
      </c>
      <c r="B385" s="310" t="s">
        <v>690</v>
      </c>
    </row>
    <row r="386" spans="1:2" x14ac:dyDescent="0.2">
      <c r="A386" s="310" t="s">
        <v>1171</v>
      </c>
      <c r="B386" s="310" t="s">
        <v>690</v>
      </c>
    </row>
    <row r="387" spans="1:2" x14ac:dyDescent="0.2">
      <c r="A387" s="310" t="s">
        <v>1172</v>
      </c>
      <c r="B387" s="310" t="s">
        <v>1173</v>
      </c>
    </row>
    <row r="388" spans="1:2" x14ac:dyDescent="0.2">
      <c r="A388" s="310" t="s">
        <v>1174</v>
      </c>
      <c r="B388" s="310" t="s">
        <v>610</v>
      </c>
    </row>
    <row r="389" spans="1:2" x14ac:dyDescent="0.2">
      <c r="A389" s="310" t="s">
        <v>1175</v>
      </c>
      <c r="B389" s="310" t="s">
        <v>618</v>
      </c>
    </row>
    <row r="390" spans="1:2" x14ac:dyDescent="0.2">
      <c r="A390" s="310" t="s">
        <v>1176</v>
      </c>
      <c r="B390" s="310" t="s">
        <v>806</v>
      </c>
    </row>
    <row r="391" spans="1:2" x14ac:dyDescent="0.2">
      <c r="A391" s="310" t="s">
        <v>1177</v>
      </c>
      <c r="B391" s="310" t="s">
        <v>1178</v>
      </c>
    </row>
    <row r="392" spans="1:2" x14ac:dyDescent="0.2">
      <c r="A392" s="310" t="s">
        <v>1179</v>
      </c>
      <c r="B392" s="310" t="s">
        <v>792</v>
      </c>
    </row>
    <row r="393" spans="1:2" x14ac:dyDescent="0.2">
      <c r="A393" s="310" t="s">
        <v>1180</v>
      </c>
      <c r="B393" s="310" t="s">
        <v>674</v>
      </c>
    </row>
    <row r="394" spans="1:2" x14ac:dyDescent="0.2">
      <c r="A394" s="310" t="s">
        <v>1181</v>
      </c>
      <c r="B394" s="310" t="s">
        <v>722</v>
      </c>
    </row>
    <row r="395" spans="1:2" x14ac:dyDescent="0.2">
      <c r="A395" s="310" t="s">
        <v>1182</v>
      </c>
      <c r="B395" s="310" t="s">
        <v>735</v>
      </c>
    </row>
    <row r="396" spans="1:2" x14ac:dyDescent="0.2">
      <c r="A396" s="310" t="s">
        <v>1183</v>
      </c>
      <c r="B396" s="310" t="s">
        <v>676</v>
      </c>
    </row>
    <row r="397" spans="1:2" x14ac:dyDescent="0.2">
      <c r="A397" s="310" t="s">
        <v>1184</v>
      </c>
      <c r="B397" s="310" t="s">
        <v>962</v>
      </c>
    </row>
    <row r="398" spans="1:2" x14ac:dyDescent="0.2">
      <c r="A398" s="310" t="s">
        <v>1185</v>
      </c>
      <c r="B398" s="310" t="s">
        <v>1186</v>
      </c>
    </row>
    <row r="399" spans="1:2" x14ac:dyDescent="0.2">
      <c r="A399" s="310" t="s">
        <v>1187</v>
      </c>
      <c r="B399" s="310" t="s">
        <v>636</v>
      </c>
    </row>
    <row r="400" spans="1:2" x14ac:dyDescent="0.2">
      <c r="A400" s="310" t="s">
        <v>1188</v>
      </c>
      <c r="B400" s="310" t="s">
        <v>739</v>
      </c>
    </row>
    <row r="401" spans="1:2" x14ac:dyDescent="0.2">
      <c r="A401" s="310" t="s">
        <v>1189</v>
      </c>
      <c r="B401" s="310" t="s">
        <v>930</v>
      </c>
    </row>
    <row r="402" spans="1:2" x14ac:dyDescent="0.2">
      <c r="A402" s="310" t="s">
        <v>1190</v>
      </c>
      <c r="B402" s="310" t="s">
        <v>726</v>
      </c>
    </row>
    <row r="403" spans="1:2" x14ac:dyDescent="0.2">
      <c r="A403" s="310" t="s">
        <v>1191</v>
      </c>
      <c r="B403" s="310" t="s">
        <v>608</v>
      </c>
    </row>
    <row r="404" spans="1:2" x14ac:dyDescent="0.2">
      <c r="A404" s="310" t="s">
        <v>1192</v>
      </c>
      <c r="B404" s="310" t="s">
        <v>1193</v>
      </c>
    </row>
    <row r="405" spans="1:2" x14ac:dyDescent="0.2">
      <c r="A405" s="310" t="s">
        <v>1194</v>
      </c>
      <c r="B405" s="310" t="s">
        <v>1195</v>
      </c>
    </row>
    <row r="406" spans="1:2" x14ac:dyDescent="0.2">
      <c r="A406" s="310" t="s">
        <v>1196</v>
      </c>
      <c r="B406" s="310" t="s">
        <v>1197</v>
      </c>
    </row>
    <row r="407" spans="1:2" x14ac:dyDescent="0.2">
      <c r="A407" s="310" t="s">
        <v>1198</v>
      </c>
      <c r="B407" s="310" t="s">
        <v>633</v>
      </c>
    </row>
    <row r="408" spans="1:2" x14ac:dyDescent="0.2">
      <c r="A408" s="310" t="s">
        <v>1199</v>
      </c>
      <c r="B408" s="310" t="s">
        <v>1200</v>
      </c>
    </row>
    <row r="409" spans="1:2" x14ac:dyDescent="0.2">
      <c r="A409" s="310" t="s">
        <v>1201</v>
      </c>
      <c r="B409" s="310" t="s">
        <v>975</v>
      </c>
    </row>
    <row r="410" spans="1:2" x14ac:dyDescent="0.2">
      <c r="A410" s="310" t="s">
        <v>1202</v>
      </c>
      <c r="B410" s="310" t="s">
        <v>636</v>
      </c>
    </row>
    <row r="411" spans="1:2" x14ac:dyDescent="0.2">
      <c r="A411" s="310" t="s">
        <v>1203</v>
      </c>
      <c r="B411" s="310" t="s">
        <v>1057</v>
      </c>
    </row>
    <row r="412" spans="1:2" x14ac:dyDescent="0.2">
      <c r="A412" s="310" t="s">
        <v>1204</v>
      </c>
      <c r="B412" s="310" t="s">
        <v>618</v>
      </c>
    </row>
    <row r="413" spans="1:2" x14ac:dyDescent="0.2">
      <c r="A413" s="310" t="s">
        <v>1205</v>
      </c>
      <c r="B413" s="310" t="s">
        <v>1206</v>
      </c>
    </row>
    <row r="414" spans="1:2" x14ac:dyDescent="0.2">
      <c r="A414" s="310" t="s">
        <v>1207</v>
      </c>
      <c r="B414" s="310" t="s">
        <v>812</v>
      </c>
    </row>
    <row r="415" spans="1:2" x14ac:dyDescent="0.2">
      <c r="A415" s="310" t="s">
        <v>1208</v>
      </c>
      <c r="B415" s="310" t="s">
        <v>1063</v>
      </c>
    </row>
    <row r="416" spans="1:2" x14ac:dyDescent="0.2">
      <c r="A416" s="310" t="s">
        <v>1209</v>
      </c>
      <c r="B416" s="310" t="s">
        <v>656</v>
      </c>
    </row>
    <row r="417" spans="1:2" x14ac:dyDescent="0.2">
      <c r="A417" s="310" t="s">
        <v>1210</v>
      </c>
      <c r="B417" s="310" t="s">
        <v>975</v>
      </c>
    </row>
    <row r="418" spans="1:2" x14ac:dyDescent="0.2">
      <c r="A418" s="310" t="s">
        <v>1211</v>
      </c>
      <c r="B418" s="310" t="s">
        <v>785</v>
      </c>
    </row>
    <row r="419" spans="1:2" x14ac:dyDescent="0.2">
      <c r="A419" s="310" t="s">
        <v>1212</v>
      </c>
      <c r="B419" s="310" t="s">
        <v>776</v>
      </c>
    </row>
    <row r="420" spans="1:2" x14ac:dyDescent="0.2">
      <c r="A420" s="310" t="s">
        <v>1213</v>
      </c>
      <c r="B420" s="310" t="s">
        <v>1150</v>
      </c>
    </row>
    <row r="421" spans="1:2" x14ac:dyDescent="0.2">
      <c r="A421" s="310" t="s">
        <v>1214</v>
      </c>
      <c r="B421" s="310" t="s">
        <v>1158</v>
      </c>
    </row>
    <row r="422" spans="1:2" x14ac:dyDescent="0.2">
      <c r="A422" s="310" t="s">
        <v>1215</v>
      </c>
      <c r="B422" s="310" t="s">
        <v>1216</v>
      </c>
    </row>
    <row r="423" spans="1:2" x14ac:dyDescent="0.2">
      <c r="A423" s="310" t="s">
        <v>1217</v>
      </c>
      <c r="B423" s="310" t="s">
        <v>1218</v>
      </c>
    </row>
    <row r="424" spans="1:2" x14ac:dyDescent="0.2">
      <c r="A424" s="310" t="s">
        <v>1219</v>
      </c>
      <c r="B424" s="310" t="s">
        <v>690</v>
      </c>
    </row>
    <row r="425" spans="1:2" x14ac:dyDescent="0.2">
      <c r="A425" s="310" t="s">
        <v>1220</v>
      </c>
      <c r="B425" s="310" t="s">
        <v>901</v>
      </c>
    </row>
    <row r="426" spans="1:2" x14ac:dyDescent="0.2">
      <c r="A426" s="310" t="s">
        <v>1221</v>
      </c>
      <c r="B426" s="310" t="s">
        <v>1222</v>
      </c>
    </row>
    <row r="427" spans="1:2" x14ac:dyDescent="0.2">
      <c r="A427" s="310" t="s">
        <v>1223</v>
      </c>
      <c r="B427" s="310" t="s">
        <v>1224</v>
      </c>
    </row>
    <row r="428" spans="1:2" x14ac:dyDescent="0.2">
      <c r="A428" s="310" t="s">
        <v>1225</v>
      </c>
      <c r="B428" s="310" t="s">
        <v>997</v>
      </c>
    </row>
    <row r="429" spans="1:2" x14ac:dyDescent="0.2">
      <c r="A429" s="310" t="s">
        <v>1226</v>
      </c>
      <c r="B429" s="310" t="s">
        <v>633</v>
      </c>
    </row>
    <row r="430" spans="1:2" x14ac:dyDescent="0.2">
      <c r="A430" s="310" t="s">
        <v>1227</v>
      </c>
      <c r="B430" s="310" t="s">
        <v>1228</v>
      </c>
    </row>
    <row r="431" spans="1:2" x14ac:dyDescent="0.2">
      <c r="A431" s="310" t="s">
        <v>1229</v>
      </c>
      <c r="B431" s="310" t="s">
        <v>1230</v>
      </c>
    </row>
    <row r="432" spans="1:2" x14ac:dyDescent="0.2">
      <c r="A432" s="310" t="s">
        <v>1231</v>
      </c>
      <c r="B432" s="310" t="s">
        <v>1224</v>
      </c>
    </row>
    <row r="433" spans="1:2" x14ac:dyDescent="0.2">
      <c r="A433" s="310" t="s">
        <v>1232</v>
      </c>
      <c r="B433" s="310" t="s">
        <v>667</v>
      </c>
    </row>
    <row r="434" spans="1:2" x14ac:dyDescent="0.2">
      <c r="A434" s="310" t="s">
        <v>1233</v>
      </c>
      <c r="B434" s="310" t="s">
        <v>1077</v>
      </c>
    </row>
    <row r="435" spans="1:2" x14ac:dyDescent="0.2">
      <c r="A435" s="310" t="s">
        <v>1234</v>
      </c>
      <c r="B435" s="310" t="s">
        <v>1235</v>
      </c>
    </row>
    <row r="436" spans="1:2" x14ac:dyDescent="0.2">
      <c r="A436" s="262" t="s">
        <v>1236</v>
      </c>
      <c r="B436" s="262" t="s">
        <v>1237</v>
      </c>
    </row>
    <row r="437" spans="1:2" x14ac:dyDescent="0.2">
      <c r="A437" s="262" t="s">
        <v>1238</v>
      </c>
      <c r="B437" s="262" t="s">
        <v>997</v>
      </c>
    </row>
    <row r="438" spans="1:2" x14ac:dyDescent="0.2">
      <c r="A438" s="262" t="s">
        <v>1239</v>
      </c>
      <c r="B438" s="262" t="s">
        <v>633</v>
      </c>
    </row>
    <row r="439" spans="1:2" x14ac:dyDescent="0.2">
      <c r="A439" s="262" t="s">
        <v>1240</v>
      </c>
      <c r="B439" s="262" t="s">
        <v>690</v>
      </c>
    </row>
    <row r="440" spans="1:2" x14ac:dyDescent="0.2">
      <c r="A440" s="262" t="s">
        <v>1241</v>
      </c>
      <c r="B440" s="262" t="s">
        <v>1242</v>
      </c>
    </row>
    <row r="441" spans="1:2" x14ac:dyDescent="0.2">
      <c r="A441" s="262" t="s">
        <v>1243</v>
      </c>
      <c r="B441" s="262" t="s">
        <v>930</v>
      </c>
    </row>
    <row r="442" spans="1:2" x14ac:dyDescent="0.2">
      <c r="A442" s="262" t="s">
        <v>1244</v>
      </c>
      <c r="B442" s="262" t="s">
        <v>690</v>
      </c>
    </row>
    <row r="443" spans="1:2" x14ac:dyDescent="0.2">
      <c r="A443" s="262" t="s">
        <v>1245</v>
      </c>
      <c r="B443" s="262" t="s">
        <v>1246</v>
      </c>
    </row>
    <row r="444" spans="1:2" x14ac:dyDescent="0.2">
      <c r="A444" s="262" t="s">
        <v>1247</v>
      </c>
      <c r="B444" s="262" t="s">
        <v>633</v>
      </c>
    </row>
    <row r="445" spans="1:2" x14ac:dyDescent="0.2">
      <c r="A445" s="262" t="s">
        <v>1248</v>
      </c>
      <c r="B445" s="262" t="s">
        <v>690</v>
      </c>
    </row>
    <row r="446" spans="1:2" x14ac:dyDescent="0.2">
      <c r="A446" s="262" t="s">
        <v>1249</v>
      </c>
      <c r="B446" s="262" t="s">
        <v>1139</v>
      </c>
    </row>
    <row r="447" spans="1:2" x14ac:dyDescent="0.2">
      <c r="A447" s="262" t="s">
        <v>1250</v>
      </c>
      <c r="B447" s="262" t="s">
        <v>977</v>
      </c>
    </row>
    <row r="448" spans="1:2" x14ac:dyDescent="0.2">
      <c r="A448" s="262" t="s">
        <v>1251</v>
      </c>
      <c r="B448" s="262" t="s">
        <v>667</v>
      </c>
    </row>
    <row r="449" spans="1:2" x14ac:dyDescent="0.2">
      <c r="A449" s="262" t="s">
        <v>1252</v>
      </c>
      <c r="B449" s="262" t="s">
        <v>1253</v>
      </c>
    </row>
    <row r="450" spans="1:2" x14ac:dyDescent="0.2">
      <c r="A450" s="262" t="s">
        <v>1254</v>
      </c>
      <c r="B450" s="262" t="s">
        <v>1253</v>
      </c>
    </row>
    <row r="451" spans="1:2" x14ac:dyDescent="0.2">
      <c r="A451" s="262" t="s">
        <v>1255</v>
      </c>
      <c r="B451" s="262" t="s">
        <v>952</v>
      </c>
    </row>
    <row r="452" spans="1:2" x14ac:dyDescent="0.2">
      <c r="A452" s="262" t="s">
        <v>1256</v>
      </c>
      <c r="B452" s="262" t="s">
        <v>1257</v>
      </c>
    </row>
    <row r="453" spans="1:2" x14ac:dyDescent="0.2">
      <c r="A453" s="262" t="s">
        <v>1258</v>
      </c>
      <c r="B453" s="262" t="s">
        <v>859</v>
      </c>
    </row>
    <row r="454" spans="1:2" x14ac:dyDescent="0.2">
      <c r="A454" s="262" t="s">
        <v>1259</v>
      </c>
      <c r="B454" s="262" t="s">
        <v>1260</v>
      </c>
    </row>
    <row r="455" spans="1:2" x14ac:dyDescent="0.2">
      <c r="A455" s="262" t="s">
        <v>1261</v>
      </c>
      <c r="B455" s="262" t="s">
        <v>1262</v>
      </c>
    </row>
    <row r="456" spans="1:2" x14ac:dyDescent="0.2">
      <c r="A456" s="262" t="s">
        <v>1263</v>
      </c>
      <c r="B456" s="262" t="s">
        <v>1264</v>
      </c>
    </row>
    <row r="457" spans="1:2" x14ac:dyDescent="0.2">
      <c r="A457" s="262" t="s">
        <v>1265</v>
      </c>
      <c r="B457" s="262" t="s">
        <v>776</v>
      </c>
    </row>
    <row r="458" spans="1:2" x14ac:dyDescent="0.2">
      <c r="A458" s="262" t="s">
        <v>1266</v>
      </c>
      <c r="B458" s="262" t="s">
        <v>753</v>
      </c>
    </row>
    <row r="459" spans="1:2" x14ac:dyDescent="0.2">
      <c r="A459" s="262" t="s">
        <v>1267</v>
      </c>
      <c r="B459" s="262" t="s">
        <v>608</v>
      </c>
    </row>
    <row r="460" spans="1:2" x14ac:dyDescent="0.2">
      <c r="A460" s="262" t="s">
        <v>1268</v>
      </c>
      <c r="B460" s="262" t="s">
        <v>1150</v>
      </c>
    </row>
    <row r="461" spans="1:2" x14ac:dyDescent="0.2">
      <c r="A461" s="262" t="s">
        <v>1269</v>
      </c>
      <c r="B461" s="262" t="s">
        <v>633</v>
      </c>
    </row>
    <row r="462" spans="1:2" x14ac:dyDescent="0.2">
      <c r="A462" s="262" t="s">
        <v>1270</v>
      </c>
      <c r="B462" s="262" t="s">
        <v>835</v>
      </c>
    </row>
    <row r="463" spans="1:2" x14ac:dyDescent="0.2">
      <c r="A463" s="262" t="s">
        <v>1271</v>
      </c>
      <c r="B463" s="262" t="s">
        <v>730</v>
      </c>
    </row>
    <row r="464" spans="1:2" x14ac:dyDescent="0.2">
      <c r="A464" s="262" t="s">
        <v>1272</v>
      </c>
      <c r="B464" s="262" t="s">
        <v>759</v>
      </c>
    </row>
    <row r="465" spans="1:2" x14ac:dyDescent="0.2">
      <c r="A465" s="262" t="s">
        <v>1273</v>
      </c>
      <c r="B465" s="262" t="s">
        <v>975</v>
      </c>
    </row>
    <row r="466" spans="1:2" x14ac:dyDescent="0.2">
      <c r="A466" s="262" t="s">
        <v>1274</v>
      </c>
      <c r="B466" s="262" t="s">
        <v>692</v>
      </c>
    </row>
    <row r="467" spans="1:2" x14ac:dyDescent="0.2">
      <c r="A467" s="262" t="s">
        <v>1275</v>
      </c>
      <c r="B467" s="262" t="s">
        <v>739</v>
      </c>
    </row>
    <row r="468" spans="1:2" x14ac:dyDescent="0.2">
      <c r="A468" s="262" t="s">
        <v>1276</v>
      </c>
      <c r="B468" s="262" t="s">
        <v>610</v>
      </c>
    </row>
    <row r="469" spans="1:2" x14ac:dyDescent="0.2">
      <c r="A469" s="262" t="s">
        <v>1277</v>
      </c>
      <c r="B469" s="262" t="s">
        <v>644</v>
      </c>
    </row>
    <row r="470" spans="1:2" x14ac:dyDescent="0.2">
      <c r="A470" s="262" t="s">
        <v>1278</v>
      </c>
      <c r="B470" s="262" t="s">
        <v>735</v>
      </c>
    </row>
    <row r="471" spans="1:2" x14ac:dyDescent="0.2">
      <c r="A471" s="262" t="s">
        <v>1279</v>
      </c>
      <c r="B471" s="262" t="s">
        <v>1280</v>
      </c>
    </row>
    <row r="472" spans="1:2" x14ac:dyDescent="0.2">
      <c r="A472" s="262" t="s">
        <v>1281</v>
      </c>
      <c r="B472" s="262" t="s">
        <v>1282</v>
      </c>
    </row>
    <row r="473" spans="1:2" x14ac:dyDescent="0.2">
      <c r="A473" s="262" t="s">
        <v>1283</v>
      </c>
      <c r="B473" s="262" t="s">
        <v>610</v>
      </c>
    </row>
    <row r="474" spans="1:2" x14ac:dyDescent="0.2">
      <c r="A474" s="262" t="s">
        <v>1284</v>
      </c>
      <c r="B474" s="262" t="s">
        <v>659</v>
      </c>
    </row>
    <row r="475" spans="1:2" x14ac:dyDescent="0.2">
      <c r="A475" s="262" t="s">
        <v>1285</v>
      </c>
      <c r="B475" s="262" t="s">
        <v>817</v>
      </c>
    </row>
    <row r="476" spans="1:2" x14ac:dyDescent="0.2">
      <c r="A476" s="262" t="s">
        <v>1286</v>
      </c>
      <c r="B476" s="262" t="s">
        <v>1287</v>
      </c>
    </row>
    <row r="477" spans="1:2" x14ac:dyDescent="0.2">
      <c r="A477" s="262" t="s">
        <v>1288</v>
      </c>
      <c r="B477" s="262" t="s">
        <v>735</v>
      </c>
    </row>
    <row r="478" spans="1:2" x14ac:dyDescent="0.2">
      <c r="A478" s="262" t="s">
        <v>1289</v>
      </c>
      <c r="B478" s="262" t="s">
        <v>1290</v>
      </c>
    </row>
    <row r="479" spans="1:2" x14ac:dyDescent="0.2">
      <c r="A479" s="262" t="s">
        <v>1291</v>
      </c>
      <c r="B479" s="262" t="s">
        <v>1292</v>
      </c>
    </row>
    <row r="480" spans="1:2" x14ac:dyDescent="0.2">
      <c r="A480" s="262" t="s">
        <v>1293</v>
      </c>
      <c r="B480" s="262" t="s">
        <v>1057</v>
      </c>
    </row>
    <row r="481" spans="1:2" x14ac:dyDescent="0.2">
      <c r="A481" s="262" t="s">
        <v>1294</v>
      </c>
      <c r="B481" s="262" t="s">
        <v>1295</v>
      </c>
    </row>
    <row r="482" spans="1:2" x14ac:dyDescent="0.2">
      <c r="A482" s="262" t="s">
        <v>1296</v>
      </c>
      <c r="B482" s="262" t="s">
        <v>954</v>
      </c>
    </row>
    <row r="483" spans="1:2" x14ac:dyDescent="0.2">
      <c r="A483" s="262" t="s">
        <v>1297</v>
      </c>
      <c r="B483" s="262" t="s">
        <v>838</v>
      </c>
    </row>
    <row r="484" spans="1:2" x14ac:dyDescent="0.2">
      <c r="A484" s="262" t="s">
        <v>1298</v>
      </c>
      <c r="B484" s="262" t="s">
        <v>633</v>
      </c>
    </row>
    <row r="485" spans="1:2" x14ac:dyDescent="0.2">
      <c r="A485" s="262" t="s">
        <v>1299</v>
      </c>
      <c r="B485" s="262" t="s">
        <v>1300</v>
      </c>
    </row>
    <row r="486" spans="1:2" x14ac:dyDescent="0.2">
      <c r="A486" s="262" t="s">
        <v>1301</v>
      </c>
      <c r="B486" s="262" t="s">
        <v>868</v>
      </c>
    </row>
    <row r="487" spans="1:2" x14ac:dyDescent="0.2">
      <c r="A487" s="262" t="s">
        <v>1302</v>
      </c>
      <c r="B487" s="262" t="s">
        <v>667</v>
      </c>
    </row>
    <row r="488" spans="1:2" x14ac:dyDescent="0.2">
      <c r="A488" s="262" t="s">
        <v>1303</v>
      </c>
      <c r="B488" s="262" t="s">
        <v>1100</v>
      </c>
    </row>
    <row r="489" spans="1:2" x14ac:dyDescent="0.2">
      <c r="A489" s="262" t="s">
        <v>1304</v>
      </c>
      <c r="B489" s="262" t="s">
        <v>690</v>
      </c>
    </row>
    <row r="490" spans="1:2" x14ac:dyDescent="0.2">
      <c r="A490" s="262" t="s">
        <v>1305</v>
      </c>
      <c r="B490" s="262" t="s">
        <v>859</v>
      </c>
    </row>
    <row r="491" spans="1:2" x14ac:dyDescent="0.2">
      <c r="A491" s="262" t="s">
        <v>1306</v>
      </c>
      <c r="B491" s="262" t="s">
        <v>735</v>
      </c>
    </row>
    <row r="492" spans="1:2" x14ac:dyDescent="0.2">
      <c r="A492" s="262" t="s">
        <v>1307</v>
      </c>
      <c r="B492" s="262" t="s">
        <v>612</v>
      </c>
    </row>
    <row r="493" spans="1:2" x14ac:dyDescent="0.2">
      <c r="A493" s="262" t="s">
        <v>1308</v>
      </c>
      <c r="B493" s="262" t="s">
        <v>667</v>
      </c>
    </row>
    <row r="494" spans="1:2" x14ac:dyDescent="0.2">
      <c r="A494" s="262" t="s">
        <v>1309</v>
      </c>
      <c r="B494" s="262" t="s">
        <v>636</v>
      </c>
    </row>
    <row r="495" spans="1:2" x14ac:dyDescent="0.2">
      <c r="A495" s="262" t="s">
        <v>1310</v>
      </c>
      <c r="B495" s="262" t="s">
        <v>1311</v>
      </c>
    </row>
    <row r="496" spans="1:2" x14ac:dyDescent="0.2">
      <c r="A496" s="262" t="s">
        <v>1312</v>
      </c>
      <c r="B496" s="262" t="s">
        <v>1074</v>
      </c>
    </row>
    <row r="497" spans="1:2" x14ac:dyDescent="0.2">
      <c r="A497" s="262" t="s">
        <v>1313</v>
      </c>
      <c r="B497" s="262" t="s">
        <v>981</v>
      </c>
    </row>
    <row r="498" spans="1:2" x14ac:dyDescent="0.2">
      <c r="A498" s="262" t="s">
        <v>1314</v>
      </c>
      <c r="B498" s="262" t="s">
        <v>1315</v>
      </c>
    </row>
    <row r="499" spans="1:2" x14ac:dyDescent="0.2">
      <c r="A499" s="262" t="s">
        <v>1316</v>
      </c>
      <c r="B499" s="262" t="s">
        <v>1242</v>
      </c>
    </row>
    <row r="500" spans="1:2" x14ac:dyDescent="0.2">
      <c r="A500" s="262" t="s">
        <v>1317</v>
      </c>
      <c r="B500" s="262" t="s">
        <v>633</v>
      </c>
    </row>
    <row r="501" spans="1:2" x14ac:dyDescent="0.2">
      <c r="A501" s="262" t="s">
        <v>1318</v>
      </c>
      <c r="B501" s="262" t="s">
        <v>667</v>
      </c>
    </row>
    <row r="502" spans="1:2" x14ac:dyDescent="0.2">
      <c r="A502" s="262" t="s">
        <v>1319</v>
      </c>
      <c r="B502" s="262" t="s">
        <v>627</v>
      </c>
    </row>
    <row r="503" spans="1:2" x14ac:dyDescent="0.2">
      <c r="A503" s="262" t="s">
        <v>1320</v>
      </c>
      <c r="B503" s="262" t="s">
        <v>1321</v>
      </c>
    </row>
    <row r="504" spans="1:2" x14ac:dyDescent="0.2">
      <c r="A504" s="262" t="s">
        <v>1322</v>
      </c>
      <c r="B504" s="262" t="s">
        <v>730</v>
      </c>
    </row>
    <row r="505" spans="1:2" x14ac:dyDescent="0.2">
      <c r="A505" s="262" t="s">
        <v>1323</v>
      </c>
      <c r="B505" s="262" t="s">
        <v>1324</v>
      </c>
    </row>
    <row r="506" spans="1:2" x14ac:dyDescent="0.2">
      <c r="A506" s="262" t="s">
        <v>1325</v>
      </c>
      <c r="B506" s="262" t="s">
        <v>850</v>
      </c>
    </row>
    <row r="507" spans="1:2" x14ac:dyDescent="0.2">
      <c r="A507" s="262" t="s">
        <v>1326</v>
      </c>
      <c r="B507" s="262" t="s">
        <v>1327</v>
      </c>
    </row>
  </sheetData>
  <sheetProtection algorithmName="SHA-512" hashValue="I4tcdcyxsUcSaQvmJKYCTZ+T8WvLr1TXDUlDaFc/BznbmJDU9YDzfSGXxpbMbtTNKI1uLK/4rlTgT47MwUAzPg==" saltValue="Y4D5fRQNrhhP5OlvAVYP7A==" spinCount="100000" sheet="1" selectLockedCells="1"/>
  <printOptions horizontalCentered="1"/>
  <pageMargins left="0.7" right="0.7" top="0.75" bottom="0.75" header="0.3" footer="0.3"/>
  <pageSetup scale="65" orientation="landscape" r:id="rId1"/>
  <headerFooter>
    <oddFooter>&amp;L&amp;A
Version Date: June 14, 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D19"/>
  <sheetViews>
    <sheetView showGridLines="0" zoomScaleNormal="100" zoomScaleSheetLayoutView="100" workbookViewId="0">
      <selection activeCell="B13" sqref="B13"/>
    </sheetView>
  </sheetViews>
  <sheetFormatPr defaultColWidth="17.21875" defaultRowHeight="15" x14ac:dyDescent="0.2"/>
  <cols>
    <col min="1" max="1" width="55.21875" style="262" customWidth="1"/>
    <col min="2" max="2" width="17.44140625" style="262" customWidth="1"/>
    <col min="3" max="3" width="20.77734375" style="262" customWidth="1"/>
    <col min="4" max="16384" width="17.21875" style="262"/>
  </cols>
  <sheetData>
    <row r="1" spans="1:4" ht="16.5" customHeight="1" x14ac:dyDescent="0.25">
      <c r="A1" s="261" t="s">
        <v>61</v>
      </c>
      <c r="B1" s="307"/>
      <c r="C1" s="86"/>
    </row>
    <row r="2" spans="1:4" ht="16.5" customHeight="1" x14ac:dyDescent="0.25">
      <c r="A2" s="261" t="s">
        <v>259</v>
      </c>
      <c r="B2" s="307"/>
      <c r="C2" s="86"/>
    </row>
    <row r="3" spans="1:4" ht="16.5" customHeight="1" x14ac:dyDescent="0.25">
      <c r="A3" s="261" t="s">
        <v>311</v>
      </c>
      <c r="B3" s="307"/>
      <c r="C3" s="86"/>
    </row>
    <row r="4" spans="1:4" ht="16.5" customHeight="1" x14ac:dyDescent="0.25">
      <c r="A4" s="266" t="s">
        <v>294</v>
      </c>
      <c r="B4" s="340"/>
      <c r="C4" s="286"/>
    </row>
    <row r="5" spans="1:4" ht="16.5" customHeight="1" x14ac:dyDescent="0.25">
      <c r="A5" s="264" t="s">
        <v>295</v>
      </c>
      <c r="B5" s="286"/>
      <c r="C5" s="286"/>
    </row>
    <row r="6" spans="1:4" ht="16.5" customHeight="1" x14ac:dyDescent="0.25">
      <c r="A6" s="267"/>
      <c r="B6" s="267"/>
      <c r="C6" s="267"/>
    </row>
    <row r="7" spans="1:4" ht="16.5" customHeight="1" x14ac:dyDescent="0.25">
      <c r="A7" s="281" t="str">
        <f>'Cover-Input Page '!B7&amp;": "&amp;'Cover-Input Page '!C7</f>
        <v>Company Name (Health Plan): Cigna Health and Life Insurance Company</v>
      </c>
      <c r="B7" s="263"/>
      <c r="C7" s="263"/>
      <c r="D7" s="263"/>
    </row>
    <row r="8" spans="1:4" ht="16.5" customHeight="1" x14ac:dyDescent="0.25">
      <c r="A8" s="281" t="str">
        <f>"Reporting Year: "&amp;'Cover-Input Page '!$C$5</f>
        <v>Reporting Year: 2023</v>
      </c>
      <c r="B8" s="263"/>
      <c r="C8" s="263"/>
      <c r="D8" s="263"/>
    </row>
    <row r="9" spans="1:4" ht="15.75" x14ac:dyDescent="0.25">
      <c r="A9" s="268"/>
      <c r="B9" s="263"/>
      <c r="C9" s="263"/>
    </row>
    <row r="10" spans="1:4" ht="90.75" customHeight="1" x14ac:dyDescent="0.25">
      <c r="A10" s="274" t="s">
        <v>390</v>
      </c>
      <c r="B10" s="282" t="str">
        <f>'Cover-Input Page '!$C$5&amp;" Paid Dollar Amount (PMPM)"</f>
        <v>2023 Paid Dollar Amount (PMPM)</v>
      </c>
      <c r="C10" s="273" t="s">
        <v>296</v>
      </c>
    </row>
    <row r="11" spans="1:4" ht="31.5" x14ac:dyDescent="0.25">
      <c r="A11" s="274" t="s">
        <v>297</v>
      </c>
      <c r="B11" s="71">
        <f>'LGPDCD-YoYcompofPrem'!B13</f>
        <v>0</v>
      </c>
      <c r="C11" s="311">
        <f>B11/$B$15</f>
        <v>0</v>
      </c>
    </row>
    <row r="12" spans="1:4" ht="15.75" x14ac:dyDescent="0.25">
      <c r="A12" s="274"/>
      <c r="B12" s="341"/>
      <c r="C12" s="342"/>
    </row>
    <row r="13" spans="1:4" ht="15.75" x14ac:dyDescent="0.25">
      <c r="A13" s="343" t="s">
        <v>298</v>
      </c>
      <c r="B13" s="71">
        <f>'LGPDCD-YoYcompofPrem'!B11+'LGPDCD-YoYcompofPrem'!B17+'LGPDCD-YoYcompofPrem'!B13</f>
        <v>566.45000000000005</v>
      </c>
      <c r="C13" s="311">
        <f>B13/$B$15</f>
        <v>0.90117250266477877</v>
      </c>
    </row>
    <row r="14" spans="1:4" ht="16.5" customHeight="1" x14ac:dyDescent="0.2"/>
    <row r="15" spans="1:4" ht="31.5" x14ac:dyDescent="0.25">
      <c r="A15" s="297" t="str">
        <f>'LGPDCD-PharmPctPrem'!A19</f>
        <v>Total Health Care Paid Premiums with pharmacy benefits carve-in (PMPM)</v>
      </c>
      <c r="B15" s="71">
        <f>'LGPDCD-PharmPctPrem'!B19</f>
        <v>628.57000000000005</v>
      </c>
      <c r="C15" s="344"/>
    </row>
    <row r="19" spans="2:2" x14ac:dyDescent="0.2">
      <c r="B19" s="345"/>
    </row>
  </sheetData>
  <sheetProtection algorithmName="SHA-512" hashValue="a5BD9sVLZGkSawPSSOERB2C+JOGkBT5xdiLYQQqhuvcAPPqSCmUVfiu8wJBVzJNdw/lmMKtbphzG4oQK85ZYXQ==" saltValue="9frR9kg0soFP6WZX2KjlcQ=="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18"/>
  <sheetViews>
    <sheetView showGridLines="0" zoomScaleNormal="100" zoomScaleSheetLayoutView="70" workbookViewId="0">
      <selection activeCell="D12" sqref="D12"/>
    </sheetView>
  </sheetViews>
  <sheetFormatPr defaultColWidth="7.77734375" defaultRowHeight="15" x14ac:dyDescent="0.2"/>
  <cols>
    <col min="1" max="1" width="53.33203125" style="262" customWidth="1"/>
    <col min="2" max="2" width="22.6640625" style="262" customWidth="1"/>
    <col min="3" max="3" width="19.77734375" style="262" customWidth="1"/>
    <col min="4" max="4" width="26.6640625" style="262" customWidth="1"/>
    <col min="5" max="5" width="19.77734375" style="262" customWidth="1"/>
    <col min="6" max="16384" width="7.77734375" style="262"/>
  </cols>
  <sheetData>
    <row r="1" spans="1:5" ht="15.75" x14ac:dyDescent="0.25">
      <c r="A1" s="261" t="s">
        <v>61</v>
      </c>
      <c r="B1" s="86"/>
      <c r="C1" s="86"/>
      <c r="D1" s="86"/>
      <c r="E1" s="86"/>
    </row>
    <row r="2" spans="1:5" ht="15.75" x14ac:dyDescent="0.25">
      <c r="A2" s="261" t="s">
        <v>259</v>
      </c>
      <c r="B2" s="86"/>
      <c r="C2" s="86"/>
      <c r="D2" s="86"/>
      <c r="E2" s="86"/>
    </row>
    <row r="3" spans="1:5" ht="15.75" x14ac:dyDescent="0.25">
      <c r="A3" s="261" t="s">
        <v>311</v>
      </c>
      <c r="B3" s="86"/>
      <c r="C3" s="86"/>
      <c r="D3" s="86"/>
      <c r="E3" s="86"/>
    </row>
    <row r="4" spans="1:5" ht="15.75" x14ac:dyDescent="0.25">
      <c r="A4" s="266" t="s">
        <v>299</v>
      </c>
      <c r="B4" s="266"/>
      <c r="C4" s="266"/>
      <c r="D4" s="266"/>
      <c r="E4" s="266"/>
    </row>
    <row r="5" spans="1:5" ht="15.75" x14ac:dyDescent="0.25">
      <c r="A5" s="266" t="s">
        <v>352</v>
      </c>
      <c r="B5" s="266"/>
      <c r="C5" s="266"/>
      <c r="D5" s="266"/>
      <c r="E5" s="266"/>
    </row>
    <row r="6" spans="1:5" ht="15.75" x14ac:dyDescent="0.25">
      <c r="A6" s="267"/>
      <c r="B6" s="267"/>
      <c r="C6" s="267"/>
      <c r="D6" s="267"/>
      <c r="E6" s="267"/>
    </row>
    <row r="7" spans="1:5" ht="15.75" x14ac:dyDescent="0.25">
      <c r="A7" s="281" t="str">
        <f>'Cover-Input Page '!B7&amp;": "&amp;'Cover-Input Page '!C7</f>
        <v>Company Name (Health Plan): Cigna Health and Life Insurance Company</v>
      </c>
      <c r="D7" s="263"/>
      <c r="E7" s="263"/>
    </row>
    <row r="8" spans="1:5" ht="15.75" x14ac:dyDescent="0.25">
      <c r="A8" s="281" t="str">
        <f>"Reporting Year: "&amp;'Cover-Input Page '!$C$5</f>
        <v>Reporting Year: 2023</v>
      </c>
      <c r="B8" s="287"/>
      <c r="C8" s="287"/>
      <c r="D8" s="263"/>
      <c r="E8" s="263"/>
    </row>
    <row r="9" spans="1:5" ht="15.75" x14ac:dyDescent="0.25">
      <c r="A9" s="268"/>
    </row>
    <row r="10" spans="1:5" ht="15.75" x14ac:dyDescent="0.25">
      <c r="A10" s="268" t="s">
        <v>300</v>
      </c>
      <c r="C10" s="276"/>
    </row>
    <row r="11" spans="1:5" ht="23.25" customHeight="1" x14ac:dyDescent="0.25">
      <c r="A11" s="279"/>
    </row>
    <row r="12" spans="1:5" ht="15.75" customHeight="1" x14ac:dyDescent="0.25">
      <c r="A12" s="268" t="s">
        <v>301</v>
      </c>
      <c r="B12" s="276"/>
      <c r="C12" s="276"/>
    </row>
    <row r="13" spans="1:5" ht="16.5" thickBot="1" x14ac:dyDescent="0.3">
      <c r="A13" s="303"/>
      <c r="B13" s="276"/>
      <c r="C13" s="276"/>
    </row>
    <row r="14" spans="1:5" ht="15.75" x14ac:dyDescent="0.25">
      <c r="A14" s="312" t="s">
        <v>302</v>
      </c>
      <c r="B14" s="313"/>
      <c r="C14" s="313"/>
      <c r="D14" s="313"/>
      <c r="E14" s="314"/>
    </row>
    <row r="15" spans="1:5" ht="15.75" x14ac:dyDescent="0.25">
      <c r="A15" s="315"/>
      <c r="B15" s="303"/>
      <c r="C15" s="303"/>
      <c r="D15" s="303"/>
      <c r="E15" s="316"/>
    </row>
    <row r="16" spans="1:5" ht="24" customHeight="1" x14ac:dyDescent="0.25">
      <c r="A16" s="317" t="s">
        <v>303</v>
      </c>
      <c r="B16" s="318" t="s">
        <v>304</v>
      </c>
      <c r="C16" s="319"/>
      <c r="D16" s="320"/>
      <c r="E16" s="321"/>
    </row>
    <row r="17" spans="1:5" ht="15.75" x14ac:dyDescent="0.2">
      <c r="A17" s="322"/>
      <c r="B17" s="323" t="s">
        <v>305</v>
      </c>
      <c r="C17" s="323" t="s">
        <v>306</v>
      </c>
      <c r="D17" s="323" t="s">
        <v>307</v>
      </c>
      <c r="E17" s="324" t="s">
        <v>308</v>
      </c>
    </row>
    <row r="18" spans="1:5" ht="15.75" x14ac:dyDescent="0.2">
      <c r="A18" s="325" t="s">
        <v>605</v>
      </c>
      <c r="B18" s="323" t="s">
        <v>310</v>
      </c>
      <c r="C18" s="323" t="s">
        <v>309</v>
      </c>
      <c r="D18" s="324" t="s">
        <v>309</v>
      </c>
      <c r="E18" s="324" t="s">
        <v>310</v>
      </c>
    </row>
    <row r="19" spans="1:5" ht="15.75" x14ac:dyDescent="0.2">
      <c r="A19" s="325" t="s">
        <v>606</v>
      </c>
      <c r="B19" s="323" t="s">
        <v>309</v>
      </c>
      <c r="C19" s="323" t="s">
        <v>310</v>
      </c>
      <c r="D19" s="323" t="s">
        <v>310</v>
      </c>
      <c r="E19" s="324" t="s">
        <v>309</v>
      </c>
    </row>
    <row r="20" spans="1:5" ht="15.75" x14ac:dyDescent="0.2">
      <c r="A20" s="325"/>
      <c r="B20" s="323"/>
      <c r="C20" s="323"/>
      <c r="D20" s="323"/>
      <c r="E20" s="324"/>
    </row>
    <row r="21" spans="1:5" ht="15.75" x14ac:dyDescent="0.2">
      <c r="A21" s="325"/>
      <c r="B21" s="323"/>
      <c r="C21" s="323"/>
      <c r="D21" s="323"/>
      <c r="E21" s="324"/>
    </row>
    <row r="22" spans="1:5" ht="16.5" thickBot="1" x14ac:dyDescent="0.25">
      <c r="A22" s="326"/>
      <c r="B22" s="327"/>
      <c r="C22" s="327"/>
      <c r="D22" s="327"/>
      <c r="E22" s="328"/>
    </row>
    <row r="24" spans="1:5" ht="16.5" customHeight="1" x14ac:dyDescent="0.2"/>
    <row r="25" spans="1:5" ht="16.5" customHeight="1" x14ac:dyDescent="0.2"/>
    <row r="26" spans="1:5" ht="16.5" customHeight="1" x14ac:dyDescent="0.2"/>
    <row r="117" spans="1:1" x14ac:dyDescent="0.2">
      <c r="A117" s="262" t="s">
        <v>310</v>
      </c>
    </row>
    <row r="118" spans="1:1" x14ac:dyDescent="0.2">
      <c r="A118" s="262" t="s">
        <v>309</v>
      </c>
    </row>
  </sheetData>
  <sheetProtection algorithmName="SHA-512" hashValue="9erxO0bHpu2spz2DKXxk1OenLOMZX2ZOLT0U1thqsRpVYYrEsF7V4kOGqDwBOS9/aZadzw4FOGHZuEIGTRbw/A==" saltValue="n/BR+eug13qb5WJI9/MZaA==" spinCount="100000" sheet="1" selectLockedCells="1"/>
  <dataValidations count="1">
    <dataValidation type="list" allowBlank="1" showInputMessage="1" showErrorMessage="1" sqref="B18:E22" xr:uid="{00000000-0002-0000-1800-000000000000}">
      <formula1>$A$116:$A$118</formula1>
    </dataValidation>
  </dataValidations>
  <printOptions horizontalCentered="1"/>
  <pageMargins left="0.7" right="0.7" top="0.75" bottom="0.75" header="0.3" footer="0.3"/>
  <pageSetup scale="65" fitToHeight="0" orientation="landscape" r:id="rId1"/>
  <headerFooter>
    <oddFooter>&amp;L&amp;A
Version Date: June 14,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B29"/>
  <sheetViews>
    <sheetView showGridLines="0" workbookViewId="0">
      <selection activeCell="C28" sqref="C28"/>
    </sheetView>
  </sheetViews>
  <sheetFormatPr defaultColWidth="7.77734375" defaultRowHeight="15" x14ac:dyDescent="0.2"/>
  <cols>
    <col min="1" max="1" width="22.109375" style="61" customWidth="1"/>
    <col min="2" max="2" width="92.77734375" style="61" customWidth="1"/>
    <col min="3" max="3" width="71.77734375" style="56" customWidth="1"/>
    <col min="4" max="16384" width="7.77734375" style="56"/>
  </cols>
  <sheetData>
    <row r="1" spans="1:2" ht="15.75" x14ac:dyDescent="0.25">
      <c r="A1" s="46" t="s">
        <v>61</v>
      </c>
    </row>
    <row r="2" spans="1:2" ht="15.75" x14ac:dyDescent="0.25">
      <c r="A2" s="46" t="s">
        <v>259</v>
      </c>
    </row>
    <row r="3" spans="1:2" ht="15.75" x14ac:dyDescent="0.25">
      <c r="A3" s="46" t="s">
        <v>311</v>
      </c>
    </row>
    <row r="4" spans="1:2" ht="15.75" x14ac:dyDescent="0.25">
      <c r="A4" s="47" t="s">
        <v>349</v>
      </c>
    </row>
    <row r="5" spans="1:2" ht="15.75" x14ac:dyDescent="0.25">
      <c r="A5" s="47"/>
    </row>
    <row r="7" spans="1:2" ht="15.75" x14ac:dyDescent="0.2">
      <c r="A7" s="55" t="s">
        <v>312</v>
      </c>
      <c r="B7" s="55" t="s">
        <v>313</v>
      </c>
    </row>
    <row r="8" spans="1:2" ht="45" x14ac:dyDescent="0.2">
      <c r="A8" s="57" t="s">
        <v>314</v>
      </c>
      <c r="B8" s="57" t="s">
        <v>315</v>
      </c>
    </row>
    <row r="9" spans="1:2" ht="30" x14ac:dyDescent="0.2">
      <c r="A9" s="57" t="s">
        <v>316</v>
      </c>
      <c r="B9" s="57" t="s">
        <v>317</v>
      </c>
    </row>
    <row r="10" spans="1:2" ht="30" x14ac:dyDescent="0.2">
      <c r="A10" s="57" t="s">
        <v>318</v>
      </c>
      <c r="B10" s="57" t="s">
        <v>438</v>
      </c>
    </row>
    <row r="11" spans="1:2" ht="45" x14ac:dyDescent="0.2">
      <c r="A11" s="2" t="s">
        <v>319</v>
      </c>
      <c r="B11" s="1" t="s">
        <v>410</v>
      </c>
    </row>
    <row r="12" spans="1:2" ht="45" x14ac:dyDescent="0.2">
      <c r="A12" s="58" t="s">
        <v>320</v>
      </c>
      <c r="B12" s="1" t="s">
        <v>406</v>
      </c>
    </row>
    <row r="13" spans="1:2" ht="30" x14ac:dyDescent="0.2">
      <c r="A13" s="57" t="s">
        <v>321</v>
      </c>
      <c r="B13" s="57" t="s">
        <v>322</v>
      </c>
    </row>
    <row r="14" spans="1:2" x14ac:dyDescent="0.2">
      <c r="A14" s="57" t="s">
        <v>323</v>
      </c>
      <c r="B14" s="57" t="s">
        <v>324</v>
      </c>
    </row>
    <row r="15" spans="1:2" ht="30" x14ac:dyDescent="0.2">
      <c r="A15" s="57" t="s">
        <v>325</v>
      </c>
      <c r="B15" s="57" t="s">
        <v>326</v>
      </c>
    </row>
    <row r="16" spans="1:2" ht="75" x14ac:dyDescent="0.2">
      <c r="A16" s="59" t="s">
        <v>327</v>
      </c>
      <c r="B16" s="59" t="s">
        <v>407</v>
      </c>
    </row>
    <row r="17" spans="1:2" ht="30" x14ac:dyDescent="0.2">
      <c r="A17" s="58" t="s">
        <v>328</v>
      </c>
      <c r="B17" s="57" t="s">
        <v>329</v>
      </c>
    </row>
    <row r="18" spans="1:2" ht="60" x14ac:dyDescent="0.2">
      <c r="A18" s="58" t="s">
        <v>330</v>
      </c>
      <c r="B18" s="57" t="s">
        <v>331</v>
      </c>
    </row>
    <row r="19" spans="1:2" ht="180" x14ac:dyDescent="0.2">
      <c r="A19" s="57" t="s">
        <v>332</v>
      </c>
      <c r="B19" s="57" t="s">
        <v>333</v>
      </c>
    </row>
    <row r="20" spans="1:2" ht="60" x14ac:dyDescent="0.2">
      <c r="A20" s="59" t="s">
        <v>334</v>
      </c>
      <c r="B20" s="60" t="s">
        <v>335</v>
      </c>
    </row>
    <row r="21" spans="1:2" ht="30" x14ac:dyDescent="0.2">
      <c r="A21" s="57" t="s">
        <v>336</v>
      </c>
      <c r="B21" s="57" t="s">
        <v>337</v>
      </c>
    </row>
    <row r="22" spans="1:2" ht="30" x14ac:dyDescent="0.2">
      <c r="A22" s="57" t="s">
        <v>338</v>
      </c>
      <c r="B22" s="57" t="s">
        <v>337</v>
      </c>
    </row>
    <row r="23" spans="1:2" ht="60" x14ac:dyDescent="0.2">
      <c r="A23" s="57" t="s">
        <v>339</v>
      </c>
      <c r="B23" s="57" t="s">
        <v>340</v>
      </c>
    </row>
    <row r="24" spans="1:2" ht="60" x14ac:dyDescent="0.2">
      <c r="A24" s="57" t="s">
        <v>341</v>
      </c>
      <c r="B24" s="57" t="s">
        <v>342</v>
      </c>
    </row>
    <row r="25" spans="1:2" ht="135" x14ac:dyDescent="0.2">
      <c r="A25" s="59" t="s">
        <v>343</v>
      </c>
      <c r="B25" s="59" t="s">
        <v>344</v>
      </c>
    </row>
    <row r="26" spans="1:2" ht="45" x14ac:dyDescent="0.2">
      <c r="A26" s="58" t="s">
        <v>345</v>
      </c>
      <c r="B26" s="1" t="s">
        <v>408</v>
      </c>
    </row>
    <row r="27" spans="1:2" x14ac:dyDescent="0.2">
      <c r="A27" s="58" t="s">
        <v>346</v>
      </c>
      <c r="B27" s="1" t="s">
        <v>409</v>
      </c>
    </row>
    <row r="28" spans="1:2" ht="120" x14ac:dyDescent="0.2">
      <c r="A28" s="57" t="s">
        <v>347</v>
      </c>
      <c r="B28" s="59" t="s">
        <v>348</v>
      </c>
    </row>
    <row r="29" spans="1:2" x14ac:dyDescent="0.2">
      <c r="A29" s="56"/>
      <c r="B29" s="56"/>
    </row>
  </sheetData>
  <printOptions horizontalCentered="1"/>
  <pageMargins left="0.7" right="0.7" top="0.75" bottom="0.75" header="0.3" footer="0.3"/>
  <pageSetup scale="65" orientation="landscape" r:id="rId1"/>
  <headerFooter>
    <oddFooter>&amp;L&amp;A
Version Date: June 14,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K121"/>
  <sheetViews>
    <sheetView showGridLines="0" zoomScale="85" zoomScaleNormal="85" workbookViewId="0">
      <selection activeCell="B90" sqref="B90"/>
    </sheetView>
  </sheetViews>
  <sheetFormatPr defaultColWidth="8.77734375" defaultRowHeight="15" x14ac:dyDescent="0.2"/>
  <cols>
    <col min="1" max="1" width="3.21875" style="109" customWidth="1"/>
    <col min="2" max="2" width="10.21875" style="109" customWidth="1"/>
    <col min="3" max="4" width="12.77734375" style="109" customWidth="1"/>
    <col min="5" max="5" width="16.33203125" style="109" customWidth="1"/>
    <col min="6" max="7" width="16" style="109" customWidth="1"/>
    <col min="8" max="8" width="13.77734375" style="109" customWidth="1"/>
    <col min="9" max="9" width="12.21875" style="109" customWidth="1"/>
    <col min="10" max="10" width="12.77734375" style="109" customWidth="1"/>
    <col min="11" max="16384" width="8.77734375" style="109"/>
  </cols>
  <sheetData>
    <row r="1" spans="2:10" ht="18" x14ac:dyDescent="0.25">
      <c r="B1" s="108" t="s">
        <v>47</v>
      </c>
    </row>
    <row r="2" spans="2:10" ht="15.75" thickBot="1" x14ac:dyDescent="0.25"/>
    <row r="3" spans="2:10" ht="15.75" thickBot="1" x14ac:dyDescent="0.25">
      <c r="B3" s="110" t="s">
        <v>48</v>
      </c>
      <c r="C3" s="111"/>
      <c r="D3" s="111"/>
      <c r="E3" s="112"/>
    </row>
    <row r="4" spans="2:10" ht="15.75" thickBot="1" x14ac:dyDescent="0.25">
      <c r="B4" s="347" t="str">
        <f>'Cover-Input Page '!C7</f>
        <v>Cigna Health and Life Insurance Company</v>
      </c>
      <c r="C4" s="113"/>
      <c r="D4" s="113"/>
      <c r="E4" s="113"/>
      <c r="F4" s="113"/>
      <c r="G4" s="113"/>
      <c r="H4" s="113"/>
      <c r="I4" s="114"/>
    </row>
    <row r="5" spans="2:10" ht="15.75" thickBot="1" x14ac:dyDescent="0.25"/>
    <row r="6" spans="2:10" ht="18.75" thickBot="1" x14ac:dyDescent="0.25">
      <c r="B6" s="115" t="s">
        <v>105</v>
      </c>
      <c r="C6" s="116"/>
      <c r="D6" s="116"/>
      <c r="E6" s="116"/>
      <c r="F6" s="116"/>
      <c r="G6" s="116"/>
      <c r="H6" s="116"/>
      <c r="I6" s="117"/>
    </row>
    <row r="7" spans="2:10" ht="15.75" thickBot="1" x14ac:dyDescent="0.25">
      <c r="B7" s="348">
        <f>'Cover-Input Page '!C5</f>
        <v>2023</v>
      </c>
    </row>
    <row r="8" spans="2:10" ht="15.75" thickBot="1" x14ac:dyDescent="0.25"/>
    <row r="9" spans="2:10" ht="15.75" thickBot="1" x14ac:dyDescent="0.25">
      <c r="B9" s="115" t="s">
        <v>49</v>
      </c>
      <c r="C9" s="116"/>
      <c r="D9" s="116"/>
      <c r="E9" s="116"/>
      <c r="F9" s="116"/>
      <c r="G9" s="116"/>
      <c r="H9" s="116"/>
      <c r="I9" s="116"/>
      <c r="J9" s="117"/>
    </row>
    <row r="11" spans="2:10" ht="18" thickBot="1" x14ac:dyDescent="0.25">
      <c r="C11" s="118" t="s">
        <v>102</v>
      </c>
    </row>
    <row r="12" spans="2:10" ht="15.75" thickBot="1" x14ac:dyDescent="0.25">
      <c r="C12" s="109" t="s">
        <v>80</v>
      </c>
      <c r="I12" s="106">
        <v>8.3564740307705609E-2</v>
      </c>
    </row>
    <row r="13" spans="2:10" ht="15.75" thickBot="1" x14ac:dyDescent="0.25">
      <c r="C13" s="109" t="s">
        <v>81</v>
      </c>
      <c r="I13" s="106">
        <v>8.3564740307705609E-2</v>
      </c>
    </row>
    <row r="14" spans="2:10" ht="18" thickBot="1" x14ac:dyDescent="0.25">
      <c r="C14" s="118" t="s">
        <v>103</v>
      </c>
      <c r="I14" s="119"/>
    </row>
    <row r="15" spans="2:10" ht="15.75" thickBot="1" x14ac:dyDescent="0.25">
      <c r="C15" s="109" t="s">
        <v>80</v>
      </c>
      <c r="I15" s="106">
        <v>8.1046500929303544E-2</v>
      </c>
    </row>
    <row r="16" spans="2:10" ht="18" x14ac:dyDescent="0.2">
      <c r="C16" s="109" t="s">
        <v>104</v>
      </c>
      <c r="I16" s="107">
        <v>8.1046500929303544E-2</v>
      </c>
    </row>
    <row r="17" spans="2:10" x14ac:dyDescent="0.2">
      <c r="B17" s="120"/>
      <c r="C17" s="120"/>
      <c r="D17" s="120"/>
      <c r="E17" s="120"/>
      <c r="F17" s="120"/>
      <c r="G17" s="120"/>
      <c r="H17" s="120"/>
      <c r="I17" s="120"/>
      <c r="J17" s="120"/>
    </row>
    <row r="18" spans="2:10" ht="18.75" thickBot="1" x14ac:dyDescent="0.25">
      <c r="B18" s="109" t="s">
        <v>258</v>
      </c>
      <c r="I18" s="349">
        <f>B7</f>
        <v>2023</v>
      </c>
    </row>
    <row r="19" spans="2:10" ht="18" x14ac:dyDescent="0.2">
      <c r="B19" s="109" t="s">
        <v>82</v>
      </c>
    </row>
    <row r="20" spans="2:10" x14ac:dyDescent="0.2">
      <c r="B20" s="109" t="s">
        <v>183</v>
      </c>
    </row>
    <row r="21" spans="2:10" x14ac:dyDescent="0.2">
      <c r="B21" s="109" t="s">
        <v>391</v>
      </c>
    </row>
    <row r="22" spans="2:10" ht="18" x14ac:dyDescent="0.2">
      <c r="B22" s="109" t="s">
        <v>83</v>
      </c>
    </row>
    <row r="23" spans="2:10" x14ac:dyDescent="0.2">
      <c r="B23" s="109" t="s">
        <v>184</v>
      </c>
    </row>
    <row r="24" spans="2:10" ht="18" x14ac:dyDescent="0.2">
      <c r="B24" s="109" t="s">
        <v>182</v>
      </c>
    </row>
    <row r="25" spans="2:10" x14ac:dyDescent="0.2">
      <c r="B25" s="109" t="s">
        <v>185</v>
      </c>
    </row>
    <row r="26" spans="2:10" x14ac:dyDescent="0.2">
      <c r="B26" s="109" t="s">
        <v>186</v>
      </c>
    </row>
    <row r="27" spans="2:10" ht="15.75" thickBot="1" x14ac:dyDescent="0.25"/>
    <row r="28" spans="2:10" ht="15.75" thickBot="1" x14ac:dyDescent="0.25">
      <c r="B28" s="115" t="s">
        <v>50</v>
      </c>
      <c r="C28" s="116"/>
      <c r="D28" s="116"/>
      <c r="E28" s="116"/>
      <c r="F28" s="116"/>
      <c r="G28" s="116"/>
      <c r="H28" s="116"/>
      <c r="I28" s="116"/>
      <c r="J28" s="117"/>
    </row>
    <row r="30" spans="2:10" ht="15.75" x14ac:dyDescent="0.25">
      <c r="B30" s="121">
        <v>1</v>
      </c>
      <c r="C30" s="122">
        <v>2</v>
      </c>
      <c r="D30" s="122">
        <v>3</v>
      </c>
      <c r="E30" s="122">
        <v>4</v>
      </c>
      <c r="F30" s="122">
        <v>5</v>
      </c>
      <c r="G30" s="122">
        <v>6</v>
      </c>
      <c r="H30" s="122">
        <v>7</v>
      </c>
      <c r="I30" s="122">
        <v>8</v>
      </c>
      <c r="J30" s="123">
        <v>9</v>
      </c>
    </row>
    <row r="31" spans="2:10" ht="75" x14ac:dyDescent="0.2">
      <c r="B31" s="124" t="s">
        <v>0</v>
      </c>
      <c r="C31" s="124" t="s">
        <v>1</v>
      </c>
      <c r="D31" s="124" t="s">
        <v>15</v>
      </c>
      <c r="E31" s="124" t="s">
        <v>19</v>
      </c>
      <c r="F31" s="124" t="s">
        <v>195</v>
      </c>
      <c r="G31" s="124" t="s">
        <v>18</v>
      </c>
      <c r="H31" s="124" t="s">
        <v>16</v>
      </c>
      <c r="I31" s="124" t="s">
        <v>17</v>
      </c>
      <c r="J31" s="125" t="s">
        <v>257</v>
      </c>
    </row>
    <row r="32" spans="2:10" x14ac:dyDescent="0.2">
      <c r="B32" s="126" t="s">
        <v>2</v>
      </c>
      <c r="C32" s="127">
        <v>157</v>
      </c>
      <c r="D32" s="152">
        <f>IFERROR(C32/C$44,0)</f>
        <v>0.54703832752613235</v>
      </c>
      <c r="E32" s="127">
        <v>91648.000000000029</v>
      </c>
      <c r="F32" s="127">
        <v>4854.166666666667</v>
      </c>
      <c r="G32" s="350">
        <f>SUM(E32:F32)</f>
        <v>96502.166666666701</v>
      </c>
      <c r="H32" s="128">
        <v>578.07153096098796</v>
      </c>
      <c r="I32" s="128">
        <v>624.91304560832805</v>
      </c>
      <c r="J32" s="152">
        <f>IF(H32=0,"",I32/H32-1)</f>
        <v>8.1030654752138664E-2</v>
      </c>
    </row>
    <row r="33" spans="2:10" x14ac:dyDescent="0.2">
      <c r="B33" s="129" t="s">
        <v>3</v>
      </c>
      <c r="C33" s="130">
        <v>3</v>
      </c>
      <c r="D33" s="152">
        <f t="shared" ref="D33:D43" si="0">IFERROR(C33/C$44,0)</f>
        <v>1.0452961672473868E-2</v>
      </c>
      <c r="E33" s="130">
        <v>546</v>
      </c>
      <c r="F33" s="130">
        <v>0</v>
      </c>
      <c r="G33" s="351">
        <f t="shared" ref="G33:G44" si="1">SUM(E33:F33)</f>
        <v>546</v>
      </c>
      <c r="H33" s="131">
        <v>605.71653112566594</v>
      </c>
      <c r="I33" s="131">
        <v>691.5619653526694</v>
      </c>
      <c r="J33" s="152">
        <f t="shared" ref="J33:J44" si="2">IF(H33=0,"",I33/H33-1)</f>
        <v>0.14172542735042737</v>
      </c>
    </row>
    <row r="34" spans="2:10" x14ac:dyDescent="0.2">
      <c r="B34" s="129" t="s">
        <v>4</v>
      </c>
      <c r="C34" s="130">
        <v>12</v>
      </c>
      <c r="D34" s="152">
        <f t="shared" si="0"/>
        <v>4.1811846689895474E-2</v>
      </c>
      <c r="E34" s="130">
        <v>4443.916666666667</v>
      </c>
      <c r="F34" s="130">
        <v>0</v>
      </c>
      <c r="G34" s="351">
        <f t="shared" si="1"/>
        <v>4443.916666666667</v>
      </c>
      <c r="H34" s="131">
        <v>587.01524001366602</v>
      </c>
      <c r="I34" s="131">
        <v>635.68826685336728</v>
      </c>
      <c r="J34" s="152">
        <f t="shared" si="2"/>
        <v>8.2916121289403177E-2</v>
      </c>
    </row>
    <row r="35" spans="2:10" x14ac:dyDescent="0.2">
      <c r="B35" s="129" t="s">
        <v>5</v>
      </c>
      <c r="C35" s="130">
        <v>17</v>
      </c>
      <c r="D35" s="152">
        <f t="shared" si="0"/>
        <v>5.9233449477351915E-2</v>
      </c>
      <c r="E35" s="130">
        <v>4981.5</v>
      </c>
      <c r="F35" s="130">
        <v>0</v>
      </c>
      <c r="G35" s="351">
        <f t="shared" si="1"/>
        <v>4981.5</v>
      </c>
      <c r="H35" s="131">
        <v>571.411942681146</v>
      </c>
      <c r="I35" s="131">
        <v>620.68054136143769</v>
      </c>
      <c r="J35" s="152">
        <f t="shared" si="2"/>
        <v>8.6222556793469129E-2</v>
      </c>
    </row>
    <row r="36" spans="2:10" x14ac:dyDescent="0.2">
      <c r="B36" s="129" t="s">
        <v>6</v>
      </c>
      <c r="C36" s="130">
        <v>9</v>
      </c>
      <c r="D36" s="152">
        <f t="shared" si="0"/>
        <v>3.1358885017421602E-2</v>
      </c>
      <c r="E36" s="130">
        <v>4264.166666666667</v>
      </c>
      <c r="F36" s="130">
        <v>0</v>
      </c>
      <c r="G36" s="351">
        <f t="shared" si="1"/>
        <v>4264.166666666667</v>
      </c>
      <c r="H36" s="131">
        <v>632.13777994370764</v>
      </c>
      <c r="I36" s="131">
        <v>659.43576730017651</v>
      </c>
      <c r="J36" s="152">
        <f t="shared" si="2"/>
        <v>4.3183603674027848E-2</v>
      </c>
    </row>
    <row r="37" spans="2:10" x14ac:dyDescent="0.2">
      <c r="B37" s="129" t="s">
        <v>7</v>
      </c>
      <c r="C37" s="130">
        <v>10</v>
      </c>
      <c r="D37" s="152">
        <f t="shared" si="0"/>
        <v>3.484320557491289E-2</v>
      </c>
      <c r="E37" s="130">
        <v>1592.4166666666665</v>
      </c>
      <c r="F37" s="130">
        <v>0</v>
      </c>
      <c r="G37" s="351">
        <f t="shared" si="1"/>
        <v>1592.4166666666665</v>
      </c>
      <c r="H37" s="131">
        <v>619.32035663007844</v>
      </c>
      <c r="I37" s="131">
        <v>671.26159369471816</v>
      </c>
      <c r="J37" s="152">
        <f t="shared" si="2"/>
        <v>8.386812496729279E-2</v>
      </c>
    </row>
    <row r="38" spans="2:10" x14ac:dyDescent="0.2">
      <c r="B38" s="129" t="s">
        <v>8</v>
      </c>
      <c r="C38" s="130">
        <v>22</v>
      </c>
      <c r="D38" s="152">
        <f t="shared" si="0"/>
        <v>7.6655052264808357E-2</v>
      </c>
      <c r="E38" s="130">
        <v>5411.2499999999991</v>
      </c>
      <c r="F38" s="130">
        <v>0</v>
      </c>
      <c r="G38" s="351">
        <f t="shared" si="1"/>
        <v>5411.2499999999991</v>
      </c>
      <c r="H38" s="131">
        <v>654.09238521881207</v>
      </c>
      <c r="I38" s="131">
        <v>704.16905758627786</v>
      </c>
      <c r="J38" s="152">
        <f t="shared" si="2"/>
        <v>7.655902055902053E-2</v>
      </c>
    </row>
    <row r="39" spans="2:10" x14ac:dyDescent="0.2">
      <c r="B39" s="129" t="s">
        <v>9</v>
      </c>
      <c r="C39" s="130">
        <v>7</v>
      </c>
      <c r="D39" s="152">
        <f t="shared" si="0"/>
        <v>2.4390243902439025E-2</v>
      </c>
      <c r="E39" s="130">
        <v>997.5</v>
      </c>
      <c r="F39" s="130">
        <v>0</v>
      </c>
      <c r="G39" s="351">
        <f t="shared" si="1"/>
        <v>997.5</v>
      </c>
      <c r="H39" s="131">
        <v>748.04451899798187</v>
      </c>
      <c r="I39" s="131">
        <v>804.02887072448698</v>
      </c>
      <c r="J39" s="152">
        <f t="shared" si="2"/>
        <v>7.4840935672514597E-2</v>
      </c>
    </row>
    <row r="40" spans="2:10" x14ac:dyDescent="0.2">
      <c r="B40" s="129" t="s">
        <v>10</v>
      </c>
      <c r="C40" s="130">
        <v>9</v>
      </c>
      <c r="D40" s="152">
        <f t="shared" si="0"/>
        <v>3.1358885017421602E-2</v>
      </c>
      <c r="E40" s="130">
        <v>5997.9166666666679</v>
      </c>
      <c r="F40" s="130">
        <v>397.25</v>
      </c>
      <c r="G40" s="351">
        <f t="shared" si="1"/>
        <v>6395.1666666666679</v>
      </c>
      <c r="H40" s="131">
        <v>607.49427106940379</v>
      </c>
      <c r="I40" s="131">
        <v>673.8149182455777</v>
      </c>
      <c r="J40" s="152">
        <f t="shared" si="2"/>
        <v>0.10917081910818061</v>
      </c>
    </row>
    <row r="41" spans="2:10" x14ac:dyDescent="0.2">
      <c r="B41" s="129" t="s">
        <v>11</v>
      </c>
      <c r="C41" s="130">
        <v>17</v>
      </c>
      <c r="D41" s="152">
        <f t="shared" si="0"/>
        <v>5.9233449477351915E-2</v>
      </c>
      <c r="E41" s="130">
        <v>3101.75</v>
      </c>
      <c r="F41" s="130">
        <v>0</v>
      </c>
      <c r="G41" s="351">
        <f t="shared" si="1"/>
        <v>3101.75</v>
      </c>
      <c r="H41" s="131">
        <v>816.28185993673048</v>
      </c>
      <c r="I41" s="131">
        <v>888.51494239216186</v>
      </c>
      <c r="J41" s="152">
        <f t="shared" si="2"/>
        <v>8.8490368340452985E-2</v>
      </c>
    </row>
    <row r="42" spans="2:10" x14ac:dyDescent="0.2">
      <c r="B42" s="129" t="s">
        <v>12</v>
      </c>
      <c r="C42" s="130">
        <v>11</v>
      </c>
      <c r="D42" s="152">
        <f t="shared" si="0"/>
        <v>3.8327526132404179E-2</v>
      </c>
      <c r="E42" s="130">
        <v>2420.9166666666665</v>
      </c>
      <c r="F42" s="130">
        <v>0</v>
      </c>
      <c r="G42" s="351">
        <f t="shared" si="1"/>
        <v>2420.9166666666665</v>
      </c>
      <c r="H42" s="131">
        <v>559.66488728660954</v>
      </c>
      <c r="I42" s="131">
        <v>637.3057478007355</v>
      </c>
      <c r="J42" s="152">
        <f t="shared" si="2"/>
        <v>0.13872741041616465</v>
      </c>
    </row>
    <row r="43" spans="2:10" x14ac:dyDescent="0.2">
      <c r="B43" s="129" t="s">
        <v>13</v>
      </c>
      <c r="C43" s="130">
        <v>13</v>
      </c>
      <c r="D43" s="152">
        <f t="shared" si="0"/>
        <v>4.5296167247386762E-2</v>
      </c>
      <c r="E43" s="130">
        <v>886.75</v>
      </c>
      <c r="F43" s="130">
        <v>0</v>
      </c>
      <c r="G43" s="351">
        <f t="shared" si="1"/>
        <v>886.75</v>
      </c>
      <c r="H43" s="131">
        <v>690.23061558561301</v>
      </c>
      <c r="I43" s="131">
        <v>832.11072620347966</v>
      </c>
      <c r="J43" s="152">
        <f t="shared" si="2"/>
        <v>0.20555464711963145</v>
      </c>
    </row>
    <row r="44" spans="2:10" ht="15.75" x14ac:dyDescent="0.25">
      <c r="B44" s="132" t="s">
        <v>14</v>
      </c>
      <c r="C44" s="352">
        <f>SUM(C32:C43)</f>
        <v>287</v>
      </c>
      <c r="D44" s="153">
        <f>SUM(D32:D43)</f>
        <v>0.99999999999999989</v>
      </c>
      <c r="E44" s="352">
        <f>SUM(E32:E43)</f>
        <v>126292.08333333339</v>
      </c>
      <c r="F44" s="352">
        <f>SUM(F32:F43)</f>
        <v>5251.416666666667</v>
      </c>
      <c r="G44" s="352">
        <f t="shared" si="1"/>
        <v>131543.50000000006</v>
      </c>
      <c r="H44" s="353">
        <f>SUMPRODUCT(H32:H43,$G32:$G43)/$G44</f>
        <v>592.36901870207885</v>
      </c>
      <c r="I44" s="353">
        <f>SUMPRODUCT(I32:I43,$G32:$G43)/$G44</f>
        <v>641.9100564616042</v>
      </c>
      <c r="J44" s="154">
        <f t="shared" si="2"/>
        <v>8.3632053999166178E-2</v>
      </c>
    </row>
    <row r="45" spans="2:10" x14ac:dyDescent="0.2">
      <c r="B45" s="120"/>
      <c r="C45" s="120"/>
      <c r="D45" s="120"/>
      <c r="E45" s="120"/>
      <c r="F45" s="120"/>
      <c r="G45" s="120"/>
      <c r="H45" s="120"/>
      <c r="I45" s="120"/>
      <c r="J45" s="120"/>
    </row>
    <row r="46" spans="2:10" ht="18" x14ac:dyDescent="0.2">
      <c r="B46" s="133" t="s">
        <v>20</v>
      </c>
    </row>
    <row r="47" spans="2:10" ht="18" x14ac:dyDescent="0.2">
      <c r="B47" s="133" t="s">
        <v>21</v>
      </c>
    </row>
    <row r="48" spans="2:10" x14ac:dyDescent="0.2">
      <c r="B48" s="133" t="s">
        <v>22</v>
      </c>
    </row>
    <row r="49" spans="2:11" x14ac:dyDescent="0.2">
      <c r="B49" s="133" t="s">
        <v>23</v>
      </c>
    </row>
    <row r="50" spans="2:11" x14ac:dyDescent="0.2">
      <c r="B50" s="133"/>
    </row>
    <row r="51" spans="2:11" x14ac:dyDescent="0.2">
      <c r="B51" s="133" t="s">
        <v>188</v>
      </c>
    </row>
    <row r="52" spans="2:11" x14ac:dyDescent="0.2">
      <c r="B52" s="133"/>
    </row>
    <row r="53" spans="2:11" x14ac:dyDescent="0.2">
      <c r="B53" s="133" t="s">
        <v>189</v>
      </c>
    </row>
    <row r="54" spans="2:11" x14ac:dyDescent="0.2">
      <c r="B54" s="133" t="s">
        <v>392</v>
      </c>
    </row>
    <row r="55" spans="2:11" x14ac:dyDescent="0.2">
      <c r="B55" s="134" t="s">
        <v>471</v>
      </c>
      <c r="C55" s="135"/>
      <c r="D55" s="135"/>
      <c r="E55" s="135"/>
      <c r="F55" s="135"/>
      <c r="G55" s="135"/>
      <c r="H55" s="135"/>
      <c r="I55" s="135"/>
      <c r="J55" s="135"/>
      <c r="K55" s="136"/>
    </row>
    <row r="56" spans="2:11" x14ac:dyDescent="0.2">
      <c r="B56" s="137"/>
      <c r="K56" s="138"/>
    </row>
    <row r="57" spans="2:11" x14ac:dyDescent="0.2">
      <c r="B57" s="137" t="s">
        <v>491</v>
      </c>
      <c r="K57" s="138"/>
    </row>
    <row r="58" spans="2:11" x14ac:dyDescent="0.2">
      <c r="B58" s="137"/>
      <c r="K58" s="138"/>
    </row>
    <row r="59" spans="2:11" x14ac:dyDescent="0.2">
      <c r="B59" s="137"/>
      <c r="K59" s="138"/>
    </row>
    <row r="60" spans="2:11" x14ac:dyDescent="0.2">
      <c r="B60" s="137"/>
      <c r="K60" s="138"/>
    </row>
    <row r="61" spans="2:11" x14ac:dyDescent="0.2">
      <c r="B61" s="137"/>
      <c r="K61" s="138"/>
    </row>
    <row r="62" spans="2:11" x14ac:dyDescent="0.2">
      <c r="B62" s="137"/>
      <c r="K62" s="138"/>
    </row>
    <row r="63" spans="2:11" x14ac:dyDescent="0.2">
      <c r="B63" s="137"/>
      <c r="K63" s="138"/>
    </row>
    <row r="64" spans="2:11" x14ac:dyDescent="0.2">
      <c r="B64" s="137"/>
      <c r="K64" s="138"/>
    </row>
    <row r="65" spans="2:11" x14ac:dyDescent="0.2">
      <c r="B65" s="137"/>
      <c r="K65" s="138"/>
    </row>
    <row r="66" spans="2:11" x14ac:dyDescent="0.2">
      <c r="B66" s="139"/>
      <c r="C66" s="120"/>
      <c r="D66" s="120"/>
      <c r="E66" s="120"/>
      <c r="F66" s="120"/>
      <c r="G66" s="120"/>
      <c r="H66" s="120"/>
      <c r="I66" s="120"/>
      <c r="J66" s="120"/>
      <c r="K66" s="140"/>
    </row>
    <row r="67" spans="2:11" ht="15.75" thickBot="1" x14ac:dyDescent="0.25"/>
    <row r="68" spans="2:11" ht="15.75" thickBot="1" x14ac:dyDescent="0.25">
      <c r="B68" s="115" t="s">
        <v>84</v>
      </c>
      <c r="C68" s="116"/>
      <c r="D68" s="116"/>
      <c r="E68" s="116"/>
      <c r="F68" s="116"/>
      <c r="G68" s="116"/>
      <c r="H68" s="116"/>
      <c r="I68" s="116"/>
      <c r="J68" s="117"/>
    </row>
    <row r="70" spans="2:11" ht="15.75" x14ac:dyDescent="0.25">
      <c r="B70" s="141">
        <v>1</v>
      </c>
      <c r="C70" s="122">
        <v>2</v>
      </c>
      <c r="D70" s="122">
        <v>3</v>
      </c>
      <c r="E70" s="122">
        <v>4</v>
      </c>
      <c r="F70" s="122">
        <v>5</v>
      </c>
      <c r="G70" s="122">
        <v>6</v>
      </c>
      <c r="H70" s="122">
        <v>7</v>
      </c>
      <c r="I70" s="122">
        <v>8</v>
      </c>
      <c r="J70" s="123">
        <v>9</v>
      </c>
    </row>
    <row r="71" spans="2:11" ht="75" x14ac:dyDescent="0.2">
      <c r="B71" s="124" t="s">
        <v>0</v>
      </c>
      <c r="C71" s="124" t="s">
        <v>1</v>
      </c>
      <c r="D71" s="124" t="s">
        <v>15</v>
      </c>
      <c r="E71" s="124" t="s">
        <v>19</v>
      </c>
      <c r="F71" s="124" t="s">
        <v>195</v>
      </c>
      <c r="G71" s="124" t="s">
        <v>18</v>
      </c>
      <c r="H71" s="124" t="s">
        <v>16</v>
      </c>
      <c r="I71" s="124" t="s">
        <v>17</v>
      </c>
      <c r="J71" s="124" t="s">
        <v>257</v>
      </c>
    </row>
    <row r="72" spans="2:11" ht="60" x14ac:dyDescent="0.2">
      <c r="B72" s="142" t="s">
        <v>24</v>
      </c>
      <c r="C72" s="127">
        <v>0</v>
      </c>
      <c r="D72" s="152">
        <f>IFERROR(C72/C$75,0)</f>
        <v>0</v>
      </c>
      <c r="E72" s="127">
        <v>0</v>
      </c>
      <c r="F72" s="127">
        <v>0</v>
      </c>
      <c r="G72" s="350">
        <f>SUM(E72:F72)</f>
        <v>0</v>
      </c>
      <c r="H72" s="128">
        <v>0</v>
      </c>
      <c r="I72" s="128">
        <v>0</v>
      </c>
      <c r="J72" s="152" t="str">
        <f>IF(H72=0,"",I72/H72-1)</f>
        <v/>
      </c>
    </row>
    <row r="73" spans="2:11" ht="30" x14ac:dyDescent="0.2">
      <c r="B73" s="126" t="s">
        <v>25</v>
      </c>
      <c r="C73" s="130">
        <v>279</v>
      </c>
      <c r="D73" s="155">
        <f t="shared" ref="D73:D74" si="3">IFERROR(C73/C$75,0)</f>
        <v>0.97212543554006969</v>
      </c>
      <c r="E73" s="130">
        <v>104191.91666666664</v>
      </c>
      <c r="F73" s="130">
        <v>1545.3333333333333</v>
      </c>
      <c r="G73" s="351">
        <f t="shared" ref="G73:G75" si="4">SUM(E73:F73)</f>
        <v>105737.24999999997</v>
      </c>
      <c r="H73" s="131">
        <v>611.09924795633651</v>
      </c>
      <c r="I73" s="131">
        <v>659.85907265291803</v>
      </c>
      <c r="J73" s="152">
        <f t="shared" ref="J73:J75" si="5">IF(H73=0,"",I73/H73-1)</f>
        <v>7.9790352973999168E-2</v>
      </c>
    </row>
    <row r="74" spans="2:11" ht="45" x14ac:dyDescent="0.2">
      <c r="B74" s="126" t="s">
        <v>26</v>
      </c>
      <c r="C74" s="130">
        <v>8</v>
      </c>
      <c r="D74" s="155">
        <f t="shared" si="3"/>
        <v>2.7874564459930314E-2</v>
      </c>
      <c r="E74" s="130">
        <v>22100.166666666668</v>
      </c>
      <c r="F74" s="130">
        <v>3706.0833333333335</v>
      </c>
      <c r="G74" s="351">
        <f t="shared" si="4"/>
        <v>25806.25</v>
      </c>
      <c r="H74" s="131">
        <v>517.15311467788638</v>
      </c>
      <c r="I74" s="131">
        <v>568.36664692806244</v>
      </c>
      <c r="J74" s="152">
        <f t="shared" si="5"/>
        <v>9.9029727940582735E-2</v>
      </c>
    </row>
    <row r="75" spans="2:11" ht="15.75" x14ac:dyDescent="0.25">
      <c r="B75" s="132" t="s">
        <v>14</v>
      </c>
      <c r="C75" s="354">
        <f>SUM(C72:C74)</f>
        <v>287</v>
      </c>
      <c r="D75" s="156">
        <f>SUM(D72:D74)</f>
        <v>1</v>
      </c>
      <c r="E75" s="354">
        <f>SUM(E72:E74)</f>
        <v>126292.08333333331</v>
      </c>
      <c r="F75" s="354">
        <f>SUM(F72:F74)</f>
        <v>5251.416666666667</v>
      </c>
      <c r="G75" s="354">
        <f t="shared" si="4"/>
        <v>131543.49999999997</v>
      </c>
      <c r="H75" s="355">
        <f>SUMPRODUCT(H72:H74,$G72:$G74)/$G75</f>
        <v>592.66886255594034</v>
      </c>
      <c r="I75" s="355">
        <f>SUMPRODUCT(I72:I74,$G72:$G74)/$G75</f>
        <v>641.91005646160454</v>
      </c>
      <c r="J75" s="157">
        <f t="shared" si="5"/>
        <v>8.3083821365790955E-2</v>
      </c>
    </row>
    <row r="77" spans="2:11" x14ac:dyDescent="0.2">
      <c r="B77" s="109" t="s">
        <v>190</v>
      </c>
    </row>
    <row r="78" spans="2:11" x14ac:dyDescent="0.2">
      <c r="B78" s="109" t="s">
        <v>191</v>
      </c>
    </row>
    <row r="79" spans="2:11" x14ac:dyDescent="0.2">
      <c r="B79" s="109" t="s">
        <v>192</v>
      </c>
    </row>
    <row r="81" spans="2:11" x14ac:dyDescent="0.2">
      <c r="B81" s="143" t="s">
        <v>472</v>
      </c>
      <c r="C81" s="135"/>
      <c r="D81" s="135"/>
      <c r="E81" s="135"/>
      <c r="F81" s="135"/>
      <c r="G81" s="135"/>
      <c r="H81" s="135"/>
      <c r="I81" s="135"/>
      <c r="J81" s="135"/>
      <c r="K81" s="136"/>
    </row>
    <row r="82" spans="2:11" x14ac:dyDescent="0.2">
      <c r="B82" s="144" t="s">
        <v>473</v>
      </c>
      <c r="K82" s="138"/>
    </row>
    <row r="83" spans="2:11" x14ac:dyDescent="0.2">
      <c r="B83" s="144" t="s">
        <v>474</v>
      </c>
      <c r="K83" s="138"/>
    </row>
    <row r="84" spans="2:11" x14ac:dyDescent="0.2">
      <c r="B84" s="144"/>
      <c r="K84" s="138"/>
    </row>
    <row r="85" spans="2:11" x14ac:dyDescent="0.2">
      <c r="B85" s="144" t="s">
        <v>475</v>
      </c>
      <c r="K85" s="138"/>
    </row>
    <row r="86" spans="2:11" x14ac:dyDescent="0.2">
      <c r="B86" s="144"/>
      <c r="K86" s="138"/>
    </row>
    <row r="87" spans="2:11" x14ac:dyDescent="0.2">
      <c r="B87" s="144" t="s">
        <v>476</v>
      </c>
      <c r="K87" s="138"/>
    </row>
    <row r="88" spans="2:11" x14ac:dyDescent="0.2">
      <c r="B88" s="144" t="s">
        <v>477</v>
      </c>
      <c r="K88" s="138"/>
    </row>
    <row r="89" spans="2:11" x14ac:dyDescent="0.2">
      <c r="B89" s="144" t="s">
        <v>593</v>
      </c>
      <c r="K89" s="138"/>
    </row>
    <row r="90" spans="2:11" x14ac:dyDescent="0.2">
      <c r="B90" s="144" t="s">
        <v>594</v>
      </c>
      <c r="K90" s="138"/>
    </row>
    <row r="91" spans="2:11" x14ac:dyDescent="0.2">
      <c r="B91" s="145"/>
      <c r="C91" s="120"/>
      <c r="D91" s="120"/>
      <c r="E91" s="120"/>
      <c r="F91" s="120"/>
      <c r="G91" s="120"/>
      <c r="H91" s="120"/>
      <c r="I91" s="120"/>
      <c r="J91" s="120"/>
      <c r="K91" s="140"/>
    </row>
    <row r="92" spans="2:11" ht="15.75" thickBot="1" x14ac:dyDescent="0.25"/>
    <row r="93" spans="2:11" ht="15.75" thickBot="1" x14ac:dyDescent="0.25">
      <c r="B93" s="115" t="s">
        <v>51</v>
      </c>
      <c r="C93" s="117"/>
    </row>
    <row r="95" spans="2:11" ht="15.75" x14ac:dyDescent="0.25">
      <c r="B95" s="121">
        <v>1</v>
      </c>
      <c r="C95" s="122">
        <v>2</v>
      </c>
      <c r="D95" s="122">
        <v>3</v>
      </c>
      <c r="E95" s="122">
        <v>4</v>
      </c>
      <c r="F95" s="122">
        <v>5</v>
      </c>
      <c r="G95" s="122">
        <v>6</v>
      </c>
      <c r="H95" s="122">
        <v>7</v>
      </c>
      <c r="I95" s="122">
        <v>8</v>
      </c>
      <c r="J95" s="123">
        <v>9</v>
      </c>
    </row>
    <row r="96" spans="2:11" ht="75" x14ac:dyDescent="0.2">
      <c r="B96" s="124" t="s">
        <v>0</v>
      </c>
      <c r="C96" s="146" t="s">
        <v>1</v>
      </c>
      <c r="D96" s="124" t="s">
        <v>15</v>
      </c>
      <c r="E96" s="124" t="s">
        <v>19</v>
      </c>
      <c r="F96" s="124" t="s">
        <v>195</v>
      </c>
      <c r="G96" s="124" t="s">
        <v>18</v>
      </c>
      <c r="H96" s="124" t="s">
        <v>16</v>
      </c>
      <c r="I96" s="124" t="s">
        <v>17</v>
      </c>
      <c r="J96" s="124" t="s">
        <v>257</v>
      </c>
    </row>
    <row r="97" spans="2:11" x14ac:dyDescent="0.2">
      <c r="B97" s="142" t="s">
        <v>29</v>
      </c>
      <c r="C97" s="127">
        <v>0</v>
      </c>
      <c r="D97" s="152">
        <f>IFERROR(C97/C$103,0)</f>
        <v>0</v>
      </c>
      <c r="E97" s="127">
        <v>0</v>
      </c>
      <c r="F97" s="127">
        <v>0</v>
      </c>
      <c r="G97" s="350">
        <f t="shared" ref="G97:G103" si="6">SUM(E97:F97)</f>
        <v>0</v>
      </c>
      <c r="H97" s="128">
        <v>0</v>
      </c>
      <c r="I97" s="128">
        <v>0</v>
      </c>
      <c r="J97" s="152" t="str">
        <f>IF(H97=0,"",I97/H97-1)</f>
        <v/>
      </c>
    </row>
    <row r="98" spans="2:11" x14ac:dyDescent="0.2">
      <c r="B98" s="142" t="s">
        <v>27</v>
      </c>
      <c r="C98" s="127">
        <v>233</v>
      </c>
      <c r="D98" s="155">
        <f t="shared" ref="D98:D102" si="7">IFERROR(C98/C$103,0)</f>
        <v>0.49156118143459915</v>
      </c>
      <c r="E98" s="127">
        <v>61279.583333333336</v>
      </c>
      <c r="F98" s="127">
        <v>1136.8333333333333</v>
      </c>
      <c r="G98" s="350">
        <f t="shared" si="6"/>
        <v>62416.416666666672</v>
      </c>
      <c r="H98" s="128">
        <v>598.54963830285135</v>
      </c>
      <c r="I98" s="128">
        <v>652.7368737494121</v>
      </c>
      <c r="J98" s="152">
        <f t="shared" ref="J98:J103" si="8">IF(H98=0,"",I98/H98-1)</f>
        <v>9.0530896652456727E-2</v>
      </c>
    </row>
    <row r="99" spans="2:11" x14ac:dyDescent="0.2">
      <c r="B99" s="142" t="s">
        <v>28</v>
      </c>
      <c r="C99" s="127">
        <v>39</v>
      </c>
      <c r="D99" s="155">
        <f t="shared" si="7"/>
        <v>8.2278481012658222E-2</v>
      </c>
      <c r="E99" s="127">
        <v>8531.6666666666661</v>
      </c>
      <c r="F99" s="127">
        <v>0</v>
      </c>
      <c r="G99" s="350">
        <f t="shared" si="6"/>
        <v>8531.6666666666661</v>
      </c>
      <c r="H99" s="128">
        <v>604.74970448562772</v>
      </c>
      <c r="I99" s="128">
        <v>661.02556895719556</v>
      </c>
      <c r="J99" s="152">
        <f t="shared" si="8"/>
        <v>9.3056456339128735E-2</v>
      </c>
    </row>
    <row r="100" spans="2:11" x14ac:dyDescent="0.2">
      <c r="B100" s="126" t="s">
        <v>30</v>
      </c>
      <c r="C100" s="130">
        <v>0</v>
      </c>
      <c r="D100" s="155">
        <f t="shared" si="7"/>
        <v>0</v>
      </c>
      <c r="E100" s="130">
        <v>0</v>
      </c>
      <c r="F100" s="130">
        <v>0</v>
      </c>
      <c r="G100" s="350">
        <f t="shared" si="6"/>
        <v>0</v>
      </c>
      <c r="H100" s="131">
        <v>0</v>
      </c>
      <c r="I100" s="131">
        <v>0</v>
      </c>
      <c r="J100" s="152" t="str">
        <f t="shared" si="8"/>
        <v/>
      </c>
    </row>
    <row r="101" spans="2:11" x14ac:dyDescent="0.2">
      <c r="B101" s="126" t="s">
        <v>32</v>
      </c>
      <c r="C101" s="130">
        <v>202</v>
      </c>
      <c r="D101" s="155">
        <f t="shared" si="7"/>
        <v>0.42616033755274263</v>
      </c>
      <c r="E101" s="130">
        <v>56480.833333333321</v>
      </c>
      <c r="F101" s="130">
        <v>4114.5833333333339</v>
      </c>
      <c r="G101" s="350">
        <f t="shared" si="6"/>
        <v>60595.416666666657</v>
      </c>
      <c r="H101" s="131">
        <v>584.21916079893526</v>
      </c>
      <c r="I101" s="131">
        <v>628.06646290404069</v>
      </c>
      <c r="J101" s="152">
        <f t="shared" si="8"/>
        <v>7.5052831278493271E-2</v>
      </c>
    </row>
    <row r="102" spans="2:11" ht="30" x14ac:dyDescent="0.2">
      <c r="B102" s="126" t="s">
        <v>31</v>
      </c>
      <c r="C102" s="130">
        <v>0</v>
      </c>
      <c r="D102" s="155">
        <f t="shared" si="7"/>
        <v>0</v>
      </c>
      <c r="E102" s="130">
        <v>0</v>
      </c>
      <c r="F102" s="130">
        <v>0</v>
      </c>
      <c r="G102" s="350">
        <f t="shared" si="6"/>
        <v>0</v>
      </c>
      <c r="H102" s="131">
        <v>0</v>
      </c>
      <c r="I102" s="131">
        <v>0</v>
      </c>
      <c r="J102" s="152" t="str">
        <f t="shared" si="8"/>
        <v/>
      </c>
    </row>
    <row r="103" spans="2:11" ht="15.75" x14ac:dyDescent="0.25">
      <c r="B103" s="132" t="s">
        <v>14</v>
      </c>
      <c r="C103" s="354">
        <f>SUM(C97:C102)</f>
        <v>474</v>
      </c>
      <c r="D103" s="156">
        <f>SUM(D97:D102)</f>
        <v>1</v>
      </c>
      <c r="E103" s="354">
        <f>SUM(E97:E102)</f>
        <v>126292.08333333331</v>
      </c>
      <c r="F103" s="354">
        <f>SUM(F97:F102)</f>
        <v>5251.416666666667</v>
      </c>
      <c r="G103" s="354">
        <f t="shared" si="6"/>
        <v>131543.49999999997</v>
      </c>
      <c r="H103" s="355">
        <f>SUMPRODUCT(H97:H102,$G97:$G102)/$G103</f>
        <v>592.35043912235699</v>
      </c>
      <c r="I103" s="355">
        <f>SUMPRODUCT(I97:I102,$G97:$G102)/$G103</f>
        <v>641.91005646160454</v>
      </c>
      <c r="J103" s="157">
        <f t="shared" si="8"/>
        <v>8.3666043048227445E-2</v>
      </c>
    </row>
    <row r="104" spans="2:11" ht="15.75" x14ac:dyDescent="0.25">
      <c r="B104" s="147"/>
      <c r="C104" s="148"/>
      <c r="D104" s="149"/>
      <c r="E104" s="148"/>
      <c r="F104" s="148"/>
      <c r="G104" s="148"/>
      <c r="H104" s="150"/>
      <c r="I104" s="150"/>
      <c r="J104" s="151"/>
    </row>
    <row r="105" spans="2:11" ht="15.75" x14ac:dyDescent="0.2">
      <c r="B105" s="133" t="s">
        <v>33</v>
      </c>
      <c r="C105" s="148"/>
      <c r="D105" s="149"/>
      <c r="E105" s="148"/>
      <c r="F105" s="148"/>
      <c r="G105" s="148"/>
      <c r="H105" s="150"/>
      <c r="I105" s="150"/>
      <c r="J105" s="151"/>
    </row>
    <row r="106" spans="2:11" ht="15.75" x14ac:dyDescent="0.2">
      <c r="B106" s="133" t="s">
        <v>34</v>
      </c>
      <c r="C106" s="148"/>
      <c r="D106" s="149"/>
      <c r="E106" s="148"/>
      <c r="F106" s="148"/>
      <c r="G106" s="148"/>
      <c r="H106" s="150"/>
      <c r="I106" s="150"/>
      <c r="J106" s="151"/>
    </row>
    <row r="107" spans="2:11" ht="15.75" x14ac:dyDescent="0.2">
      <c r="B107" s="133" t="s">
        <v>35</v>
      </c>
      <c r="C107" s="148"/>
      <c r="D107" s="149"/>
      <c r="E107" s="148"/>
      <c r="F107" s="148"/>
      <c r="G107" s="148"/>
      <c r="H107" s="150"/>
      <c r="I107" s="150"/>
      <c r="J107" s="151"/>
    </row>
    <row r="108" spans="2:11" ht="15.75" x14ac:dyDescent="0.2">
      <c r="B108" s="133" t="s">
        <v>36</v>
      </c>
      <c r="C108" s="148"/>
      <c r="D108" s="149"/>
      <c r="E108" s="148"/>
      <c r="F108" s="148"/>
      <c r="G108" s="148"/>
      <c r="H108" s="150"/>
      <c r="I108" s="150"/>
      <c r="J108" s="151"/>
    </row>
    <row r="109" spans="2:11" ht="15.75" x14ac:dyDescent="0.2">
      <c r="B109" s="133" t="s">
        <v>37</v>
      </c>
      <c r="C109" s="148"/>
      <c r="D109" s="149"/>
      <c r="E109" s="148"/>
      <c r="F109" s="148"/>
      <c r="G109" s="148"/>
      <c r="H109" s="150"/>
      <c r="I109" s="150"/>
      <c r="J109" s="151"/>
    </row>
    <row r="111" spans="2:11" x14ac:dyDescent="0.2">
      <c r="B111" s="133" t="s">
        <v>85</v>
      </c>
    </row>
    <row r="112" spans="2:11" x14ac:dyDescent="0.2">
      <c r="B112" s="143" t="s">
        <v>478</v>
      </c>
      <c r="C112" s="135"/>
      <c r="D112" s="135"/>
      <c r="E112" s="135"/>
      <c r="F112" s="135"/>
      <c r="G112" s="135"/>
      <c r="H112" s="135"/>
      <c r="I112" s="135"/>
      <c r="J112" s="135"/>
      <c r="K112" s="136"/>
    </row>
    <row r="113" spans="2:11" x14ac:dyDescent="0.2">
      <c r="B113" s="144" t="s">
        <v>479</v>
      </c>
      <c r="K113" s="138"/>
    </row>
    <row r="114" spans="2:11" x14ac:dyDescent="0.2">
      <c r="B114" s="144"/>
      <c r="K114" s="138"/>
    </row>
    <row r="115" spans="2:11" x14ac:dyDescent="0.2">
      <c r="B115" s="144"/>
      <c r="K115" s="138"/>
    </row>
    <row r="116" spans="2:11" x14ac:dyDescent="0.2">
      <c r="B116" s="144"/>
      <c r="K116" s="138"/>
    </row>
    <row r="117" spans="2:11" x14ac:dyDescent="0.2">
      <c r="B117" s="144"/>
      <c r="K117" s="138"/>
    </row>
    <row r="118" spans="2:11" x14ac:dyDescent="0.2">
      <c r="B118" s="144"/>
      <c r="K118" s="138"/>
    </row>
    <row r="119" spans="2:11" x14ac:dyDescent="0.2">
      <c r="B119" s="144"/>
      <c r="K119" s="138"/>
    </row>
    <row r="120" spans="2:11" x14ac:dyDescent="0.2">
      <c r="B120" s="144"/>
      <c r="K120" s="138"/>
    </row>
    <row r="121" spans="2:11" x14ac:dyDescent="0.2">
      <c r="B121" s="145"/>
      <c r="C121" s="120"/>
      <c r="D121" s="120"/>
      <c r="E121" s="120"/>
      <c r="F121" s="120"/>
      <c r="G121" s="120"/>
      <c r="H121" s="120"/>
      <c r="I121" s="120"/>
      <c r="J121" s="120"/>
      <c r="K121" s="140"/>
    </row>
  </sheetData>
  <sheetProtection algorithmName="SHA-512" hashValue="JcZlfRNOoiIhD7uoY1FJqMIYNEsaq6Rb94KGwfrMevxHChRkkIEUSzywMiUbczSuPrGQF9OiWWbL6NajlQrvlA==" saltValue="Z5Q7k8AdXFHwr1AyjT0SIw=="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1:H97"/>
  <sheetViews>
    <sheetView showGridLines="0" workbookViewId="0">
      <selection activeCell="G23" sqref="G23"/>
    </sheetView>
  </sheetViews>
  <sheetFormatPr defaultColWidth="8.77734375" defaultRowHeight="15" x14ac:dyDescent="0.2"/>
  <cols>
    <col min="1" max="1" width="3.21875" style="109" customWidth="1"/>
    <col min="2" max="2" width="9.77734375" style="109" customWidth="1"/>
    <col min="3" max="3" width="15.77734375" style="109" customWidth="1"/>
    <col min="4" max="4" width="12.77734375" style="109" customWidth="1"/>
    <col min="5" max="5" width="12.21875" style="109" customWidth="1"/>
    <col min="6" max="6" width="16.109375" style="109" customWidth="1"/>
    <col min="7" max="7" width="17.77734375" style="109" customWidth="1"/>
    <col min="8" max="9" width="8.77734375" style="109"/>
    <col min="10" max="10" width="10" style="109" customWidth="1"/>
    <col min="11" max="16384" width="8.77734375" style="109"/>
  </cols>
  <sheetData>
    <row r="1" spans="2:8" ht="18" x14ac:dyDescent="0.25">
      <c r="B1" s="108" t="s">
        <v>47</v>
      </c>
    </row>
    <row r="3" spans="2:8" ht="15.75" x14ac:dyDescent="0.25">
      <c r="B3" s="175" t="str">
        <f>'Cover-Input Page '!$C7</f>
        <v>Cigna Health and Life Insurance Company</v>
      </c>
      <c r="C3" s="158"/>
      <c r="D3" s="158"/>
    </row>
    <row r="4" spans="2:8" ht="16.5" thickBot="1" x14ac:dyDescent="0.3">
      <c r="B4" s="176" t="str">
        <f>"Reporting Year: "&amp;'Cover-Input Page '!$C5</f>
        <v>Reporting Year: 2023</v>
      </c>
      <c r="C4" s="158"/>
      <c r="D4" s="158"/>
    </row>
    <row r="5" spans="2:8" ht="15.75" thickBot="1" x14ac:dyDescent="0.25"/>
    <row r="6" spans="2:8" ht="15.75" thickBot="1" x14ac:dyDescent="0.25">
      <c r="B6" s="159" t="s">
        <v>52</v>
      </c>
      <c r="C6" s="116"/>
      <c r="D6" s="116"/>
      <c r="E6" s="116"/>
      <c r="F6" s="117"/>
      <c r="H6" s="160"/>
    </row>
    <row r="7" spans="2:8" x14ac:dyDescent="0.2">
      <c r="B7" s="161"/>
    </row>
    <row r="8" spans="2:8" x14ac:dyDescent="0.2">
      <c r="B8" s="161"/>
      <c r="C8" s="109" t="s">
        <v>187</v>
      </c>
    </row>
    <row r="9" spans="2:8" x14ac:dyDescent="0.2">
      <c r="B9" s="161"/>
      <c r="C9" s="109" t="s">
        <v>432</v>
      </c>
    </row>
    <row r="10" spans="2:8" x14ac:dyDescent="0.2">
      <c r="B10" s="161"/>
      <c r="C10" s="162" t="s">
        <v>430</v>
      </c>
    </row>
    <row r="12" spans="2:8" ht="15.75" x14ac:dyDescent="0.25">
      <c r="C12" s="163" t="s">
        <v>29</v>
      </c>
    </row>
    <row r="13" spans="2:8" ht="60" x14ac:dyDescent="0.2">
      <c r="C13" s="164" t="s">
        <v>86</v>
      </c>
      <c r="D13" s="164" t="s">
        <v>87</v>
      </c>
      <c r="E13" s="164" t="s">
        <v>88</v>
      </c>
      <c r="F13" s="164" t="s">
        <v>89</v>
      </c>
      <c r="G13" s="164" t="s">
        <v>97</v>
      </c>
    </row>
    <row r="14" spans="2:8" ht="40.15" customHeight="1" x14ac:dyDescent="0.2">
      <c r="C14" s="165" t="s">
        <v>90</v>
      </c>
      <c r="D14" s="166">
        <v>0</v>
      </c>
      <c r="E14" s="166">
        <v>0</v>
      </c>
      <c r="F14" s="177">
        <f>IFERROR(E14/E19,0)</f>
        <v>0</v>
      </c>
      <c r="G14" s="358" t="s">
        <v>483</v>
      </c>
    </row>
    <row r="15" spans="2:8" ht="40.15" customHeight="1" x14ac:dyDescent="0.2">
      <c r="C15" s="165" t="s">
        <v>91</v>
      </c>
      <c r="D15" s="166">
        <v>0</v>
      </c>
      <c r="E15" s="166">
        <v>0</v>
      </c>
      <c r="F15" s="177">
        <f>IFERROR(E15/E19,0)</f>
        <v>0</v>
      </c>
      <c r="G15" s="358" t="s">
        <v>483</v>
      </c>
    </row>
    <row r="16" spans="2:8" ht="40.15" customHeight="1" x14ac:dyDescent="0.2">
      <c r="C16" s="165" t="s">
        <v>92</v>
      </c>
      <c r="D16" s="166">
        <v>0</v>
      </c>
      <c r="E16" s="166">
        <v>0</v>
      </c>
      <c r="F16" s="177">
        <f>IFERROR(E16/E19,0)</f>
        <v>0</v>
      </c>
      <c r="G16" s="358" t="s">
        <v>483</v>
      </c>
    </row>
    <row r="17" spans="3:7" ht="40.15" customHeight="1" x14ac:dyDescent="0.2">
      <c r="C17" s="165" t="s">
        <v>93</v>
      </c>
      <c r="D17" s="166">
        <v>0</v>
      </c>
      <c r="E17" s="166">
        <v>0</v>
      </c>
      <c r="F17" s="177">
        <f>IFERROR(E17/E19,0)</f>
        <v>0</v>
      </c>
      <c r="G17" s="358" t="s">
        <v>483</v>
      </c>
    </row>
    <row r="18" spans="3:7" ht="40.15" customHeight="1" x14ac:dyDescent="0.2">
      <c r="C18" s="165" t="s">
        <v>94</v>
      </c>
      <c r="D18" s="166">
        <v>0</v>
      </c>
      <c r="E18" s="166">
        <v>0</v>
      </c>
      <c r="F18" s="177">
        <f>IFERROR(E18/E19,0)</f>
        <v>0</v>
      </c>
      <c r="G18" s="358" t="s">
        <v>483</v>
      </c>
    </row>
    <row r="19" spans="3:7" x14ac:dyDescent="0.2">
      <c r="C19" s="168" t="s">
        <v>96</v>
      </c>
      <c r="D19" s="178">
        <f>SUM(D14:D18)</f>
        <v>0</v>
      </c>
      <c r="E19" s="178">
        <f>SUM(E14:E18)</f>
        <v>0</v>
      </c>
      <c r="F19" s="177">
        <f>SUM(F14:F18)</f>
        <v>0</v>
      </c>
      <c r="G19" s="346"/>
    </row>
    <row r="21" spans="3:7" ht="15.75" x14ac:dyDescent="0.25">
      <c r="C21" s="163" t="s">
        <v>27</v>
      </c>
    </row>
    <row r="22" spans="3:7" ht="60" x14ac:dyDescent="0.2">
      <c r="C22" s="164" t="s">
        <v>86</v>
      </c>
      <c r="D22" s="164" t="s">
        <v>87</v>
      </c>
      <c r="E22" s="164" t="s">
        <v>88</v>
      </c>
      <c r="F22" s="164" t="s">
        <v>89</v>
      </c>
      <c r="G22" s="164" t="s">
        <v>97</v>
      </c>
    </row>
    <row r="23" spans="3:7" ht="40.15" customHeight="1" x14ac:dyDescent="0.2">
      <c r="C23" s="165" t="s">
        <v>90</v>
      </c>
      <c r="D23" s="166">
        <v>40</v>
      </c>
      <c r="E23" s="166">
        <v>13388.916666666668</v>
      </c>
      <c r="F23" s="177">
        <f>IFERROR(E23/E28,0)</f>
        <v>0.21450953742137821</v>
      </c>
      <c r="G23" s="358" t="s">
        <v>595</v>
      </c>
    </row>
    <row r="24" spans="3:7" ht="40.15" customHeight="1" x14ac:dyDescent="0.2">
      <c r="C24" s="165" t="s">
        <v>91</v>
      </c>
      <c r="D24" s="166">
        <v>175</v>
      </c>
      <c r="E24" s="166">
        <v>46881.833333333336</v>
      </c>
      <c r="F24" s="177">
        <f>IFERROR(E24/E28,0)</f>
        <v>0.75111382288580597</v>
      </c>
      <c r="G24" s="358" t="s">
        <v>596</v>
      </c>
    </row>
    <row r="25" spans="3:7" ht="40.15" customHeight="1" x14ac:dyDescent="0.2">
      <c r="C25" s="165" t="s">
        <v>92</v>
      </c>
      <c r="D25" s="166">
        <v>18</v>
      </c>
      <c r="E25" s="166">
        <v>2145.6666666666665</v>
      </c>
      <c r="F25" s="177">
        <f>IFERROR(E25/E28,0)</f>
        <v>3.4376639692815861E-2</v>
      </c>
      <c r="G25" s="358" t="s">
        <v>597</v>
      </c>
    </row>
    <row r="26" spans="3:7" ht="40.15" customHeight="1" x14ac:dyDescent="0.2">
      <c r="C26" s="165" t="s">
        <v>93</v>
      </c>
      <c r="D26" s="166">
        <v>0</v>
      </c>
      <c r="E26" s="166">
        <v>0</v>
      </c>
      <c r="F26" s="177">
        <f>IFERROR(E26/E28,0)</f>
        <v>0</v>
      </c>
      <c r="G26" s="358" t="s">
        <v>483</v>
      </c>
    </row>
    <row r="27" spans="3:7" ht="40.15" customHeight="1" x14ac:dyDescent="0.2">
      <c r="C27" s="165" t="s">
        <v>94</v>
      </c>
      <c r="D27" s="166">
        <v>0</v>
      </c>
      <c r="E27" s="166">
        <v>0</v>
      </c>
      <c r="F27" s="177">
        <f>IFERROR(E27/E28,0)</f>
        <v>0</v>
      </c>
      <c r="G27" s="358" t="s">
        <v>483</v>
      </c>
    </row>
    <row r="28" spans="3:7" x14ac:dyDescent="0.2">
      <c r="C28" s="168" t="s">
        <v>96</v>
      </c>
      <c r="D28" s="178">
        <f>SUM(D23:D27)</f>
        <v>233</v>
      </c>
      <c r="E28" s="178">
        <f>SUM(E23:E27)</f>
        <v>62416.416666666664</v>
      </c>
      <c r="F28" s="177">
        <f>SUM(F23:F27)</f>
        <v>1</v>
      </c>
      <c r="G28" s="346"/>
    </row>
    <row r="30" spans="3:7" ht="15.75" x14ac:dyDescent="0.25">
      <c r="C30" s="163" t="s">
        <v>28</v>
      </c>
    </row>
    <row r="31" spans="3:7" ht="60" x14ac:dyDescent="0.2">
      <c r="C31" s="164" t="s">
        <v>86</v>
      </c>
      <c r="D31" s="164" t="s">
        <v>87</v>
      </c>
      <c r="E31" s="164" t="s">
        <v>88</v>
      </c>
      <c r="F31" s="164" t="s">
        <v>89</v>
      </c>
      <c r="G31" s="164" t="s">
        <v>97</v>
      </c>
    </row>
    <row r="32" spans="3:7" ht="40.15" customHeight="1" x14ac:dyDescent="0.2">
      <c r="C32" s="165" t="s">
        <v>90</v>
      </c>
      <c r="D32" s="166">
        <v>17</v>
      </c>
      <c r="E32" s="166">
        <v>4310.25</v>
      </c>
      <c r="F32" s="177">
        <f>IFERROR(E32/E37,0)</f>
        <v>0.50520609494041813</v>
      </c>
      <c r="G32" s="358" t="s">
        <v>598</v>
      </c>
    </row>
    <row r="33" spans="3:7" ht="40.15" customHeight="1" x14ac:dyDescent="0.2">
      <c r="C33" s="165" t="s">
        <v>91</v>
      </c>
      <c r="D33" s="166">
        <v>22</v>
      </c>
      <c r="E33" s="166">
        <v>4221.4166666666661</v>
      </c>
      <c r="F33" s="177">
        <f>IFERROR(E33/E37,0)</f>
        <v>0.49479390505958193</v>
      </c>
      <c r="G33" s="358" t="s">
        <v>599</v>
      </c>
    </row>
    <row r="34" spans="3:7" ht="40.15" customHeight="1" x14ac:dyDescent="0.2">
      <c r="C34" s="165" t="s">
        <v>92</v>
      </c>
      <c r="D34" s="166">
        <v>0</v>
      </c>
      <c r="E34" s="166">
        <v>0</v>
      </c>
      <c r="F34" s="177">
        <f>IFERROR(E34/E37,0)</f>
        <v>0</v>
      </c>
      <c r="G34" s="358" t="s">
        <v>483</v>
      </c>
    </row>
    <row r="35" spans="3:7" ht="40.15" customHeight="1" x14ac:dyDescent="0.2">
      <c r="C35" s="165" t="s">
        <v>93</v>
      </c>
      <c r="D35" s="166">
        <v>0</v>
      </c>
      <c r="E35" s="166">
        <v>0</v>
      </c>
      <c r="F35" s="177">
        <f>IFERROR(E35/E37,0)</f>
        <v>0</v>
      </c>
      <c r="G35" s="358" t="s">
        <v>483</v>
      </c>
    </row>
    <row r="36" spans="3:7" ht="40.15" customHeight="1" x14ac:dyDescent="0.2">
      <c r="C36" s="165" t="s">
        <v>94</v>
      </c>
      <c r="D36" s="166">
        <v>0</v>
      </c>
      <c r="E36" s="166">
        <v>0</v>
      </c>
      <c r="F36" s="177">
        <f>IFERROR(E36/E37,0)</f>
        <v>0</v>
      </c>
      <c r="G36" s="358" t="s">
        <v>483</v>
      </c>
    </row>
    <row r="37" spans="3:7" x14ac:dyDescent="0.2">
      <c r="C37" s="168" t="s">
        <v>96</v>
      </c>
      <c r="D37" s="178">
        <f>SUM(D32:D36)</f>
        <v>39</v>
      </c>
      <c r="E37" s="178">
        <f>SUM(E32:E36)</f>
        <v>8531.6666666666661</v>
      </c>
      <c r="F37" s="177">
        <f>SUM(F32:F36)</f>
        <v>1</v>
      </c>
      <c r="G37" s="346"/>
    </row>
    <row r="39" spans="3:7" ht="15.75" x14ac:dyDescent="0.25">
      <c r="C39" s="163" t="s">
        <v>30</v>
      </c>
    </row>
    <row r="40" spans="3:7" ht="60" x14ac:dyDescent="0.2">
      <c r="C40" s="164" t="s">
        <v>86</v>
      </c>
      <c r="D40" s="164" t="s">
        <v>87</v>
      </c>
      <c r="E40" s="164" t="s">
        <v>88</v>
      </c>
      <c r="F40" s="164" t="s">
        <v>89</v>
      </c>
      <c r="G40" s="164" t="s">
        <v>97</v>
      </c>
    </row>
    <row r="41" spans="3:7" ht="40.15" customHeight="1" x14ac:dyDescent="0.2">
      <c r="C41" s="165" t="s">
        <v>90</v>
      </c>
      <c r="D41" s="166">
        <v>0</v>
      </c>
      <c r="E41" s="166">
        <v>0</v>
      </c>
      <c r="F41" s="177">
        <f>IFERROR(E41/E46,0)</f>
        <v>0</v>
      </c>
      <c r="G41" s="358" t="s">
        <v>483</v>
      </c>
    </row>
    <row r="42" spans="3:7" ht="40.15" customHeight="1" x14ac:dyDescent="0.2">
      <c r="C42" s="165" t="s">
        <v>91</v>
      </c>
      <c r="D42" s="166">
        <v>0</v>
      </c>
      <c r="E42" s="166">
        <v>0</v>
      </c>
      <c r="F42" s="177">
        <f>IFERROR(E42/E46,0)</f>
        <v>0</v>
      </c>
      <c r="G42" s="358" t="s">
        <v>483</v>
      </c>
    </row>
    <row r="43" spans="3:7" ht="40.15" customHeight="1" x14ac:dyDescent="0.2">
      <c r="C43" s="165" t="s">
        <v>92</v>
      </c>
      <c r="D43" s="166">
        <v>0</v>
      </c>
      <c r="E43" s="166">
        <v>0</v>
      </c>
      <c r="F43" s="177">
        <f>IFERROR(E43/E46,0)</f>
        <v>0</v>
      </c>
      <c r="G43" s="358" t="s">
        <v>483</v>
      </c>
    </row>
    <row r="44" spans="3:7" ht="40.15" customHeight="1" x14ac:dyDescent="0.2">
      <c r="C44" s="165" t="s">
        <v>93</v>
      </c>
      <c r="D44" s="166">
        <v>0</v>
      </c>
      <c r="E44" s="166">
        <v>0</v>
      </c>
      <c r="F44" s="177">
        <f>IFERROR(E44/E46,0)</f>
        <v>0</v>
      </c>
      <c r="G44" s="358" t="s">
        <v>483</v>
      </c>
    </row>
    <row r="45" spans="3:7" ht="40.15" customHeight="1" x14ac:dyDescent="0.2">
      <c r="C45" s="165" t="s">
        <v>94</v>
      </c>
      <c r="D45" s="166">
        <v>0</v>
      </c>
      <c r="E45" s="166">
        <v>0</v>
      </c>
      <c r="F45" s="177">
        <f>IFERROR(E45/E46,0)</f>
        <v>0</v>
      </c>
      <c r="G45" s="358" t="s">
        <v>483</v>
      </c>
    </row>
    <row r="46" spans="3:7" x14ac:dyDescent="0.2">
      <c r="C46" s="168" t="s">
        <v>96</v>
      </c>
      <c r="D46" s="178">
        <f>SUM(D41:D45)</f>
        <v>0</v>
      </c>
      <c r="E46" s="178">
        <f>SUM(E41:E45)</f>
        <v>0</v>
      </c>
      <c r="F46" s="177">
        <f>SUM(F41:F45)</f>
        <v>0</v>
      </c>
      <c r="G46" s="346"/>
    </row>
    <row r="48" spans="3:7" ht="15.75" x14ac:dyDescent="0.25">
      <c r="C48" s="163" t="s">
        <v>32</v>
      </c>
    </row>
    <row r="49" spans="3:7" ht="60" x14ac:dyDescent="0.2">
      <c r="C49" s="164" t="s">
        <v>86</v>
      </c>
      <c r="D49" s="164" t="s">
        <v>87</v>
      </c>
      <c r="E49" s="164" t="s">
        <v>88</v>
      </c>
      <c r="F49" s="164" t="s">
        <v>89</v>
      </c>
      <c r="G49" s="164" t="s">
        <v>97</v>
      </c>
    </row>
    <row r="50" spans="3:7" ht="40.15" customHeight="1" x14ac:dyDescent="0.2">
      <c r="C50" s="165" t="s">
        <v>90</v>
      </c>
      <c r="D50" s="166">
        <v>1</v>
      </c>
      <c r="E50" s="166">
        <v>291.41666666666669</v>
      </c>
      <c r="F50" s="177">
        <f>IFERROR(E50/E55,0)</f>
        <v>4.8092196191956219E-3</v>
      </c>
      <c r="G50" s="167" t="s">
        <v>600</v>
      </c>
    </row>
    <row r="51" spans="3:7" ht="40.15" customHeight="1" x14ac:dyDescent="0.2">
      <c r="C51" s="165" t="s">
        <v>91</v>
      </c>
      <c r="D51" s="166">
        <v>74</v>
      </c>
      <c r="E51" s="166">
        <v>26731.499999999996</v>
      </c>
      <c r="F51" s="177">
        <f>IFERROR(E51/E55,0)</f>
        <v>0.44114722648165078</v>
      </c>
      <c r="G51" s="167" t="s">
        <v>601</v>
      </c>
    </row>
    <row r="52" spans="3:7" ht="40.15" customHeight="1" x14ac:dyDescent="0.2">
      <c r="C52" s="165" t="s">
        <v>92</v>
      </c>
      <c r="D52" s="166">
        <v>108</v>
      </c>
      <c r="E52" s="166">
        <v>29685.833333333332</v>
      </c>
      <c r="F52" s="177">
        <f>IFERROR(E52/E55,0)</f>
        <v>0.48990228908952133</v>
      </c>
      <c r="G52" s="167" t="s">
        <v>602</v>
      </c>
    </row>
    <row r="53" spans="3:7" ht="40.15" customHeight="1" x14ac:dyDescent="0.2">
      <c r="C53" s="165" t="s">
        <v>93</v>
      </c>
      <c r="D53" s="166">
        <v>17</v>
      </c>
      <c r="E53" s="166">
        <v>3591.5</v>
      </c>
      <c r="F53" s="177">
        <f>IFERROR(E53/E55,0)</f>
        <v>5.9270159321730881E-2</v>
      </c>
      <c r="G53" s="167" t="s">
        <v>603</v>
      </c>
    </row>
    <row r="54" spans="3:7" ht="40.15" customHeight="1" x14ac:dyDescent="0.2">
      <c r="C54" s="165" t="s">
        <v>94</v>
      </c>
      <c r="D54" s="166">
        <v>2</v>
      </c>
      <c r="E54" s="166">
        <v>295.16666666666669</v>
      </c>
      <c r="F54" s="177">
        <f>IFERROR(E54/E55,0)</f>
        <v>4.8711054879013128E-3</v>
      </c>
      <c r="G54" s="167" t="s">
        <v>604</v>
      </c>
    </row>
    <row r="55" spans="3:7" x14ac:dyDescent="0.2">
      <c r="C55" s="168" t="s">
        <v>96</v>
      </c>
      <c r="D55" s="178">
        <f>SUM(D50:D54)</f>
        <v>202</v>
      </c>
      <c r="E55" s="178">
        <f>SUM(E50:E54)</f>
        <v>60595.416666666664</v>
      </c>
      <c r="F55" s="177">
        <f>SUM(F50:F54)</f>
        <v>0.99999999999999989</v>
      </c>
      <c r="G55" s="346"/>
    </row>
    <row r="57" spans="3:7" ht="15.75" x14ac:dyDescent="0.25">
      <c r="C57" s="163" t="s">
        <v>95</v>
      </c>
    </row>
    <row r="58" spans="3:7" ht="60" x14ac:dyDescent="0.2">
      <c r="C58" s="164" t="s">
        <v>86</v>
      </c>
      <c r="D58" s="164" t="s">
        <v>87</v>
      </c>
      <c r="E58" s="164" t="s">
        <v>88</v>
      </c>
      <c r="F58" s="164" t="s">
        <v>89</v>
      </c>
      <c r="G58" s="164" t="s">
        <v>97</v>
      </c>
    </row>
    <row r="59" spans="3:7" ht="40.15" customHeight="1" x14ac:dyDescent="0.2">
      <c r="C59" s="165" t="s">
        <v>90</v>
      </c>
      <c r="D59" s="166">
        <v>0</v>
      </c>
      <c r="E59" s="166">
        <v>0</v>
      </c>
      <c r="F59" s="177">
        <f>IFERROR(E59/E64,0)</f>
        <v>0</v>
      </c>
      <c r="G59" s="358" t="s">
        <v>483</v>
      </c>
    </row>
    <row r="60" spans="3:7" ht="40.15" customHeight="1" x14ac:dyDescent="0.2">
      <c r="C60" s="165" t="s">
        <v>91</v>
      </c>
      <c r="D60" s="166">
        <v>0</v>
      </c>
      <c r="E60" s="166">
        <v>0</v>
      </c>
      <c r="F60" s="177">
        <f>IFERROR(E60/E64,0)</f>
        <v>0</v>
      </c>
      <c r="G60" s="358" t="s">
        <v>483</v>
      </c>
    </row>
    <row r="61" spans="3:7" ht="40.15" customHeight="1" x14ac:dyDescent="0.2">
      <c r="C61" s="165" t="s">
        <v>92</v>
      </c>
      <c r="D61" s="166">
        <v>0</v>
      </c>
      <c r="E61" s="166">
        <v>0</v>
      </c>
      <c r="F61" s="177">
        <f>IFERROR(E61/E64,0)</f>
        <v>0</v>
      </c>
      <c r="G61" s="358" t="s">
        <v>483</v>
      </c>
    </row>
    <row r="62" spans="3:7" ht="40.15" customHeight="1" x14ac:dyDescent="0.2">
      <c r="C62" s="165" t="s">
        <v>93</v>
      </c>
      <c r="D62" s="166">
        <v>0</v>
      </c>
      <c r="E62" s="166">
        <v>0</v>
      </c>
      <c r="F62" s="177">
        <f>IFERROR(E62/E64,0)</f>
        <v>0</v>
      </c>
      <c r="G62" s="358" t="s">
        <v>483</v>
      </c>
    </row>
    <row r="63" spans="3:7" ht="40.15" customHeight="1" x14ac:dyDescent="0.2">
      <c r="C63" s="165" t="s">
        <v>94</v>
      </c>
      <c r="D63" s="166">
        <v>0</v>
      </c>
      <c r="E63" s="166">
        <v>0</v>
      </c>
      <c r="F63" s="177">
        <f>IFERROR(E63/E64,0)</f>
        <v>0</v>
      </c>
      <c r="G63" s="358" t="s">
        <v>483</v>
      </c>
    </row>
    <row r="64" spans="3:7" x14ac:dyDescent="0.2">
      <c r="C64" s="168" t="s">
        <v>96</v>
      </c>
      <c r="D64" s="178">
        <f>SUM(D59:D63)</f>
        <v>0</v>
      </c>
      <c r="E64" s="178">
        <f>SUM(E59:E63)</f>
        <v>0</v>
      </c>
      <c r="F64" s="177">
        <f>SUM(F59:F63)</f>
        <v>0</v>
      </c>
      <c r="G64" s="346"/>
    </row>
    <row r="66" spans="3:7" x14ac:dyDescent="0.2">
      <c r="C66" s="109" t="s">
        <v>98</v>
      </c>
    </row>
    <row r="68" spans="3:7" x14ac:dyDescent="0.2">
      <c r="C68" s="109" t="s">
        <v>99</v>
      </c>
    </row>
    <row r="69" spans="3:7" x14ac:dyDescent="0.2">
      <c r="C69" s="109" t="s">
        <v>148</v>
      </c>
    </row>
    <row r="70" spans="3:7" x14ac:dyDescent="0.2">
      <c r="C70" s="109" t="s">
        <v>100</v>
      </c>
    </row>
    <row r="72" spans="3:7" ht="15.75" thickBot="1" x14ac:dyDescent="0.25">
      <c r="C72" s="109" t="s">
        <v>101</v>
      </c>
    </row>
    <row r="73" spans="3:7" x14ac:dyDescent="0.2">
      <c r="C73" s="169" t="s">
        <v>482</v>
      </c>
      <c r="D73" s="111"/>
      <c r="E73" s="111"/>
      <c r="F73" s="111"/>
      <c r="G73" s="112"/>
    </row>
    <row r="74" spans="3:7" x14ac:dyDescent="0.2">
      <c r="C74" s="170" t="s">
        <v>480</v>
      </c>
      <c r="G74" s="171"/>
    </row>
    <row r="75" spans="3:7" x14ac:dyDescent="0.2">
      <c r="C75" s="170"/>
      <c r="G75" s="171"/>
    </row>
    <row r="76" spans="3:7" x14ac:dyDescent="0.2">
      <c r="C76" s="170" t="s">
        <v>481</v>
      </c>
      <c r="G76" s="171"/>
    </row>
    <row r="77" spans="3:7" x14ac:dyDescent="0.2">
      <c r="C77" s="170"/>
      <c r="G77" s="171"/>
    </row>
    <row r="78" spans="3:7" x14ac:dyDescent="0.2">
      <c r="C78" s="170"/>
      <c r="G78" s="171"/>
    </row>
    <row r="79" spans="3:7" x14ac:dyDescent="0.2">
      <c r="C79" s="170"/>
      <c r="G79" s="171"/>
    </row>
    <row r="80" spans="3:7" x14ac:dyDescent="0.2">
      <c r="C80" s="170"/>
      <c r="G80" s="171"/>
    </row>
    <row r="81" spans="3:7" x14ac:dyDescent="0.2">
      <c r="C81" s="170"/>
      <c r="G81" s="171"/>
    </row>
    <row r="82" spans="3:7" x14ac:dyDescent="0.2">
      <c r="C82" s="170"/>
      <c r="G82" s="171"/>
    </row>
    <row r="83" spans="3:7" x14ac:dyDescent="0.2">
      <c r="C83" s="170"/>
      <c r="G83" s="171"/>
    </row>
    <row r="84" spans="3:7" x14ac:dyDescent="0.2">
      <c r="C84" s="170"/>
      <c r="G84" s="171"/>
    </row>
    <row r="85" spans="3:7" x14ac:dyDescent="0.2">
      <c r="C85" s="170"/>
      <c r="G85" s="171"/>
    </row>
    <row r="86" spans="3:7" x14ac:dyDescent="0.2">
      <c r="C86" s="170"/>
      <c r="G86" s="171"/>
    </row>
    <row r="87" spans="3:7" x14ac:dyDescent="0.2">
      <c r="C87" s="170"/>
      <c r="G87" s="171"/>
    </row>
    <row r="88" spans="3:7" x14ac:dyDescent="0.2">
      <c r="C88" s="170"/>
      <c r="G88" s="171"/>
    </row>
    <row r="89" spans="3:7" x14ac:dyDescent="0.2">
      <c r="C89" s="170"/>
      <c r="G89" s="171"/>
    </row>
    <row r="90" spans="3:7" x14ac:dyDescent="0.2">
      <c r="C90" s="170"/>
      <c r="G90" s="171"/>
    </row>
    <row r="91" spans="3:7" x14ac:dyDescent="0.2">
      <c r="C91" s="170"/>
      <c r="G91" s="171"/>
    </row>
    <row r="92" spans="3:7" x14ac:dyDescent="0.2">
      <c r="C92" s="170"/>
      <c r="G92" s="171"/>
    </row>
    <row r="93" spans="3:7" x14ac:dyDescent="0.2">
      <c r="C93" s="170"/>
      <c r="G93" s="171"/>
    </row>
    <row r="94" spans="3:7" x14ac:dyDescent="0.2">
      <c r="C94" s="170"/>
      <c r="G94" s="171"/>
    </row>
    <row r="95" spans="3:7" x14ac:dyDescent="0.2">
      <c r="C95" s="170"/>
      <c r="G95" s="171"/>
    </row>
    <row r="96" spans="3:7" x14ac:dyDescent="0.2">
      <c r="C96" s="170"/>
      <c r="G96" s="171"/>
    </row>
    <row r="97" spans="3:7" ht="15.75" thickBot="1" x14ac:dyDescent="0.25">
      <c r="C97" s="172"/>
      <c r="D97" s="173"/>
      <c r="E97" s="173"/>
      <c r="F97" s="173"/>
      <c r="G97" s="174"/>
    </row>
  </sheetData>
  <sheetProtection algorithmName="SHA-512" hashValue="dx5wWOoOWRgPpcxVqKm/pjeGj8nDZVOZ5O9l4lrgYByHPBHMyzo8zKpusVuXmjcld5t8r7ML0mRnNrHEw8TbkA==" saltValue="9sGzDnDUgYc/GO5FXwU2iw==" spinCount="100000" sheet="1" objects="1" scenarios="1"/>
  <hyperlinks>
    <hyperlink ref="C10" location="'LGARD-#18-AdditionalInfo'!A1" display="LGARD-#18-AdditionalInfo" xr:uid="{00000000-0004-0000-0300-000000000000}"/>
  </hyperlinks>
  <printOptions horizontalCentered="1"/>
  <pageMargins left="0.7" right="0.7" top="0.75" bottom="0.75" header="0.3" footer="0.3"/>
  <pageSetup scale="65" orientation="landscape" r:id="rId1"/>
  <headerFooter>
    <oddFooter>&amp;L&amp;A
Version Date: June 14,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D21"/>
  <sheetViews>
    <sheetView showGridLines="0" zoomScale="83" workbookViewId="0">
      <selection activeCell="D11" sqref="D11"/>
    </sheetView>
  </sheetViews>
  <sheetFormatPr defaultColWidth="8.77734375" defaultRowHeight="15" x14ac:dyDescent="0.2"/>
  <cols>
    <col min="1" max="1" width="3.21875" style="109" customWidth="1"/>
    <col min="2" max="2" width="9.77734375" style="109" customWidth="1"/>
    <col min="3" max="3" width="31" style="109" customWidth="1"/>
    <col min="4" max="4" width="85.109375" style="109" customWidth="1"/>
    <col min="5" max="6" width="8.77734375" style="109"/>
    <col min="7" max="7" width="10" style="109" customWidth="1"/>
    <col min="8" max="16384" width="8.77734375" style="109"/>
  </cols>
  <sheetData>
    <row r="1" spans="2:4" ht="18" x14ac:dyDescent="0.25">
      <c r="B1" s="108" t="s">
        <v>47</v>
      </c>
    </row>
    <row r="3" spans="2:4" ht="15.75" x14ac:dyDescent="0.25">
      <c r="B3" s="175" t="str">
        <f>'Cover-Input Page '!$C7</f>
        <v>Cigna Health and Life Insurance Company</v>
      </c>
      <c r="C3" s="158"/>
    </row>
    <row r="4" spans="2:4" ht="15.75" x14ac:dyDescent="0.25">
      <c r="B4" s="182" t="str">
        <f>"Reporting Year: "&amp;'Cover-Input Page '!$C5</f>
        <v>Reporting Year: 2023</v>
      </c>
      <c r="C4" s="158"/>
    </row>
    <row r="5" spans="2:4" ht="15.75" thickBot="1" x14ac:dyDescent="0.25"/>
    <row r="6" spans="2:4" ht="15.75" thickBot="1" x14ac:dyDescent="0.25">
      <c r="B6" s="115" t="s">
        <v>53</v>
      </c>
      <c r="C6" s="117"/>
    </row>
    <row r="8" spans="2:4" x14ac:dyDescent="0.2">
      <c r="C8" s="109" t="s">
        <v>106</v>
      </c>
    </row>
    <row r="10" spans="2:4" ht="15.75" x14ac:dyDescent="0.25">
      <c r="C10" s="179" t="s">
        <v>107</v>
      </c>
      <c r="D10" s="179" t="s">
        <v>108</v>
      </c>
    </row>
    <row r="11" spans="2:4" ht="85.15" customHeight="1" x14ac:dyDescent="0.2">
      <c r="C11" s="180" t="s">
        <v>109</v>
      </c>
      <c r="D11" s="181" t="s">
        <v>588</v>
      </c>
    </row>
    <row r="12" spans="2:4" ht="85.15" customHeight="1" x14ac:dyDescent="0.2">
      <c r="C12" s="180" t="s">
        <v>110</v>
      </c>
      <c r="D12" s="181" t="s">
        <v>589</v>
      </c>
    </row>
    <row r="13" spans="2:4" ht="85.15" customHeight="1" x14ac:dyDescent="0.2">
      <c r="C13" s="180" t="s">
        <v>111</v>
      </c>
      <c r="D13" s="181" t="s">
        <v>252</v>
      </c>
    </row>
    <row r="14" spans="2:4" ht="85.15" customHeight="1" x14ac:dyDescent="0.2">
      <c r="C14" s="180" t="s">
        <v>112</v>
      </c>
      <c r="D14" s="181" t="s">
        <v>590</v>
      </c>
    </row>
    <row r="15" spans="2:4" ht="85.15" customHeight="1" x14ac:dyDescent="0.2">
      <c r="C15" s="180" t="s">
        <v>113</v>
      </c>
      <c r="D15" s="181" t="s">
        <v>252</v>
      </c>
    </row>
    <row r="16" spans="2:4" ht="60" x14ac:dyDescent="0.2">
      <c r="C16" s="180" t="s">
        <v>256</v>
      </c>
      <c r="D16" s="181" t="s">
        <v>590</v>
      </c>
    </row>
    <row r="17" spans="3:4" ht="85.15" customHeight="1" x14ac:dyDescent="0.2">
      <c r="C17" s="180" t="s">
        <v>114</v>
      </c>
      <c r="D17" s="181" t="s">
        <v>252</v>
      </c>
    </row>
    <row r="18" spans="3:4" ht="85.15" customHeight="1" x14ac:dyDescent="0.2">
      <c r="C18" s="180" t="s">
        <v>115</v>
      </c>
      <c r="D18" s="181" t="s">
        <v>590</v>
      </c>
    </row>
    <row r="19" spans="3:4" ht="85.15" customHeight="1" x14ac:dyDescent="0.2">
      <c r="C19" s="180" t="s">
        <v>116</v>
      </c>
      <c r="D19" s="181" t="s">
        <v>591</v>
      </c>
    </row>
    <row r="20" spans="3:4" ht="75" x14ac:dyDescent="0.2">
      <c r="C20" s="180" t="s">
        <v>456</v>
      </c>
      <c r="D20" s="181" t="s">
        <v>590</v>
      </c>
    </row>
    <row r="21" spans="3:4" ht="85.15" customHeight="1" x14ac:dyDescent="0.2">
      <c r="C21" s="180" t="s">
        <v>117</v>
      </c>
      <c r="D21" s="181" t="s">
        <v>592</v>
      </c>
    </row>
  </sheetData>
  <sheetProtection algorithmName="SHA-512" hashValue="hgccTbOuTpuU4wkBSZ4HOVIOVlQoQyE25KpctGZ/wSdVf6R2cnu/WwhayfyNMKg9fEpoudBS5R4erWKnq1dM0A==" saltValue="NjHce7SxaPg/8V997zncBg=="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1:I77"/>
  <sheetViews>
    <sheetView showGridLines="0" topLeftCell="B1" workbookViewId="0">
      <selection activeCell="H11" sqref="H11:H15"/>
    </sheetView>
  </sheetViews>
  <sheetFormatPr defaultColWidth="8.77734375" defaultRowHeight="15" x14ac:dyDescent="0.2"/>
  <cols>
    <col min="1" max="1" width="3.21875" style="109" customWidth="1"/>
    <col min="2" max="2" width="9.77734375" style="109" customWidth="1"/>
    <col min="3" max="3" width="37.77734375" style="109" customWidth="1"/>
    <col min="4" max="4" width="12.44140625" style="109" customWidth="1"/>
    <col min="5" max="5" width="11.77734375" style="109" customWidth="1"/>
    <col min="6" max="6" width="12" style="109" customWidth="1"/>
    <col min="7" max="8" width="9.77734375" style="109" customWidth="1"/>
    <col min="9" max="9" width="10.109375" style="109" customWidth="1"/>
    <col min="10" max="16384" width="8.77734375" style="109"/>
  </cols>
  <sheetData>
    <row r="1" spans="2:6" ht="18" x14ac:dyDescent="0.25">
      <c r="B1" s="108" t="s">
        <v>47</v>
      </c>
    </row>
    <row r="3" spans="2:6" ht="15.75" x14ac:dyDescent="0.25">
      <c r="B3" s="175" t="str">
        <f>'Cover-Input Page '!$C7</f>
        <v>Cigna Health and Life Insurance Company</v>
      </c>
      <c r="C3" s="158"/>
    </row>
    <row r="4" spans="2:6" ht="15.75" x14ac:dyDescent="0.25">
      <c r="B4" s="182" t="str">
        <f>"Reporting Year: "&amp;'Cover-Input Page '!$C5</f>
        <v>Reporting Year: 2023</v>
      </c>
      <c r="C4" s="158"/>
    </row>
    <row r="5" spans="2:6" ht="15.75" thickBot="1" x14ac:dyDescent="0.25"/>
    <row r="6" spans="2:6" ht="18.75" thickBot="1" x14ac:dyDescent="0.25">
      <c r="B6" s="115" t="s">
        <v>405</v>
      </c>
      <c r="C6" s="117"/>
    </row>
    <row r="8" spans="2:6" ht="15.75" x14ac:dyDescent="0.25">
      <c r="C8" s="183" t="s">
        <v>403</v>
      </c>
      <c r="D8" s="184"/>
      <c r="E8" s="184"/>
    </row>
    <row r="9" spans="2:6" ht="15.75" x14ac:dyDescent="0.25">
      <c r="C9" s="191" t="str">
        <f>CONCATENATE("Allowed Trend: "&amp;'Cover-Input Page '!C5&amp;" / "&amp;'Cover-Input Page '!C5-1)</f>
        <v>Allowed Trend: 2023 / 2022</v>
      </c>
      <c r="D9" s="184"/>
      <c r="E9" s="184"/>
    </row>
    <row r="11" spans="2:6" ht="60" x14ac:dyDescent="0.2">
      <c r="C11" s="165" t="s">
        <v>38</v>
      </c>
      <c r="D11" s="192" t="str">
        <f>CONCATENATE('Cover-Input Page '!C5-1 &amp;"  Aggregate Dollars (PMPM)")</f>
        <v>2022  Aggregate Dollars (PMPM)</v>
      </c>
      <c r="E11" s="192" t="str">
        <f>CONCATENATE('Cover-Input Page '!C5 &amp;"  Aggregate Dollars (PMPM)")</f>
        <v>2023  Aggregate Dollars (PMPM)</v>
      </c>
      <c r="F11" s="192" t="str">
        <f>CONCATENATE("Overall "&amp;'Cover-Input Page '!C5&amp;" Trend")</f>
        <v>Overall 2023 Trend</v>
      </c>
    </row>
    <row r="12" spans="2:6" ht="18" x14ac:dyDescent="0.2">
      <c r="C12" s="165" t="s">
        <v>118</v>
      </c>
      <c r="D12" s="185">
        <v>130.38871189000668</v>
      </c>
      <c r="E12" s="193">
        <f>D12*(1+F12)</f>
        <v>137.41524902725448</v>
      </c>
      <c r="F12" s="186">
        <v>5.388915217733925E-2</v>
      </c>
    </row>
    <row r="13" spans="2:6" x14ac:dyDescent="0.2">
      <c r="C13" s="165" t="s">
        <v>440</v>
      </c>
      <c r="D13" s="185">
        <v>133.49098761718403</v>
      </c>
      <c r="E13" s="193">
        <f t="shared" ref="E13:E22" si="0">D13*(1+F13)</f>
        <v>140.68470376318976</v>
      </c>
      <c r="F13" s="186">
        <v>5.388915217733925E-2</v>
      </c>
    </row>
    <row r="14" spans="2:6" ht="18" x14ac:dyDescent="0.2">
      <c r="C14" s="165" t="s">
        <v>119</v>
      </c>
      <c r="D14" s="185">
        <v>92.777169252212971</v>
      </c>
      <c r="E14" s="193">
        <f t="shared" si="0"/>
        <v>97.77685224462823</v>
      </c>
      <c r="F14" s="186">
        <v>5.388915217733925E-2</v>
      </c>
    </row>
    <row r="15" spans="2:6" ht="18" x14ac:dyDescent="0.2">
      <c r="C15" s="165" t="s">
        <v>121</v>
      </c>
      <c r="D15" s="185">
        <v>0</v>
      </c>
      <c r="E15" s="193">
        <f t="shared" si="0"/>
        <v>0</v>
      </c>
      <c r="F15" s="186">
        <v>0</v>
      </c>
    </row>
    <row r="16" spans="2:6" x14ac:dyDescent="0.2">
      <c r="C16" s="165" t="s">
        <v>393</v>
      </c>
      <c r="D16" s="185">
        <v>0</v>
      </c>
      <c r="E16" s="193">
        <f t="shared" si="0"/>
        <v>0</v>
      </c>
      <c r="F16" s="186">
        <v>0</v>
      </c>
    </row>
    <row r="17" spans="2:9" x14ac:dyDescent="0.2">
      <c r="C17" s="165" t="s">
        <v>41</v>
      </c>
      <c r="D17" s="185">
        <v>0</v>
      </c>
      <c r="E17" s="193">
        <f t="shared" si="0"/>
        <v>0</v>
      </c>
      <c r="F17" s="186">
        <v>0</v>
      </c>
    </row>
    <row r="18" spans="2:9" x14ac:dyDescent="0.2">
      <c r="C18" s="165" t="s">
        <v>42</v>
      </c>
      <c r="D18" s="185">
        <v>0</v>
      </c>
      <c r="E18" s="193">
        <f t="shared" si="0"/>
        <v>0</v>
      </c>
      <c r="F18" s="186">
        <v>0</v>
      </c>
    </row>
    <row r="19" spans="2:9" x14ac:dyDescent="0.2">
      <c r="C19" s="165" t="s">
        <v>43</v>
      </c>
      <c r="D19" s="185">
        <v>0</v>
      </c>
      <c r="E19" s="193">
        <f t="shared" si="0"/>
        <v>0</v>
      </c>
      <c r="F19" s="186">
        <v>0</v>
      </c>
    </row>
    <row r="20" spans="2:9" x14ac:dyDescent="0.2">
      <c r="C20" s="187" t="s">
        <v>461</v>
      </c>
      <c r="D20" s="185">
        <v>19.616127781767201</v>
      </c>
      <c r="E20" s="193">
        <f t="shared" si="0"/>
        <v>20.673224276928984</v>
      </c>
      <c r="F20" s="186">
        <v>5.388915217733925E-2</v>
      </c>
    </row>
    <row r="21" spans="2:9" x14ac:dyDescent="0.2">
      <c r="C21" s="187" t="s">
        <v>401</v>
      </c>
      <c r="D21" s="193">
        <f>SUM(D12:D20)</f>
        <v>376.27299654117087</v>
      </c>
      <c r="E21" s="193">
        <f>SUM(E12:E20)</f>
        <v>396.55002931200147</v>
      </c>
      <c r="F21" s="177">
        <f>SUMPRODUCT(D12:D20,F12:F20)/D21</f>
        <v>5.388915217733925E-2</v>
      </c>
    </row>
    <row r="22" spans="2:9" ht="18" x14ac:dyDescent="0.2">
      <c r="C22" s="165" t="s">
        <v>120</v>
      </c>
      <c r="D22" s="185">
        <v>98.966150909659561</v>
      </c>
      <c r="E22" s="193">
        <f t="shared" si="0"/>
        <v>106.45844274396589</v>
      </c>
      <c r="F22" s="186">
        <v>7.570560000000004E-2</v>
      </c>
    </row>
    <row r="23" spans="2:9" ht="15.75" x14ac:dyDescent="0.25">
      <c r="C23" s="165" t="s">
        <v>402</v>
      </c>
      <c r="D23" s="193">
        <f>SUM(D21:D22)</f>
        <v>475.23914745083044</v>
      </c>
      <c r="E23" s="193">
        <f>SUM(E21:E22)</f>
        <v>503.00847205596733</v>
      </c>
      <c r="F23" s="153">
        <f>SUMPRODUCT(F21:F22,D21:D22)/D23</f>
        <v>5.843231719038891E-2</v>
      </c>
    </row>
    <row r="24" spans="2:9" x14ac:dyDescent="0.2">
      <c r="B24" s="120"/>
      <c r="C24" s="120"/>
      <c r="D24" s="120"/>
      <c r="E24" s="120"/>
      <c r="F24" s="120"/>
      <c r="G24" s="120"/>
      <c r="H24" s="120"/>
      <c r="I24" s="120"/>
    </row>
    <row r="25" spans="2:9" ht="18" x14ac:dyDescent="0.2">
      <c r="B25" s="109" t="s">
        <v>122</v>
      </c>
    </row>
    <row r="26" spans="2:9" x14ac:dyDescent="0.2">
      <c r="B26" s="109" t="s">
        <v>147</v>
      </c>
    </row>
    <row r="27" spans="2:9" ht="18" x14ac:dyDescent="0.2">
      <c r="B27" s="109" t="s">
        <v>123</v>
      </c>
    </row>
    <row r="28" spans="2:9" ht="18" x14ac:dyDescent="0.2">
      <c r="B28" s="109" t="s">
        <v>124</v>
      </c>
    </row>
    <row r="29" spans="2:9" ht="18" x14ac:dyDescent="0.2">
      <c r="B29" s="109" t="s">
        <v>125</v>
      </c>
    </row>
    <row r="30" spans="2:9" ht="18" x14ac:dyDescent="0.2">
      <c r="B30" s="109" t="s">
        <v>126</v>
      </c>
    </row>
    <row r="31" spans="2:9" x14ac:dyDescent="0.2">
      <c r="B31" s="188"/>
    </row>
    <row r="32" spans="2:9" x14ac:dyDescent="0.2">
      <c r="B32" s="109" t="s">
        <v>441</v>
      </c>
    </row>
    <row r="33" spans="2:9" x14ac:dyDescent="0.2">
      <c r="B33" s="143" t="s">
        <v>487</v>
      </c>
      <c r="C33" s="356"/>
      <c r="D33" s="135"/>
      <c r="E33" s="135"/>
      <c r="F33" s="135"/>
      <c r="G33" s="135"/>
      <c r="H33" s="135"/>
      <c r="I33" s="136"/>
    </row>
    <row r="34" spans="2:9" x14ac:dyDescent="0.2">
      <c r="B34" s="359" t="s">
        <v>486</v>
      </c>
      <c r="I34" s="138"/>
    </row>
    <row r="35" spans="2:9" x14ac:dyDescent="0.2">
      <c r="B35" s="359" t="s">
        <v>485</v>
      </c>
      <c r="I35" s="138"/>
    </row>
    <row r="36" spans="2:9" x14ac:dyDescent="0.2">
      <c r="B36" s="359" t="s">
        <v>586</v>
      </c>
      <c r="I36" s="138"/>
    </row>
    <row r="37" spans="2:9" x14ac:dyDescent="0.2">
      <c r="B37" s="359" t="s">
        <v>587</v>
      </c>
      <c r="I37" s="138"/>
    </row>
    <row r="38" spans="2:9" x14ac:dyDescent="0.2">
      <c r="B38" s="144"/>
      <c r="I38" s="138"/>
    </row>
    <row r="39" spans="2:9" x14ac:dyDescent="0.2">
      <c r="B39" s="144"/>
      <c r="I39" s="138"/>
    </row>
    <row r="40" spans="2:9" x14ac:dyDescent="0.2">
      <c r="B40" s="144"/>
      <c r="I40" s="138"/>
    </row>
    <row r="41" spans="2:9" x14ac:dyDescent="0.2">
      <c r="B41" s="145"/>
      <c r="C41" s="120"/>
      <c r="D41" s="120"/>
      <c r="E41" s="120"/>
      <c r="F41" s="120"/>
      <c r="G41" s="120"/>
      <c r="H41" s="120"/>
      <c r="I41" s="140"/>
    </row>
    <row r="43" spans="2:9" ht="15.75" thickBot="1" x14ac:dyDescent="0.25"/>
    <row r="44" spans="2:9" ht="15.75" thickBot="1" x14ac:dyDescent="0.25">
      <c r="B44" s="115" t="s">
        <v>400</v>
      </c>
      <c r="C44" s="117"/>
    </row>
    <row r="46" spans="2:9" ht="15.75" x14ac:dyDescent="0.25">
      <c r="C46" s="183" t="s">
        <v>404</v>
      </c>
      <c r="D46" s="183"/>
      <c r="E46" s="184"/>
      <c r="F46" s="184"/>
      <c r="G46" s="184"/>
      <c r="H46" s="184"/>
      <c r="I46" s="184"/>
    </row>
    <row r="47" spans="2:9" ht="15.75" x14ac:dyDescent="0.25">
      <c r="C47" s="191" t="str">
        <f>CONCATENATE("Allowed Trend: "&amp;'Cover-Input Page '!C5+1&amp;" / "&amp;'Cover-Input Page '!C5)</f>
        <v>Allowed Trend: 2024 / 2023</v>
      </c>
      <c r="D47" s="183"/>
      <c r="E47" s="184"/>
      <c r="F47" s="184"/>
      <c r="G47" s="184"/>
      <c r="H47" s="184"/>
      <c r="I47" s="184"/>
    </row>
    <row r="48" spans="2:9" x14ac:dyDescent="0.2">
      <c r="E48" s="194" t="str">
        <f>CONCATENATE('Cover-Input Page '!C5+1&amp;" Trend Attributable to: ")</f>
        <v xml:space="preserve">2024 Trend Attributable to: </v>
      </c>
      <c r="F48" s="184"/>
      <c r="G48" s="184"/>
      <c r="H48" s="184"/>
    </row>
    <row r="49" spans="2:9" ht="75" customHeight="1" x14ac:dyDescent="0.2">
      <c r="C49" s="189" t="s">
        <v>38</v>
      </c>
      <c r="D49" s="195" t="str">
        <f>CONCATENATE('Cover-Input Page '!C5 &amp;"  Aggregate Dollars (PMPM)")</f>
        <v>2023  Aggregate Dollars (PMPM)</v>
      </c>
      <c r="E49" s="190" t="s">
        <v>44</v>
      </c>
      <c r="F49" s="190" t="s">
        <v>45</v>
      </c>
      <c r="G49" s="190" t="s">
        <v>46</v>
      </c>
      <c r="H49" s="195" t="str">
        <f>CONCATENATE('Cover-Input Page '!C5+1 &amp;" Projected Aggregate Dollars (PMPM)")</f>
        <v>2024 Projected Aggregate Dollars (PMPM)</v>
      </c>
      <c r="I49" s="195" t="str">
        <f>CONCATENATE("Overall "&amp;'Cover-Input Page '!C5+1&amp;" Trend")</f>
        <v>Overall 2024 Trend</v>
      </c>
    </row>
    <row r="50" spans="2:9" ht="18" x14ac:dyDescent="0.2">
      <c r="C50" s="165" t="s">
        <v>127</v>
      </c>
      <c r="D50" s="185">
        <f>E12</f>
        <v>137.41524902725448</v>
      </c>
      <c r="E50" s="186">
        <v>3.5402020444903815E-2</v>
      </c>
      <c r="F50" s="186">
        <v>3.9147955895379456E-2</v>
      </c>
      <c r="G50" s="186">
        <v>0</v>
      </c>
      <c r="H50" s="193">
        <f>D50*(1+E50)*(1+F50)*(1+G50)</f>
        <v>147.84999868429938</v>
      </c>
      <c r="I50" s="177">
        <f>(1+E50)*(1+F50)*(1+G50)-1</f>
        <v>7.5935893075267824E-2</v>
      </c>
    </row>
    <row r="51" spans="2:9" x14ac:dyDescent="0.2">
      <c r="C51" s="165" t="s">
        <v>39</v>
      </c>
      <c r="D51" s="185">
        <f t="shared" ref="D51:D58" si="1">E13</f>
        <v>140.68470376318976</v>
      </c>
      <c r="E51" s="186">
        <v>3.5402020444903815E-2</v>
      </c>
      <c r="F51" s="186">
        <v>3.9147955895379456E-2</v>
      </c>
      <c r="G51" s="186">
        <v>0</v>
      </c>
      <c r="H51" s="193">
        <f t="shared" ref="H51:H60" si="2">D51*(1+E51)*(1+F51)*(1+G51)</f>
        <v>151.36772238547709</v>
      </c>
      <c r="I51" s="177">
        <f t="shared" ref="I51:I60" si="3">(1+E51)*(1+F51)*(1+G51)-1</f>
        <v>7.5935893075267824E-2</v>
      </c>
    </row>
    <row r="52" spans="2:9" ht="18" x14ac:dyDescent="0.2">
      <c r="C52" s="165" t="s">
        <v>128</v>
      </c>
      <c r="D52" s="185">
        <f t="shared" si="1"/>
        <v>97.77685224462823</v>
      </c>
      <c r="E52" s="186">
        <v>3.5402020444903815E-2</v>
      </c>
      <c r="F52" s="186">
        <v>3.9147955895379456E-2</v>
      </c>
      <c r="G52" s="186">
        <v>0</v>
      </c>
      <c r="H52" s="193">
        <f t="shared" si="2"/>
        <v>105.20162484191259</v>
      </c>
      <c r="I52" s="177">
        <f t="shared" si="3"/>
        <v>7.5935893075267824E-2</v>
      </c>
    </row>
    <row r="53" spans="2:9" x14ac:dyDescent="0.2">
      <c r="C53" s="165" t="s">
        <v>40</v>
      </c>
      <c r="D53" s="185">
        <f t="shared" si="1"/>
        <v>0</v>
      </c>
      <c r="E53" s="186">
        <v>0</v>
      </c>
      <c r="F53" s="186">
        <v>0</v>
      </c>
      <c r="G53" s="186">
        <v>0</v>
      </c>
      <c r="H53" s="193">
        <f t="shared" si="2"/>
        <v>0</v>
      </c>
      <c r="I53" s="177">
        <f t="shared" si="3"/>
        <v>0</v>
      </c>
    </row>
    <row r="54" spans="2:9" ht="18" x14ac:dyDescent="0.2">
      <c r="C54" s="165" t="s">
        <v>394</v>
      </c>
      <c r="D54" s="185">
        <f t="shared" si="1"/>
        <v>0</v>
      </c>
      <c r="E54" s="186">
        <v>0</v>
      </c>
      <c r="F54" s="186">
        <v>0</v>
      </c>
      <c r="G54" s="186">
        <v>0</v>
      </c>
      <c r="H54" s="193">
        <f t="shared" si="2"/>
        <v>0</v>
      </c>
      <c r="I54" s="177">
        <f t="shared" si="3"/>
        <v>0</v>
      </c>
    </row>
    <row r="55" spans="2:9" x14ac:dyDescent="0.2">
      <c r="C55" s="165" t="s">
        <v>41</v>
      </c>
      <c r="D55" s="185">
        <f t="shared" si="1"/>
        <v>0</v>
      </c>
      <c r="E55" s="186">
        <v>0</v>
      </c>
      <c r="F55" s="186">
        <v>0</v>
      </c>
      <c r="G55" s="186">
        <v>0</v>
      </c>
      <c r="H55" s="193">
        <f t="shared" si="2"/>
        <v>0</v>
      </c>
      <c r="I55" s="177">
        <f t="shared" si="3"/>
        <v>0</v>
      </c>
    </row>
    <row r="56" spans="2:9" x14ac:dyDescent="0.2">
      <c r="C56" s="165" t="s">
        <v>42</v>
      </c>
      <c r="D56" s="185">
        <f t="shared" si="1"/>
        <v>0</v>
      </c>
      <c r="E56" s="186">
        <v>0</v>
      </c>
      <c r="F56" s="186">
        <v>0</v>
      </c>
      <c r="G56" s="186">
        <v>0</v>
      </c>
      <c r="H56" s="193">
        <f t="shared" si="2"/>
        <v>0</v>
      </c>
      <c r="I56" s="177">
        <f t="shared" si="3"/>
        <v>0</v>
      </c>
    </row>
    <row r="57" spans="2:9" x14ac:dyDescent="0.2">
      <c r="C57" s="165" t="s">
        <v>43</v>
      </c>
      <c r="D57" s="185">
        <f t="shared" si="1"/>
        <v>0</v>
      </c>
      <c r="E57" s="186">
        <v>0</v>
      </c>
      <c r="F57" s="186">
        <v>0</v>
      </c>
      <c r="G57" s="186">
        <v>0</v>
      </c>
      <c r="H57" s="193">
        <f t="shared" si="2"/>
        <v>0</v>
      </c>
      <c r="I57" s="177">
        <f t="shared" si="3"/>
        <v>0</v>
      </c>
    </row>
    <row r="58" spans="2:9" x14ac:dyDescent="0.2">
      <c r="C58" s="187" t="s">
        <v>461</v>
      </c>
      <c r="D58" s="185">
        <f t="shared" si="1"/>
        <v>20.673224276928984</v>
      </c>
      <c r="E58" s="186">
        <v>3.5402020444903815E-2</v>
      </c>
      <c r="F58" s="186">
        <v>3.9147955895379456E-2</v>
      </c>
      <c r="G58" s="186">
        <v>0</v>
      </c>
      <c r="H58" s="193">
        <f t="shared" si="2"/>
        <v>22.243064025142896</v>
      </c>
      <c r="I58" s="177">
        <f t="shared" si="3"/>
        <v>7.5935893075267824E-2</v>
      </c>
    </row>
    <row r="59" spans="2:9" x14ac:dyDescent="0.2">
      <c r="C59" s="187" t="s">
        <v>401</v>
      </c>
      <c r="D59" s="193">
        <f>SUM(D50:D58)</f>
        <v>396.55002931200147</v>
      </c>
      <c r="E59" s="177">
        <f>SUMPRODUCT(E50:E58,D50:D58)/D59</f>
        <v>3.5402020444903815E-2</v>
      </c>
      <c r="F59" s="177">
        <f>SUMPRODUCT(F50:F58,D50:D58)/D59</f>
        <v>3.9147955895379456E-2</v>
      </c>
      <c r="G59" s="177">
        <f>SUMPRODUCT(G50:G58,D50:D58)/D59</f>
        <v>0</v>
      </c>
      <c r="H59" s="193">
        <f>SUM(H50:H58)</f>
        <v>426.66240993683192</v>
      </c>
      <c r="I59" s="177">
        <f>SUMPRODUCT(D50:D58,I50:I58)/D59</f>
        <v>7.5935893075267824E-2</v>
      </c>
    </row>
    <row r="60" spans="2:9" ht="18" x14ac:dyDescent="0.2">
      <c r="C60" s="165" t="s">
        <v>129</v>
      </c>
      <c r="D60" s="185">
        <f>E22</f>
        <v>106.45844274396589</v>
      </c>
      <c r="E60" s="186">
        <v>2.2599999999999999E-2</v>
      </c>
      <c r="F60" s="186">
        <v>7.9699999999999993E-2</v>
      </c>
      <c r="G60" s="186">
        <v>0</v>
      </c>
      <c r="H60" s="193">
        <f t="shared" si="2"/>
        <v>117.54089651291287</v>
      </c>
      <c r="I60" s="177">
        <f t="shared" si="3"/>
        <v>0.10410121999999977</v>
      </c>
    </row>
    <row r="61" spans="2:9" ht="15.75" x14ac:dyDescent="0.25">
      <c r="C61" s="165" t="s">
        <v>402</v>
      </c>
      <c r="D61" s="193">
        <f>SUM(D59:D60)</f>
        <v>503.00847205596733</v>
      </c>
      <c r="E61" s="177">
        <f>SUMPRODUCT(E59:E60,D59:D60)/D61</f>
        <v>3.269255681505618E-2</v>
      </c>
      <c r="F61" s="177">
        <f>SUMPRODUCT(F59:F60,D59:D60)/D61</f>
        <v>4.7730529957834181E-2</v>
      </c>
      <c r="G61" s="177">
        <f>SUMPRODUCT(G59:G60,D59:D60)/D61</f>
        <v>0</v>
      </c>
      <c r="H61" s="193">
        <f>SUM(H59:H60)</f>
        <v>544.20330644974479</v>
      </c>
      <c r="I61" s="153">
        <f>SUMPRODUCT(D59:D60,I59:I60)/D61</f>
        <v>8.1896899719004906E-2</v>
      </c>
    </row>
    <row r="62" spans="2:9" x14ac:dyDescent="0.2">
      <c r="B62" s="120"/>
      <c r="C62" s="120"/>
      <c r="D62" s="120"/>
      <c r="E62" s="120"/>
      <c r="F62" s="120"/>
      <c r="G62" s="120"/>
      <c r="H62" s="120"/>
      <c r="I62" s="120"/>
    </row>
    <row r="63" spans="2:9" ht="18" x14ac:dyDescent="0.2">
      <c r="B63" s="109" t="s">
        <v>130</v>
      </c>
    </row>
    <row r="64" spans="2:9" ht="18" x14ac:dyDescent="0.2">
      <c r="B64" s="109" t="s">
        <v>131</v>
      </c>
    </row>
    <row r="65" spans="2:9" ht="18" x14ac:dyDescent="0.2">
      <c r="B65" s="109" t="s">
        <v>132</v>
      </c>
    </row>
    <row r="66" spans="2:9" ht="18" x14ac:dyDescent="0.2">
      <c r="B66" s="109" t="s">
        <v>193</v>
      </c>
    </row>
    <row r="68" spans="2:9" x14ac:dyDescent="0.2">
      <c r="B68" s="109" t="s">
        <v>442</v>
      </c>
    </row>
    <row r="69" spans="2:9" x14ac:dyDescent="0.2">
      <c r="B69" s="143" t="s">
        <v>487</v>
      </c>
      <c r="C69" s="356"/>
      <c r="D69" s="135"/>
      <c r="E69" s="135"/>
      <c r="F69" s="135"/>
      <c r="G69" s="135"/>
      <c r="H69" s="135"/>
      <c r="I69" s="136"/>
    </row>
    <row r="70" spans="2:9" x14ac:dyDescent="0.2">
      <c r="B70" s="144" t="s">
        <v>486</v>
      </c>
      <c r="I70" s="138"/>
    </row>
    <row r="71" spans="2:9" x14ac:dyDescent="0.2">
      <c r="B71" s="144" t="s">
        <v>485</v>
      </c>
      <c r="I71" s="138"/>
    </row>
    <row r="72" spans="2:9" x14ac:dyDescent="0.2">
      <c r="B72" s="144" t="s">
        <v>484</v>
      </c>
      <c r="I72" s="138"/>
    </row>
    <row r="73" spans="2:9" x14ac:dyDescent="0.2">
      <c r="B73" s="144"/>
      <c r="I73" s="138"/>
    </row>
    <row r="74" spans="2:9" x14ac:dyDescent="0.2">
      <c r="B74" s="144"/>
      <c r="I74" s="138"/>
    </row>
    <row r="75" spans="2:9" x14ac:dyDescent="0.2">
      <c r="B75" s="144"/>
      <c r="I75" s="138"/>
    </row>
    <row r="76" spans="2:9" x14ac:dyDescent="0.2">
      <c r="B76" s="144"/>
      <c r="I76" s="138"/>
    </row>
    <row r="77" spans="2:9" x14ac:dyDescent="0.2">
      <c r="B77" s="145"/>
      <c r="C77" s="120"/>
      <c r="D77" s="120"/>
      <c r="E77" s="120"/>
      <c r="F77" s="120"/>
      <c r="G77" s="120"/>
      <c r="H77" s="120"/>
      <c r="I77" s="140"/>
    </row>
  </sheetData>
  <sheetProtection algorithmName="SHA-512" hashValue="I3acol5YemnOCnCPHp4ROLSf86MKYY3y+d+6NMJ24CLn/MUFhtz+7XtbfFzvRNgvekDzIGzdm1U3sy4tmg+C9w==" saltValue="qqUMC675NlYGFxtaU8pIjA==" spinCount="100000" sheet="1" objects="1" scenarios="1"/>
  <pageMargins left="0.7" right="0.7" top="0.75" bottom="0.75" header="0.3" footer="0.3"/>
  <pageSetup orientation="portrait" r:id="rId1"/>
  <headerFooter>
    <oddFooter>&amp;L&amp;A
Version Date: June 14,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1:C19"/>
  <sheetViews>
    <sheetView showGridLines="0" topLeftCell="A4" workbookViewId="0">
      <selection activeCell="D3" sqref="D3"/>
    </sheetView>
  </sheetViews>
  <sheetFormatPr defaultColWidth="9.77734375" defaultRowHeight="15" x14ac:dyDescent="0.2"/>
  <cols>
    <col min="1" max="1" width="3.21875" style="109" customWidth="1"/>
    <col min="2" max="2" width="9.77734375" style="109" customWidth="1"/>
    <col min="3" max="3" width="17.44140625" style="109" customWidth="1"/>
    <col min="4" max="4" width="55.77734375" style="109" customWidth="1"/>
    <col min="5" max="16384" width="9.77734375" style="109"/>
  </cols>
  <sheetData>
    <row r="1" spans="2:3" ht="18" x14ac:dyDescent="0.25">
      <c r="B1" s="108" t="s">
        <v>47</v>
      </c>
    </row>
    <row r="3" spans="2:3" ht="15.75" x14ac:dyDescent="0.25">
      <c r="B3" s="175" t="str">
        <f>'Cover-Input Page '!$C7</f>
        <v>Cigna Health and Life Insurance Company</v>
      </c>
      <c r="C3" s="158"/>
    </row>
    <row r="4" spans="2:3" ht="16.5" thickBot="1" x14ac:dyDescent="0.3">
      <c r="B4" s="176" t="str">
        <f>"Reporting Year: "&amp;'Cover-Input Page '!$C5</f>
        <v>Reporting Year: 2023</v>
      </c>
      <c r="C4" s="158"/>
    </row>
    <row r="5" spans="2:3" ht="15.75" thickBot="1" x14ac:dyDescent="0.25"/>
    <row r="6" spans="2:3" ht="15.75" thickBot="1" x14ac:dyDescent="0.25">
      <c r="B6" s="115" t="s">
        <v>54</v>
      </c>
      <c r="C6" s="117"/>
    </row>
    <row r="8" spans="2:3" x14ac:dyDescent="0.2">
      <c r="C8" s="109" t="s">
        <v>133</v>
      </c>
    </row>
    <row r="9" spans="2:3" x14ac:dyDescent="0.2">
      <c r="C9" s="109" t="s">
        <v>134</v>
      </c>
    </row>
    <row r="10" spans="2:3" x14ac:dyDescent="0.2">
      <c r="C10" s="109" t="s">
        <v>135</v>
      </c>
    </row>
    <row r="12" spans="2:3" x14ac:dyDescent="0.2">
      <c r="C12" s="109" t="s">
        <v>136</v>
      </c>
    </row>
    <row r="13" spans="2:3" x14ac:dyDescent="0.2">
      <c r="C13" s="109" t="s">
        <v>137</v>
      </c>
    </row>
    <row r="14" spans="2:3" x14ac:dyDescent="0.2">
      <c r="C14" s="109" t="s">
        <v>138</v>
      </c>
    </row>
    <row r="15" spans="2:3" x14ac:dyDescent="0.2">
      <c r="C15" s="109" t="s">
        <v>139</v>
      </c>
    </row>
    <row r="16" spans="2:3" x14ac:dyDescent="0.2">
      <c r="C16" s="109" t="s">
        <v>140</v>
      </c>
    </row>
    <row r="17" spans="3:3" x14ac:dyDescent="0.2">
      <c r="C17" s="109" t="s">
        <v>141</v>
      </c>
    </row>
    <row r="19" spans="3:3" x14ac:dyDescent="0.2">
      <c r="C19" s="162" t="s">
        <v>142</v>
      </c>
    </row>
  </sheetData>
  <sheetProtection algorithmName="SHA-512" hashValue="XH8mD5YblBQgvcwzCJMIeAtbFrlORzTBkLDMranVPQCnd4LLcUFHchKCStvTepRDAR1LT/rHx8AWg2ulc9aBmQ==" saltValue="HR8gehcc7pUh6ubqYs5sMw==" spinCount="100000" sheet="1" objects="1" scenarios="1"/>
  <hyperlinks>
    <hyperlink ref="C19" location="'LGHistData Report ===&gt;&gt;&gt;'!A1" display="Complete CA Large Group Historical Data Spreadsheet - Excel" xr:uid="{00000000-0004-0000-0600-000000000000}"/>
  </hyperlinks>
  <pageMargins left="0.7" right="0.7" top="0.75" bottom="0.75" header="0.3" footer="0.3"/>
  <pageSetup orientation="portrait" r:id="rId1"/>
  <headerFooter>
    <oddFooter>&amp;L&amp;A
Version Date: June 14,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1:F62"/>
  <sheetViews>
    <sheetView showGridLines="0" topLeftCell="A22" workbookViewId="0">
      <selection activeCell="C47" sqref="C47:C48"/>
    </sheetView>
  </sheetViews>
  <sheetFormatPr defaultColWidth="8.77734375" defaultRowHeight="15" x14ac:dyDescent="0.2"/>
  <cols>
    <col min="1" max="1" width="3.21875" style="109" customWidth="1"/>
    <col min="2" max="2" width="9.77734375" style="109" customWidth="1"/>
    <col min="3" max="3" width="18.88671875" style="109" customWidth="1"/>
    <col min="4" max="4" width="18.5546875" style="109" customWidth="1"/>
    <col min="5" max="5" width="19.88671875" style="109" customWidth="1"/>
    <col min="6" max="6" width="71" style="109" customWidth="1"/>
    <col min="7" max="16384" width="8.77734375" style="109"/>
  </cols>
  <sheetData>
    <row r="1" spans="2:4" ht="18" x14ac:dyDescent="0.25">
      <c r="B1" s="108" t="s">
        <v>47</v>
      </c>
    </row>
    <row r="3" spans="2:4" ht="15.75" x14ac:dyDescent="0.25">
      <c r="B3" s="175" t="str">
        <f>'Cover-Input Page '!$C7</f>
        <v>Cigna Health and Life Insurance Company</v>
      </c>
      <c r="C3" s="158"/>
    </row>
    <row r="4" spans="2:4" ht="15.75" x14ac:dyDescent="0.25">
      <c r="B4" s="182" t="str">
        <f>"Reporting Year: "&amp;'Cover-Input Page '!$C5</f>
        <v>Reporting Year: 2023</v>
      </c>
      <c r="C4" s="158"/>
    </row>
    <row r="5" spans="2:4" ht="15.75" thickBot="1" x14ac:dyDescent="0.25"/>
    <row r="6" spans="2:4" ht="15.75" thickBot="1" x14ac:dyDescent="0.25">
      <c r="B6" s="115" t="s">
        <v>55</v>
      </c>
      <c r="C6" s="117"/>
      <c r="D6" s="117"/>
    </row>
    <row r="8" spans="2:4" x14ac:dyDescent="0.2">
      <c r="C8" s="109" t="s">
        <v>255</v>
      </c>
    </row>
    <row r="9" spans="2:4" x14ac:dyDescent="0.2">
      <c r="C9" s="109" t="s">
        <v>143</v>
      </c>
    </row>
    <row r="11" spans="2:4" x14ac:dyDescent="0.2">
      <c r="C11" s="109" t="s">
        <v>144</v>
      </c>
    </row>
    <row r="12" spans="2:4" x14ac:dyDescent="0.2">
      <c r="C12" s="109" t="s">
        <v>145</v>
      </c>
    </row>
    <row r="13" spans="2:4" ht="15.75" x14ac:dyDescent="0.25">
      <c r="C13" s="109" t="s">
        <v>443</v>
      </c>
    </row>
    <row r="14" spans="2:4" x14ac:dyDescent="0.2">
      <c r="C14" s="109" t="s">
        <v>146</v>
      </c>
    </row>
    <row r="16" spans="2:4" ht="15.75" thickBot="1" x14ac:dyDescent="0.25">
      <c r="C16" s="109" t="s">
        <v>101</v>
      </c>
    </row>
    <row r="17" spans="3:6" x14ac:dyDescent="0.2">
      <c r="C17" s="169" t="s">
        <v>465</v>
      </c>
      <c r="D17" s="111"/>
      <c r="E17" s="111"/>
      <c r="F17" s="112"/>
    </row>
    <row r="18" spans="3:6" x14ac:dyDescent="0.2">
      <c r="C18" s="170" t="s">
        <v>466</v>
      </c>
      <c r="F18" s="171"/>
    </row>
    <row r="19" spans="3:6" x14ac:dyDescent="0.2">
      <c r="C19" s="170" t="s">
        <v>467</v>
      </c>
      <c r="F19" s="171"/>
    </row>
    <row r="20" spans="3:6" x14ac:dyDescent="0.2">
      <c r="C20" s="170"/>
      <c r="F20" s="171"/>
    </row>
    <row r="21" spans="3:6" x14ac:dyDescent="0.2">
      <c r="C21" s="170"/>
      <c r="F21" s="171"/>
    </row>
    <row r="22" spans="3:6" x14ac:dyDescent="0.2">
      <c r="C22" s="170"/>
      <c r="F22" s="171"/>
    </row>
    <row r="23" spans="3:6" x14ac:dyDescent="0.2">
      <c r="C23" s="170"/>
      <c r="F23" s="171"/>
    </row>
    <row r="24" spans="3:6" x14ac:dyDescent="0.2">
      <c r="C24" s="170"/>
      <c r="F24" s="171"/>
    </row>
    <row r="25" spans="3:6" x14ac:dyDescent="0.2">
      <c r="C25" s="170"/>
      <c r="F25" s="171"/>
    </row>
    <row r="26" spans="3:6" x14ac:dyDescent="0.2">
      <c r="C26" s="170"/>
      <c r="F26" s="171"/>
    </row>
    <row r="27" spans="3:6" x14ac:dyDescent="0.2">
      <c r="C27" s="170"/>
      <c r="F27" s="171"/>
    </row>
    <row r="28" spans="3:6" x14ac:dyDescent="0.2">
      <c r="C28" s="170"/>
      <c r="F28" s="171"/>
    </row>
    <row r="29" spans="3:6" x14ac:dyDescent="0.2">
      <c r="C29" s="170"/>
      <c r="F29" s="171"/>
    </row>
    <row r="30" spans="3:6" x14ac:dyDescent="0.2">
      <c r="C30" s="170"/>
      <c r="F30" s="171"/>
    </row>
    <row r="31" spans="3:6" x14ac:dyDescent="0.2">
      <c r="C31" s="170"/>
      <c r="F31" s="171"/>
    </row>
    <row r="32" spans="3:6" x14ac:dyDescent="0.2">
      <c r="C32" s="170"/>
      <c r="F32" s="171"/>
    </row>
    <row r="33" spans="3:6" x14ac:dyDescent="0.2">
      <c r="C33" s="170"/>
      <c r="F33" s="171"/>
    </row>
    <row r="34" spans="3:6" x14ac:dyDescent="0.2">
      <c r="C34" s="170"/>
      <c r="F34" s="171"/>
    </row>
    <row r="35" spans="3:6" x14ac:dyDescent="0.2">
      <c r="C35" s="170"/>
      <c r="F35" s="171"/>
    </row>
    <row r="36" spans="3:6" x14ac:dyDescent="0.2">
      <c r="C36" s="170"/>
      <c r="F36" s="171"/>
    </row>
    <row r="37" spans="3:6" x14ac:dyDescent="0.2">
      <c r="C37" s="170"/>
      <c r="F37" s="171"/>
    </row>
    <row r="38" spans="3:6" x14ac:dyDescent="0.2">
      <c r="C38" s="170"/>
      <c r="F38" s="171"/>
    </row>
    <row r="39" spans="3:6" x14ac:dyDescent="0.2">
      <c r="C39" s="170"/>
      <c r="F39" s="171"/>
    </row>
    <row r="40" spans="3:6" x14ac:dyDescent="0.2">
      <c r="C40" s="170"/>
      <c r="F40" s="171"/>
    </row>
    <row r="41" spans="3:6" x14ac:dyDescent="0.2">
      <c r="C41" s="170"/>
      <c r="F41" s="171"/>
    </row>
    <row r="42" spans="3:6" ht="15.75" thickBot="1" x14ac:dyDescent="0.25">
      <c r="C42" s="172"/>
      <c r="D42" s="173"/>
      <c r="E42" s="173"/>
      <c r="F42" s="174"/>
    </row>
    <row r="44" spans="3:6" x14ac:dyDescent="0.2">
      <c r="C44" s="109" t="s">
        <v>149</v>
      </c>
    </row>
    <row r="45" spans="3:6" ht="18" x14ac:dyDescent="0.2">
      <c r="C45" s="109" t="s">
        <v>150</v>
      </c>
    </row>
    <row r="46" spans="3:6" ht="15.75" thickBot="1" x14ac:dyDescent="0.25"/>
    <row r="47" spans="3:6" x14ac:dyDescent="0.2">
      <c r="C47" s="169" t="s">
        <v>489</v>
      </c>
      <c r="D47" s="357"/>
      <c r="E47" s="196"/>
      <c r="F47" s="197"/>
    </row>
    <row r="48" spans="3:6" x14ac:dyDescent="0.2">
      <c r="C48" s="170" t="s">
        <v>488</v>
      </c>
      <c r="D48" s="198"/>
      <c r="E48" s="198"/>
      <c r="F48" s="199"/>
    </row>
    <row r="49" spans="3:6" x14ac:dyDescent="0.2">
      <c r="C49" s="170"/>
      <c r="D49" s="201"/>
      <c r="E49" s="201"/>
      <c r="F49" s="203"/>
    </row>
    <row r="50" spans="3:6" x14ac:dyDescent="0.2">
      <c r="C50" s="170"/>
      <c r="D50" s="201"/>
      <c r="E50" s="201"/>
      <c r="F50" s="203"/>
    </row>
    <row r="51" spans="3:6" x14ac:dyDescent="0.2">
      <c r="C51" s="170"/>
      <c r="D51" s="201"/>
      <c r="E51" s="201"/>
      <c r="F51" s="203"/>
    </row>
    <row r="52" spans="3:6" x14ac:dyDescent="0.2">
      <c r="C52" s="170"/>
      <c r="D52" s="201"/>
      <c r="E52" s="201"/>
      <c r="F52" s="203"/>
    </row>
    <row r="53" spans="3:6" x14ac:dyDescent="0.2">
      <c r="C53" s="170"/>
      <c r="D53" s="201"/>
      <c r="E53" s="201"/>
      <c r="F53" s="203"/>
    </row>
    <row r="54" spans="3:6" x14ac:dyDescent="0.2">
      <c r="C54" s="200"/>
      <c r="D54" s="201"/>
      <c r="E54" s="201"/>
      <c r="F54" s="203"/>
    </row>
    <row r="55" spans="3:6" x14ac:dyDescent="0.2">
      <c r="C55" s="200"/>
      <c r="D55" s="201"/>
      <c r="E55" s="201"/>
      <c r="F55" s="203"/>
    </row>
    <row r="56" spans="3:6" x14ac:dyDescent="0.2">
      <c r="C56" s="200"/>
      <c r="D56" s="201"/>
      <c r="E56" s="201"/>
      <c r="F56" s="203"/>
    </row>
    <row r="57" spans="3:6" x14ac:dyDescent="0.2">
      <c r="C57" s="200"/>
      <c r="D57" s="201"/>
      <c r="E57" s="201"/>
      <c r="F57" s="203"/>
    </row>
    <row r="58" spans="3:6" x14ac:dyDescent="0.2">
      <c r="C58" s="200"/>
      <c r="D58" s="201"/>
      <c r="E58" s="201"/>
      <c r="F58" s="203"/>
    </row>
    <row r="59" spans="3:6" ht="15.75" thickBot="1" x14ac:dyDescent="0.25">
      <c r="C59" s="172"/>
      <c r="D59" s="173"/>
      <c r="E59" s="173"/>
      <c r="F59" s="174"/>
    </row>
    <row r="60" spans="3:6" x14ac:dyDescent="0.2">
      <c r="C60" s="202"/>
      <c r="D60" s="202"/>
      <c r="E60" s="202"/>
      <c r="F60" s="202"/>
    </row>
    <row r="61" spans="3:6" ht="18" x14ac:dyDescent="0.2">
      <c r="C61" s="109" t="s">
        <v>151</v>
      </c>
    </row>
    <row r="62" spans="3:6" x14ac:dyDescent="0.2">
      <c r="C62" s="109" t="s">
        <v>152</v>
      </c>
    </row>
  </sheetData>
  <sheetProtection algorithmName="SHA-512" hashValue="vdGd2R88JhzTlBnvIirLlsT7ak0WBtOiF9g9F0rTlnqzHRVyfz9ozjyloXvB5HxIZZMN0dBMuo7Zrg1YuWtIwA==" saltValue="n88xO/e+bi4nd7ZrmsE/cQ==" spinCount="100000" sheet="1" objects="1" scenarios="1"/>
  <pageMargins left="0.7" right="0.7" top="0.75" bottom="0.75" header="0.3" footer="0.3"/>
  <pageSetup orientation="portrait" r:id="rId1"/>
  <headerFooter>
    <oddFooter>&amp;L&amp;A
Version Date: June 14,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1:E41"/>
  <sheetViews>
    <sheetView showGridLines="0" workbookViewId="0">
      <selection activeCell="E32" sqref="E32"/>
    </sheetView>
  </sheetViews>
  <sheetFormatPr defaultColWidth="8.77734375" defaultRowHeight="15" x14ac:dyDescent="0.2"/>
  <cols>
    <col min="1" max="1" width="1.5546875" style="109" customWidth="1"/>
    <col min="2" max="2" width="9.77734375" style="109" customWidth="1"/>
    <col min="3" max="3" width="17.77734375" style="109" customWidth="1"/>
    <col min="4" max="4" width="8.77734375" style="109"/>
    <col min="5" max="5" width="106.33203125" style="109" customWidth="1"/>
    <col min="6" max="16384" width="8.77734375" style="109"/>
  </cols>
  <sheetData>
    <row r="1" spans="2:5" ht="18" x14ac:dyDescent="0.25">
      <c r="B1" s="108" t="s">
        <v>47</v>
      </c>
    </row>
    <row r="3" spans="2:5" ht="15.75" x14ac:dyDescent="0.25">
      <c r="B3" s="175" t="str">
        <f>'Cover-Input Page '!$C7</f>
        <v>Cigna Health and Life Insurance Company</v>
      </c>
      <c r="C3" s="158"/>
    </row>
    <row r="4" spans="2:5" ht="16.5" thickBot="1" x14ac:dyDescent="0.3">
      <c r="B4" s="176" t="str">
        <f>"Reporting Year: "&amp;'Cover-Input Page '!$C5</f>
        <v>Reporting Year: 2023</v>
      </c>
      <c r="C4" s="158"/>
    </row>
    <row r="5" spans="2:5" ht="15.75" thickBot="1" x14ac:dyDescent="0.25"/>
    <row r="6" spans="2:5" ht="15.75" thickBot="1" x14ac:dyDescent="0.25">
      <c r="B6" s="115" t="s">
        <v>56</v>
      </c>
      <c r="C6" s="117"/>
      <c r="D6" s="117"/>
    </row>
    <row r="8" spans="2:5" x14ac:dyDescent="0.2">
      <c r="C8" s="109" t="s">
        <v>153</v>
      </c>
    </row>
    <row r="9" spans="2:5" x14ac:dyDescent="0.2">
      <c r="C9" s="109" t="s">
        <v>154</v>
      </c>
    </row>
    <row r="10" spans="2:5" x14ac:dyDescent="0.2">
      <c r="C10" s="109" t="s">
        <v>155</v>
      </c>
    </row>
    <row r="11" spans="2:5" x14ac:dyDescent="0.2">
      <c r="C11" s="109" t="s">
        <v>156</v>
      </c>
    </row>
    <row r="12" spans="2:5" x14ac:dyDescent="0.2">
      <c r="C12" s="109" t="s">
        <v>157</v>
      </c>
    </row>
    <row r="13" spans="2:5" x14ac:dyDescent="0.2">
      <c r="C13" s="109" t="s">
        <v>158</v>
      </c>
    </row>
    <row r="15" spans="2:5" x14ac:dyDescent="0.2">
      <c r="C15" s="109" t="s">
        <v>101</v>
      </c>
    </row>
    <row r="16" spans="2:5" x14ac:dyDescent="0.2">
      <c r="C16" s="143" t="s">
        <v>468</v>
      </c>
      <c r="D16" s="135"/>
      <c r="E16" s="136"/>
    </row>
    <row r="17" spans="3:5" x14ac:dyDescent="0.2">
      <c r="C17" s="144" t="s">
        <v>469</v>
      </c>
      <c r="E17" s="138"/>
    </row>
    <row r="18" spans="3:5" x14ac:dyDescent="0.2">
      <c r="C18" s="144"/>
      <c r="E18" s="138"/>
    </row>
    <row r="19" spans="3:5" x14ac:dyDescent="0.2">
      <c r="C19" s="144"/>
      <c r="E19" s="138"/>
    </row>
    <row r="20" spans="3:5" x14ac:dyDescent="0.2">
      <c r="C20" s="144"/>
      <c r="E20" s="138"/>
    </row>
    <row r="21" spans="3:5" x14ac:dyDescent="0.2">
      <c r="C21" s="144"/>
      <c r="E21" s="138"/>
    </row>
    <row r="22" spans="3:5" x14ac:dyDescent="0.2">
      <c r="C22" s="144"/>
      <c r="E22" s="138"/>
    </row>
    <row r="23" spans="3:5" x14ac:dyDescent="0.2">
      <c r="C23" s="144"/>
      <c r="E23" s="138"/>
    </row>
    <row r="24" spans="3:5" x14ac:dyDescent="0.2">
      <c r="C24" s="144"/>
      <c r="E24" s="138"/>
    </row>
    <row r="25" spans="3:5" x14ac:dyDescent="0.2">
      <c r="C25" s="144"/>
      <c r="E25" s="138"/>
    </row>
    <row r="26" spans="3:5" x14ac:dyDescent="0.2">
      <c r="C26" s="144"/>
      <c r="E26" s="138"/>
    </row>
    <row r="27" spans="3:5" x14ac:dyDescent="0.2">
      <c r="C27" s="144"/>
      <c r="E27" s="138"/>
    </row>
    <row r="28" spans="3:5" x14ac:dyDescent="0.2">
      <c r="C28" s="144"/>
      <c r="E28" s="138"/>
    </row>
    <row r="29" spans="3:5" x14ac:dyDescent="0.2">
      <c r="C29" s="144"/>
      <c r="E29" s="138"/>
    </row>
    <row r="30" spans="3:5" x14ac:dyDescent="0.2">
      <c r="C30" s="144"/>
      <c r="E30" s="138"/>
    </row>
    <row r="31" spans="3:5" x14ac:dyDescent="0.2">
      <c r="C31" s="144"/>
      <c r="E31" s="138"/>
    </row>
    <row r="32" spans="3:5" x14ac:dyDescent="0.2">
      <c r="C32" s="144"/>
      <c r="E32" s="138"/>
    </row>
    <row r="33" spans="3:5" x14ac:dyDescent="0.2">
      <c r="C33" s="144"/>
      <c r="E33" s="138"/>
    </row>
    <row r="34" spans="3:5" x14ac:dyDescent="0.2">
      <c r="C34" s="144"/>
      <c r="E34" s="138"/>
    </row>
    <row r="35" spans="3:5" x14ac:dyDescent="0.2">
      <c r="C35" s="144"/>
      <c r="E35" s="138"/>
    </row>
    <row r="36" spans="3:5" x14ac:dyDescent="0.2">
      <c r="C36" s="144"/>
      <c r="E36" s="138"/>
    </row>
    <row r="37" spans="3:5" x14ac:dyDescent="0.2">
      <c r="C37" s="144"/>
      <c r="E37" s="138"/>
    </row>
    <row r="38" spans="3:5" x14ac:dyDescent="0.2">
      <c r="C38" s="144"/>
      <c r="E38" s="138"/>
    </row>
    <row r="39" spans="3:5" x14ac:dyDescent="0.2">
      <c r="C39" s="144"/>
      <c r="E39" s="138"/>
    </row>
    <row r="40" spans="3:5" x14ac:dyDescent="0.2">
      <c r="C40" s="144"/>
      <c r="E40" s="138"/>
    </row>
    <row r="41" spans="3:5" x14ac:dyDescent="0.2">
      <c r="C41" s="145"/>
      <c r="D41" s="120"/>
      <c r="E41" s="140"/>
    </row>
  </sheetData>
  <sheetProtection algorithmName="SHA-512" hashValue="VlE9mvz/zzrrtfnH+Au9sZU15kyJMfQ0ql8Fnom/VVz7k2TQIae3Jh7jRNzxsnp17HtVh0ZVX31T/lFxSdVdxA==" saltValue="ELv8TMhoncJNlRmflbts6Q==" spinCount="100000" sheet="1" objects="1" scenarios="1"/>
  <pageMargins left="0.7" right="0.7" top="0.75" bottom="0.75" header="0.3" footer="0.3"/>
  <pageSetup orientation="portrait" r:id="rId1"/>
  <headerFooter>
    <oddFooter>&amp;L&amp;A
Version Date: June 14,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Nichole Campbell</cp:lastModifiedBy>
  <cp:lastPrinted>2023-06-13T18:14:12Z</cp:lastPrinted>
  <dcterms:created xsi:type="dcterms:W3CDTF">2023-01-19T22:31:27Z</dcterms:created>
  <dcterms:modified xsi:type="dcterms:W3CDTF">2024-02-15T15:53:42Z</dcterms:modified>
</cp:coreProperties>
</file>