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Z:\CDI FILINGS\Blue Shield Life 2023 Filings\994 CORE-SB 546 AGGREGATE RATE DATA (last filed 939)\Amend 1\"/>
    </mc:Choice>
  </mc:AlternateContent>
  <xr:revisionPtr revIDLastSave="0" documentId="13_ncr:1_{DC4258B8-83BC-4ED2-9A19-A7BDCD74E754}" xr6:coauthVersionLast="47" xr6:coauthVersionMax="47" xr10:uidLastSave="{00000000-0000-0000-0000-000000000000}"/>
  <bookViews>
    <workbookView xWindow="-120" yWindow="-120" windowWidth="29040" windowHeight="15840" tabRatio="898"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26" l="1"/>
  <c r="A8" i="26"/>
  <c r="B11" i="26"/>
  <c r="C12" i="26"/>
  <c r="C13" i="26"/>
  <c r="C14" i="26"/>
  <c r="B15" i="26"/>
  <c r="C15" i="26" s="1"/>
  <c r="B16" i="26"/>
  <c r="C16" i="26" s="1"/>
  <c r="I50" i="22"/>
  <c r="H50" i="22"/>
  <c r="G50" i="22"/>
  <c r="F50" i="22"/>
  <c r="E50" i="22"/>
  <c r="I44" i="22"/>
  <c r="H44" i="22"/>
  <c r="G44" i="22"/>
  <c r="F44" i="22"/>
  <c r="E44" i="22"/>
  <c r="I35" i="22"/>
  <c r="H35" i="22"/>
  <c r="G35" i="22"/>
  <c r="F35" i="22"/>
  <c r="E35" i="22"/>
  <c r="I22" i="22"/>
  <c r="H22" i="22"/>
  <c r="G22" i="22"/>
  <c r="F22" i="22"/>
  <c r="E22" i="22"/>
  <c r="H55" i="10" l="1"/>
  <c r="H56" i="10"/>
  <c r="I49" i="10"/>
  <c r="H49" i="10"/>
  <c r="D49" i="10"/>
  <c r="E48" i="10"/>
  <c r="C47" i="10"/>
  <c r="F11" i="10"/>
  <c r="E11" i="10"/>
  <c r="D11" i="10"/>
  <c r="C9" i="10"/>
  <c r="B4" i="38"/>
  <c r="B3" i="38"/>
  <c r="B4" i="17"/>
  <c r="B3" i="17"/>
  <c r="B4" i="16"/>
  <c r="B3" i="16"/>
  <c r="B4" i="15"/>
  <c r="B3" i="15"/>
  <c r="B4" i="14"/>
  <c r="B3" i="14"/>
  <c r="B4" i="25"/>
  <c r="B3" i="25"/>
  <c r="B4" i="12"/>
  <c r="B3" i="12"/>
  <c r="B4" i="11"/>
  <c r="B3" i="11"/>
  <c r="B4" i="10"/>
  <c r="B3" i="10"/>
  <c r="B4" i="9"/>
  <c r="B3" i="9"/>
  <c r="B3" i="8"/>
  <c r="B4" i="8"/>
  <c r="C29" i="28"/>
  <c r="B29" i="28"/>
  <c r="C15" i="28"/>
  <c r="B15" i="28"/>
  <c r="B19" i="26"/>
  <c r="F58" i="12"/>
  <c r="F57" i="12"/>
  <c r="F56" i="12"/>
  <c r="F55" i="12"/>
  <c r="F54" i="12"/>
  <c r="F53" i="12"/>
  <c r="F52" i="12"/>
  <c r="F51" i="12"/>
  <c r="F50" i="12"/>
  <c r="F49" i="12" l="1"/>
  <c r="A8" i="31"/>
  <c r="A8" i="30"/>
  <c r="A8" i="29"/>
  <c r="A8" i="28"/>
  <c r="A8" i="27"/>
  <c r="B6" i="23"/>
  <c r="B6" i="22"/>
  <c r="B6" i="21"/>
  <c r="H60" i="10" l="1"/>
  <c r="H58" i="10"/>
  <c r="H57" i="10"/>
  <c r="H52" i="10"/>
  <c r="H51" i="10"/>
  <c r="H50" i="10"/>
  <c r="J74" i="6"/>
  <c r="J73" i="6"/>
  <c r="B18" i="26"/>
  <c r="B10" i="30"/>
  <c r="C10" i="28"/>
  <c r="B10" i="28"/>
  <c r="C11" i="27"/>
  <c r="B11" i="27"/>
  <c r="B18" i="27"/>
  <c r="B31" i="28"/>
  <c r="A7" i="31"/>
  <c r="A7" i="30"/>
  <c r="A7" i="29"/>
  <c r="A7" i="28"/>
  <c r="A7" i="27"/>
  <c r="H59" i="10" l="1"/>
  <c r="H61" i="10" s="1"/>
  <c r="E21" i="10"/>
  <c r="E23" i="10" s="1"/>
  <c r="B4" i="6"/>
  <c r="A15" i="30"/>
  <c r="B13" i="30"/>
  <c r="B11" i="30"/>
  <c r="C31" i="28"/>
  <c r="D27" i="28"/>
  <c r="D25" i="28"/>
  <c r="D23" i="28"/>
  <c r="D21" i="28"/>
  <c r="D19" i="28"/>
  <c r="D17" i="28"/>
  <c r="D15" i="28"/>
  <c r="D13" i="28"/>
  <c r="D11" i="28"/>
  <c r="A10" i="28"/>
  <c r="A19" i="27"/>
  <c r="C18" i="27"/>
  <c r="D16" i="27"/>
  <c r="C15" i="27"/>
  <c r="B15" i="27"/>
  <c r="D14" i="27"/>
  <c r="D13" i="27"/>
  <c r="D12" i="27"/>
  <c r="A10" i="27"/>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42" i="23"/>
  <c r="I49" i="23" s="1"/>
  <c r="H42" i="23"/>
  <c r="H49" i="23" s="1"/>
  <c r="G42" i="23"/>
  <c r="G49" i="23" s="1"/>
  <c r="F42" i="23"/>
  <c r="F49" i="23" s="1"/>
  <c r="E42" i="23"/>
  <c r="E49" i="23" s="1"/>
  <c r="I44" i="23"/>
  <c r="I51" i="23" s="1"/>
  <c r="H44" i="23"/>
  <c r="H51" i="23" s="1"/>
  <c r="G44" i="23"/>
  <c r="G51" i="23" s="1"/>
  <c r="F44" i="23"/>
  <c r="F51" i="23" s="1"/>
  <c r="E44" i="23"/>
  <c r="E51" i="23" s="1"/>
  <c r="I43" i="23"/>
  <c r="I50" i="23" s="1"/>
  <c r="H43" i="23"/>
  <c r="H50" i="23" s="1"/>
  <c r="G43" i="23"/>
  <c r="G50" i="23" s="1"/>
  <c r="F43" i="23"/>
  <c r="F50" i="23" s="1"/>
  <c r="E43" i="23"/>
  <c r="E50" i="23" s="1"/>
  <c r="I41" i="23"/>
  <c r="I48" i="23" s="1"/>
  <c r="H41" i="23"/>
  <c r="H48" i="23" s="1"/>
  <c r="I55" i="23" s="1"/>
  <c r="G41" i="23"/>
  <c r="G48" i="23" s="1"/>
  <c r="F41" i="23"/>
  <c r="F48" i="23" s="1"/>
  <c r="E41" i="23"/>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G54" i="23" l="1"/>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60" i="10" l="1"/>
  <c r="D59" i="10"/>
  <c r="I58" i="10"/>
  <c r="I57" i="10"/>
  <c r="I56" i="10"/>
  <c r="I55" i="10"/>
  <c r="I52" i="10"/>
  <c r="I51" i="10"/>
  <c r="I50" i="10"/>
  <c r="D21" i="10"/>
  <c r="D23" i="10" s="1"/>
  <c r="E64" i="8"/>
  <c r="D64" i="8"/>
  <c r="E55" i="8"/>
  <c r="D55" i="8"/>
  <c r="E46" i="8"/>
  <c r="D46" i="8"/>
  <c r="E37" i="8"/>
  <c r="D37" i="8"/>
  <c r="E28" i="8"/>
  <c r="D28" i="8"/>
  <c r="D61" i="10" l="1"/>
  <c r="F59" i="10"/>
  <c r="F53" i="8"/>
  <c r="F54" i="8"/>
  <c r="F52" i="8"/>
  <c r="F51" i="8"/>
  <c r="F50" i="8"/>
  <c r="F36" i="8"/>
  <c r="F34" i="8"/>
  <c r="F33" i="8"/>
  <c r="F35" i="8"/>
  <c r="F32" i="8"/>
  <c r="F37" i="8" s="1"/>
  <c r="F60" i="8"/>
  <c r="F63" i="8"/>
  <c r="F62" i="8"/>
  <c r="F59" i="8"/>
  <c r="F61" i="8"/>
  <c r="F24" i="8"/>
  <c r="F27" i="8"/>
  <c r="F23" i="8"/>
  <c r="F25" i="8"/>
  <c r="F26" i="8"/>
  <c r="F45" i="8"/>
  <c r="F43" i="8"/>
  <c r="F41" i="8"/>
  <c r="F44" i="8"/>
  <c r="F42" i="8"/>
  <c r="I59" i="10"/>
  <c r="F21" i="10"/>
  <c r="F23" i="10" s="1"/>
  <c r="E59" i="10"/>
  <c r="G59" i="10"/>
  <c r="E19" i="8"/>
  <c r="D19" i="8"/>
  <c r="E61" i="10" l="1"/>
  <c r="F61" i="10"/>
  <c r="F64" i="8"/>
  <c r="F55" i="8"/>
  <c r="F46" i="8"/>
  <c r="F28" i="8"/>
  <c r="I61" i="10"/>
  <c r="G61" i="10"/>
  <c r="F15" i="8"/>
  <c r="F18" i="8"/>
  <c r="F14" i="8"/>
  <c r="F17" i="8"/>
  <c r="F16" i="8"/>
  <c r="F103" i="6"/>
  <c r="E103" i="6"/>
  <c r="C103" i="6"/>
  <c r="J102" i="6"/>
  <c r="G102" i="6"/>
  <c r="J101" i="6"/>
  <c r="G101" i="6"/>
  <c r="J100" i="6"/>
  <c r="G100" i="6"/>
  <c r="J99" i="6"/>
  <c r="G99" i="6"/>
  <c r="J98" i="6"/>
  <c r="G98" i="6"/>
  <c r="J97" i="6"/>
  <c r="G97" i="6"/>
  <c r="F75" i="6"/>
  <c r="E75" i="6"/>
  <c r="C75" i="6"/>
  <c r="G74" i="6"/>
  <c r="G73" i="6"/>
  <c r="J72" i="6"/>
  <c r="G72" i="6"/>
  <c r="B7" i="6"/>
  <c r="I18" i="6" s="1"/>
  <c r="F44" i="6"/>
  <c r="E44" i="6"/>
  <c r="C44" i="6"/>
  <c r="J43" i="6"/>
  <c r="G43" i="6"/>
  <c r="J42" i="6"/>
  <c r="G42" i="6"/>
  <c r="J41" i="6"/>
  <c r="G41" i="6"/>
  <c r="J40" i="6"/>
  <c r="G40" i="6"/>
  <c r="J39" i="6"/>
  <c r="G39" i="6"/>
  <c r="J38" i="6"/>
  <c r="G38" i="6"/>
  <c r="J37" i="6"/>
  <c r="G37" i="6"/>
  <c r="J36" i="6"/>
  <c r="G36" i="6"/>
  <c r="J35" i="6"/>
  <c r="G35" i="6"/>
  <c r="J34" i="6"/>
  <c r="G34" i="6"/>
  <c r="J33" i="6"/>
  <c r="G33" i="6"/>
  <c r="J32" i="6"/>
  <c r="G32" i="6"/>
  <c r="F19" i="8" l="1"/>
  <c r="G103" i="6"/>
  <c r="I103" i="6" s="1"/>
  <c r="G75" i="6"/>
  <c r="I75" i="6" s="1"/>
  <c r="D100" i="6"/>
  <c r="D99" i="6"/>
  <c r="D102" i="6"/>
  <c r="D98" i="6"/>
  <c r="D101" i="6"/>
  <c r="D97" i="6"/>
  <c r="D43" i="6"/>
  <c r="D39" i="6"/>
  <c r="D35" i="6"/>
  <c r="D42" i="6"/>
  <c r="D38" i="6"/>
  <c r="D34" i="6"/>
  <c r="D41" i="6"/>
  <c r="D37" i="6"/>
  <c r="D33" i="6"/>
  <c r="D40" i="6"/>
  <c r="D36" i="6"/>
  <c r="D32" i="6"/>
  <c r="D74" i="6"/>
  <c r="D73" i="6"/>
  <c r="D72" i="6"/>
  <c r="D75" i="6" s="1"/>
  <c r="G44" i="6"/>
  <c r="I44" i="6" s="1"/>
  <c r="D44" i="6" l="1"/>
  <c r="D103" i="6"/>
  <c r="H75" i="6"/>
  <c r="J75" i="6" s="1"/>
  <c r="H103" i="6"/>
  <c r="J103" i="6" s="1"/>
  <c r="H44" i="6"/>
  <c r="J44" i="6" s="1"/>
  <c r="B15" i="30"/>
  <c r="C13" i="30" s="1"/>
  <c r="D19" i="27"/>
  <c r="C11" i="30" l="1"/>
</calcChain>
</file>

<file path=xl/sharedStrings.xml><?xml version="1.0" encoding="utf-8"?>
<sst xmlns="http://schemas.openxmlformats.org/spreadsheetml/2006/main" count="1525" uniqueCount="946">
  <si>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</si>
  <si>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</si>
  <si>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</si>
  <si>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</si>
  <si>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</si>
  <si>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</si>
  <si>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</si>
  <si>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</si>
  <si>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</si>
  <si>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</si>
  <si>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</si>
  <si>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</si>
  <si>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</si>
  <si>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</si>
  <si>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</si>
  <si>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</si>
  <si>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</si>
  <si>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</si>
  <si>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</si>
  <si>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</si>
  <si>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</si>
  <si>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</si>
  <si>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</si>
  <si>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</si>
  <si>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</si>
  <si>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</si>
  <si>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</si>
  <si>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</si>
  <si>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</si>
  <si>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</si>
  <si>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</si>
  <si>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</si>
  <si>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</si>
  <si>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</si>
  <si>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</si>
  <si>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</si>
  <si>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</si>
  <si>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</si>
  <si>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</si>
  <si>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</si>
  <si>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</si>
  <si>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</si>
  <si>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</si>
  <si>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</si>
  <si>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</si>
  <si>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</si>
  <si>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</si>
  <si>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</si>
  <si>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</si>
  <si>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</si>
  <si>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</si>
  <si>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</si>
  <si>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</si>
  <si>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</si>
  <si>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</si>
  <si>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</si>
  <si>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</si>
  <si>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</si>
  <si>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</si>
  <si>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</si>
  <si>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</si>
  <si>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</si>
  <si>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</si>
  <si>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</si>
  <si>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</si>
  <si>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</si>
  <si>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</si>
  <si>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</si>
  <si>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</si>
  <si>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</si>
  <si>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</si>
  <si>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</si>
  <si>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</si>
  <si>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</si>
  <si>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</si>
  <si>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</si>
  <si>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</si>
  <si>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</si>
  <si>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</si>
  <si>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</si>
  <si>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</si>
  <si>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</si>
  <si>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</si>
  <si>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</si>
  <si>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</si>
  <si>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</si>
  <si>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</si>
  <si>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</si>
  <si>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</si>
  <si>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</si>
  <si>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</si>
  <si>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</si>
  <si>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</si>
  <si>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</si>
  <si>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</si>
  <si>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</si>
  <si>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</si>
  <si>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</si>
  <si>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</si>
  <si>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</si>
  <si>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</si>
  <si>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</si>
  <si>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</si>
  <si>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</si>
  <si>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</si>
  <si>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</si>
  <si>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</si>
  <si>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</si>
  <si>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</si>
  <si>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</si>
  <si>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</si>
  <si>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</si>
  <si>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</si>
  <si>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</si>
  <si>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</si>
  <si>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</si>
  <si>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</si>
  <si>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</si>
  <si>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</si>
  <si>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</si>
  <si>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</si>
  <si>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</si>
  <si>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</si>
  <si>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</si>
  <si>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</si>
  <si>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</si>
  <si>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</si>
  <si>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</si>
  <si>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</si>
  <si>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</si>
  <si>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</si>
  <si>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</si>
  <si>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</si>
  <si>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</si>
  <si>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</si>
  <si>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</si>
  <si>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</si>
  <si>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</si>
  <si>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</si>
  <si>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</si>
  <si>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</si>
  <si>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</si>
  <si>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</si>
  <si>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</si>
  <si>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</si>
  <si>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</si>
  <si>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</si>
  <si>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</si>
  <si>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</si>
  <si>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</si>
  <si>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</si>
  <si>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</si>
  <si>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</si>
  <si>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</si>
  <si>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</si>
  <si>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</si>
  <si>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</si>
  <si>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</si>
  <si>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</si>
  <si>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</si>
  <si>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</si>
  <si>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</si>
  <si>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</si>
  <si>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</si>
  <si>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</si>
  <si>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</si>
  <si>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</si>
  <si>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</si>
  <si>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</si>
  <si>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</si>
  <si>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</si>
  <si>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</si>
  <si>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</si>
  <si>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</si>
  <si>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</si>
  <si>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</si>
  <si>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</si>
  <si>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</si>
  <si>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</si>
  <si>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</si>
  <si>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</si>
  <si>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</si>
  <si>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</si>
  <si>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</si>
  <si>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</si>
  <si>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</si>
  <si>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</si>
  <si>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</si>
  <si>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</si>
  <si>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</si>
  <si>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</si>
  <si>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</si>
  <si>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</si>
  <si>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</si>
  <si>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</si>
  <si>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</si>
  <si>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</si>
  <si>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</si>
  <si>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</si>
  <si>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</si>
  <si>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</si>
  <si>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</si>
  <si>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</si>
  <si>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</si>
  <si>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</si>
  <si>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</si>
  <si>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</si>
  <si>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</si>
  <si>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</si>
  <si>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</si>
  <si>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</si>
  <si>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</si>
  <si>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</si>
  <si>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</si>
  <si>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</si>
  <si>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</si>
  <si>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</si>
  <si>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</si>
  <si>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</si>
  <si>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</si>
  <si>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</si>
  <si>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</si>
  <si>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</si>
  <si>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</si>
  <si>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</si>
  <si>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</si>
  <si>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</si>
  <si>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</si>
  <si>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</si>
  <si>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</si>
  <si>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</si>
  <si>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</si>
  <si>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</si>
  <si>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</si>
  <si>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</si>
  <si>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</si>
  <si>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</si>
  <si>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</si>
  <si>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</si>
  <si>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</si>
  <si>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</si>
  <si>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</si>
  <si>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</si>
  <si>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</si>
  <si>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</si>
  <si>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</si>
  <si>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</si>
  <si>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</si>
  <si>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</si>
  <si>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</si>
  <si>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</si>
  <si>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</si>
  <si>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</si>
  <si>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</si>
  <si>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</si>
  <si>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</si>
  <si>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</si>
  <si>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</si>
  <si>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</si>
  <si>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</si>
  <si>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</si>
  <si>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</si>
  <si>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</si>
  <si>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</si>
  <si>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</si>
  <si>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</si>
  <si>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</si>
  <si>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</si>
  <si>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</si>
  <si>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</si>
  <si>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</si>
  <si>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</si>
  <si>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</si>
  <si>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</si>
  <si>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</si>
  <si>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</si>
  <si>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</si>
  <si>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</si>
  <si>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</si>
  <si>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</si>
  <si>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</si>
  <si>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</si>
  <si>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</si>
  <si>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</si>
  <si>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</si>
  <si>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</si>
  <si>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</si>
  <si>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</si>
  <si>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</si>
  <si>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</si>
  <si>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</si>
  <si>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</si>
  <si>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</si>
  <si>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</si>
  <si>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ABIRATERONE ACETATE</t>
  </si>
  <si>
    <t>ANTIANDROGENS</t>
  </si>
  <si>
    <t>ABSORICA LD</t>
  </si>
  <si>
    <t>ACNE PRODUCTS</t>
  </si>
  <si>
    <t>ACTEMRA</t>
  </si>
  <si>
    <t>IMMUNOMODULATORS</t>
  </si>
  <si>
    <t>ACTHAR</t>
  </si>
  <si>
    <t>HORMONAL AGENTS, STIMULANT/REPLACEMENT/MODIFYING (PITUITARY)</t>
  </si>
  <si>
    <t>ADCIRCA</t>
  </si>
  <si>
    <t>PULMONARY ANTIHYPERTENSIVES</t>
  </si>
  <si>
    <t>ADEMPAS</t>
  </si>
  <si>
    <t>AFINITOR</t>
  </si>
  <si>
    <t>MOLECULAR TARGET INHIBITORS</t>
  </si>
  <si>
    <t>AFINITOR DISPERZ</t>
  </si>
  <si>
    <t>AFREZZA</t>
  </si>
  <si>
    <t>INSULINS</t>
  </si>
  <si>
    <t>ALECENSA</t>
  </si>
  <si>
    <t>ALKINDI SPRINKLE</t>
  </si>
  <si>
    <t>GLUCOCORTICOSTEROIDS</t>
  </si>
  <si>
    <t>ALYQ</t>
  </si>
  <si>
    <t>AMBRISENTAN</t>
  </si>
  <si>
    <t>AMPYRA</t>
  </si>
  <si>
    <t>MULTIPLE SCLEROSIS AGENTS</t>
  </si>
  <si>
    <t>APEXICON E</t>
  </si>
  <si>
    <t>HORMONAL AGENTS, STIMULANT/REPLACEMENT/MODIFYING (ADRENAL)</t>
  </si>
  <si>
    <t>APLENZIN</t>
  </si>
  <si>
    <t>ANTIDEPRESSANTS, OTHER</t>
  </si>
  <si>
    <t>APOKYN</t>
  </si>
  <si>
    <t>DOPAMINE AGONISTS</t>
  </si>
  <si>
    <t>APTIOM</t>
  </si>
  <si>
    <t>SODIUM CHANNEL AGENTS</t>
  </si>
  <si>
    <t>ARCALYST</t>
  </si>
  <si>
    <t>ARIKAYCE</t>
  </si>
  <si>
    <t>AMINOGLYCOSIDES</t>
  </si>
  <si>
    <t>ATIVAN</t>
  </si>
  <si>
    <t>BENZODIAZEPINES</t>
  </si>
  <si>
    <t>ATRIPLA</t>
  </si>
  <si>
    <t>ANTI-HIV AGENTS, NON-NUCLEOSIDE REVERSE TRANSCRIPTASE INHIBITORS (NNRTI)</t>
  </si>
  <si>
    <t>AUBAGIO</t>
  </si>
  <si>
    <t>AURYXIA</t>
  </si>
  <si>
    <t>PHOSPHATE BINDERS</t>
  </si>
  <si>
    <t>AUSTEDO</t>
  </si>
  <si>
    <t>CENTRAL NERVOUS SYSTEM, OTHER</t>
  </si>
  <si>
    <t>AVONEX</t>
  </si>
  <si>
    <t>AVONEX PEN</t>
  </si>
  <si>
    <t>BAFIERTAM</t>
  </si>
  <si>
    <t>BARACLUDE</t>
  </si>
  <si>
    <t>ANTI-HEPATITIS B (HBV) AGENTS</t>
  </si>
  <si>
    <t>BENLYSTA</t>
  </si>
  <si>
    <t>BETASERON</t>
  </si>
  <si>
    <t>BEXAROTENE</t>
  </si>
  <si>
    <t>RETINOIDS</t>
  </si>
  <si>
    <t>BIKTARVY</t>
  </si>
  <si>
    <t>ANTI-HIV AGENTS, INTEGRASE INHIBITORS (INSTI)</t>
  </si>
  <si>
    <t>BILTRICIDE</t>
  </si>
  <si>
    <t>ANTIHELMINTHICS</t>
  </si>
  <si>
    <t>BOSULIF</t>
  </si>
  <si>
    <t>BROVANA</t>
  </si>
  <si>
    <t>BRONCHODILATORS, SYMPATHOMIMETIC</t>
  </si>
  <si>
    <t>BRUKINSA</t>
  </si>
  <si>
    <t>ANTINEOPLASTIC ENZYME INHIBITORS</t>
  </si>
  <si>
    <t>CABOMETYX</t>
  </si>
  <si>
    <t>CALQUENCE</t>
  </si>
  <si>
    <t>CAYSTON</t>
  </si>
  <si>
    <t>CYSTIC FIBROSIS AGENTS</t>
  </si>
  <si>
    <t>CERDELGA</t>
  </si>
  <si>
    <t>GENETIC OR ENZYME DISORDER: REPLACEMENT, MODIFIERS, TREATMENT</t>
  </si>
  <si>
    <t>CIMZIA</t>
  </si>
  <si>
    <t>IMMUNE SUPPRESSANTS</t>
  </si>
  <si>
    <t>CLOZARIL</t>
  </si>
  <si>
    <t>TREATMENT-RESISTANT</t>
  </si>
  <si>
    <t>COMPLERA</t>
  </si>
  <si>
    <t>COPAXONE</t>
  </si>
  <si>
    <t>COSENTYX (2 SYRINGES)</t>
  </si>
  <si>
    <t>DERMATOLOGICAL AGENTS</t>
  </si>
  <si>
    <t>COSENTYX PEN</t>
  </si>
  <si>
    <t>COSENTYX PEN (2 PENS)</t>
  </si>
  <si>
    <t>COSENTYX SYRINGE</t>
  </si>
  <si>
    <t>CRESEMBA</t>
  </si>
  <si>
    <t>ANTIFUNGALS</t>
  </si>
  <si>
    <t>DEFERASIROX</t>
  </si>
  <si>
    <t>ELECTROLYTES/MINERALS/METALS/VITAMINS</t>
  </si>
  <si>
    <t>DELZICOL</t>
  </si>
  <si>
    <t>AMINOSALICYLATES</t>
  </si>
  <si>
    <t>DESCOVY</t>
  </si>
  <si>
    <t>ANTI-HIV AGENTS, OTHER</t>
  </si>
  <si>
    <t>DIFICID</t>
  </si>
  <si>
    <t>MACROLIDES</t>
  </si>
  <si>
    <t>DIHYDROERGOTAMINE MESYLATE</t>
  </si>
  <si>
    <t>ERGOT ALKALOIDS</t>
  </si>
  <si>
    <t>DIMETHYL FUMARATE</t>
  </si>
  <si>
    <t>DIPENTUM</t>
  </si>
  <si>
    <t>DOJOLVI</t>
  </si>
  <si>
    <t>LIPIDS</t>
  </si>
  <si>
    <t>DOPTELET</t>
  </si>
  <si>
    <t>BLOOD FORMATION MODIFIERS</t>
  </si>
  <si>
    <t>DOVATO</t>
  </si>
  <si>
    <t>DUPIXENT PEN</t>
  </si>
  <si>
    <t>ECZEMA AGENTS</t>
  </si>
  <si>
    <t>DUPIXENT SYRINGE</t>
  </si>
  <si>
    <t>EFAVIRENZ-EMTRIC-TENOFOV DISOP</t>
  </si>
  <si>
    <t>EFAVIRENZ-LAMIVU-TENOFOV DISOP</t>
  </si>
  <si>
    <t>ANTI-HIV AGENTS</t>
  </si>
  <si>
    <t>EMFLAZA</t>
  </si>
  <si>
    <t>ENBREL</t>
  </si>
  <si>
    <t>SOLUBLE TUMOR NECROSIS FACTOR RECEPTOR AGENTS</t>
  </si>
  <si>
    <t>ENBREL MINI</t>
  </si>
  <si>
    <t>ENBREL SURECLICK</t>
  </si>
  <si>
    <t>EPCLUSA</t>
  </si>
  <si>
    <t>ANTI-HEPATITIS C (HCV) AGENTS, DIRECT ACTING AGENTS</t>
  </si>
  <si>
    <t>EPICERAM</t>
  </si>
  <si>
    <t>EPIDIOLEX</t>
  </si>
  <si>
    <t>ANTICONVULSANTS, OTHER</t>
  </si>
  <si>
    <t>ERLEADA</t>
  </si>
  <si>
    <t>ERLOTINIB HCL</t>
  </si>
  <si>
    <t>ESBRIET</t>
  </si>
  <si>
    <t>RESPIRATORY TRACT AGENTS, OTHER</t>
  </si>
  <si>
    <t>EVEROLIMUS</t>
  </si>
  <si>
    <t>EVOTAZ</t>
  </si>
  <si>
    <t>ANTI-HIV AGENTS, PROTEASE INHIBITORS</t>
  </si>
  <si>
    <t>EVRYSDI</t>
  </si>
  <si>
    <t>SPINAL MUSCULAR ATROPHY AGENTS (SMA)</t>
  </si>
  <si>
    <t>FANAPT</t>
  </si>
  <si>
    <t>2ND GENERATION/ATYPICAL</t>
  </si>
  <si>
    <t>FASENRA PEN</t>
  </si>
  <si>
    <t>ANTIASTHMATIC - MONOCLONAL ANTIBODIES</t>
  </si>
  <si>
    <t>FENTANYL CITRATE</t>
  </si>
  <si>
    <t>OPIOID ANALGESICS, SHORT-ACTING</t>
  </si>
  <si>
    <t>FERRIPROX</t>
  </si>
  <si>
    <t>ELECTROLYTE/MINERAL/METAL MODIFIERS</t>
  </si>
  <si>
    <t>FERRIPROX (3 TIMES A DAY)</t>
  </si>
  <si>
    <t>FINTEPLA</t>
  </si>
  <si>
    <t>ANTICONVULSANTS - MISC.</t>
  </si>
  <si>
    <t>FIRAZYR</t>
  </si>
  <si>
    <t>ANGIOEDEMA AGENTS</t>
  </si>
  <si>
    <t>FLUCYTOSINE</t>
  </si>
  <si>
    <t>FOLLISTIM AQ</t>
  </si>
  <si>
    <t>FONDAPARINUX SODIUM</t>
  </si>
  <si>
    <t>ANTICOAGULANTS</t>
  </si>
  <si>
    <t>FORTEO</t>
  </si>
  <si>
    <t>METABOLIC BONE DISEASE AGENTS</t>
  </si>
  <si>
    <t>FOSRENOL</t>
  </si>
  <si>
    <t>GAVRETO</t>
  </si>
  <si>
    <t>GENOTROPIN</t>
  </si>
  <si>
    <t>GENVOYA</t>
  </si>
  <si>
    <t>GILENYA</t>
  </si>
  <si>
    <t>GLATIRAMER ACETATE</t>
  </si>
  <si>
    <t>GLATOPA</t>
  </si>
  <si>
    <t>GLEEVEC</t>
  </si>
  <si>
    <t>GONAL-F</t>
  </si>
  <si>
    <t>GONAL-F RFF REDI-JECT</t>
  </si>
  <si>
    <t>HAEGARDA</t>
  </si>
  <si>
    <t>HALOG</t>
  </si>
  <si>
    <t>HARVONI</t>
  </si>
  <si>
    <t>HETLIOZ LQ</t>
  </si>
  <si>
    <t>SELECTIVE MELATONIN RECEPTOR AGONISTS</t>
  </si>
  <si>
    <t>HUMIRA</t>
  </si>
  <si>
    <t>HUMIRA PEN</t>
  </si>
  <si>
    <t>HUMIRA PEN CROHN'S-UC-HS</t>
  </si>
  <si>
    <t>HUMIRA(CF)</t>
  </si>
  <si>
    <t>HUMIRA(CF) PEN</t>
  </si>
  <si>
    <t>HUMIRA(CF) PEN CROHN'S-UC-HS</t>
  </si>
  <si>
    <t>HUMIRA(CF) PEN PSOR-UV-ADOL HS</t>
  </si>
  <si>
    <t>HYDROXYPROGESTERONE CAPROATE</t>
  </si>
  <si>
    <t>PROGESTINS</t>
  </si>
  <si>
    <t>IBRANCE</t>
  </si>
  <si>
    <t>ICATIBANT</t>
  </si>
  <si>
    <t>ICLUSIG</t>
  </si>
  <si>
    <t>IDHIFA</t>
  </si>
  <si>
    <t>ANTINEOPLASTICS, OTHER</t>
  </si>
  <si>
    <t>IMATINIB MESYLATE</t>
  </si>
  <si>
    <t>IMBRUVICA</t>
  </si>
  <si>
    <t>INDERAL XL</t>
  </si>
  <si>
    <t>BETA-ADRENERGIC BLOCKING AGENTS</t>
  </si>
  <si>
    <t>INGREZZA</t>
  </si>
  <si>
    <t>INGREZZA INITIATION PACK</t>
  </si>
  <si>
    <t>INLYTA</t>
  </si>
  <si>
    <t>INQOVI</t>
  </si>
  <si>
    <t>ANTINEOPLASTIC COMBINATIONS</t>
  </si>
  <si>
    <t>ISENTRESS</t>
  </si>
  <si>
    <t>ISENTRESS HD</t>
  </si>
  <si>
    <t>ISTURISA</t>
  </si>
  <si>
    <t>ADRENAL STEROID INHIBITORS</t>
  </si>
  <si>
    <t>JADENU</t>
  </si>
  <si>
    <t>JADENU SPRINKLE</t>
  </si>
  <si>
    <t>JAKAFI</t>
  </si>
  <si>
    <t>JULUCA</t>
  </si>
  <si>
    <t>JYNARQUE</t>
  </si>
  <si>
    <t>KALYDECO</t>
  </si>
  <si>
    <t>KESIMPTA PEN</t>
  </si>
  <si>
    <t>KEVZARA</t>
  </si>
  <si>
    <t>KINERET</t>
  </si>
  <si>
    <t>KISQALI</t>
  </si>
  <si>
    <t>KORLYM</t>
  </si>
  <si>
    <t>KUVAN</t>
  </si>
  <si>
    <t>LAMICTAL ODT</t>
  </si>
  <si>
    <t>GLUTAMATE REDUCING AGENTS</t>
  </si>
  <si>
    <t>LENALIDOMIDE</t>
  </si>
  <si>
    <t>ANTIANGIOGENIC AGENTS</t>
  </si>
  <si>
    <t>LENVIMA</t>
  </si>
  <si>
    <t>LETAIRIS</t>
  </si>
  <si>
    <t>LEVORPHANOL TARTRATE</t>
  </si>
  <si>
    <t>OPIOID ANALGESICS, LONG-ACTING</t>
  </si>
  <si>
    <t>LITHOBID</t>
  </si>
  <si>
    <t>MOOD STABILIZERS</t>
  </si>
  <si>
    <t>LONSURF</t>
  </si>
  <si>
    <t>ANTIMETABOLITES</t>
  </si>
  <si>
    <t>LORBRENA</t>
  </si>
  <si>
    <t>ENZYME INHIBITORS</t>
  </si>
  <si>
    <t>LUPKYNIS</t>
  </si>
  <si>
    <t>IMMUNOSUPPRESSIVE AGENTS</t>
  </si>
  <si>
    <t>LYNPARZA</t>
  </si>
  <si>
    <t>MAKENA</t>
  </si>
  <si>
    <t>MAVENCLAD</t>
  </si>
  <si>
    <t>MAVYRET</t>
  </si>
  <si>
    <t>MAYZENT</t>
  </si>
  <si>
    <t>MEKINIST</t>
  </si>
  <si>
    <t>MENOPUR</t>
  </si>
  <si>
    <t>METHAMPHETAMINE HCL</t>
  </si>
  <si>
    <t>ATTENTION DEFICIT HYPERACTIVITY DISORDER AGENTS, AMPHETAMINES</t>
  </si>
  <si>
    <t>MYCAPSSA</t>
  </si>
  <si>
    <t>SOMATOSTATIC AGENTS</t>
  </si>
  <si>
    <t>NERLYNX</t>
  </si>
  <si>
    <t>NEULASTA</t>
  </si>
  <si>
    <t>NEUPOGEN</t>
  </si>
  <si>
    <t>NEXAVAR</t>
  </si>
  <si>
    <t>NINLARO</t>
  </si>
  <si>
    <t>NORDITROPIN FLEXPRO</t>
  </si>
  <si>
    <t>NORTHERA</t>
  </si>
  <si>
    <t>ALPHA-ADRENERGIC AGONISTS</t>
  </si>
  <si>
    <t>NOURIANZ</t>
  </si>
  <si>
    <t>ANTIPARKINSON ADJUNCTIVE THERAPY</t>
  </si>
  <si>
    <t>NOXAFIL</t>
  </si>
  <si>
    <t>NUCALA</t>
  </si>
  <si>
    <t>NUCYNTA ER</t>
  </si>
  <si>
    <t>NUTROPIN AQ NUSPIN</t>
  </si>
  <si>
    <t>OCALIVA</t>
  </si>
  <si>
    <t>GASTROINTESTINAL AGENTS, OTHER</t>
  </si>
  <si>
    <t>ODEFSEY</t>
  </si>
  <si>
    <t>ODOMZO</t>
  </si>
  <si>
    <t>OFEV</t>
  </si>
  <si>
    <t>OLUMIANT</t>
  </si>
  <si>
    <t>OPSUMIT</t>
  </si>
  <si>
    <t>ORENCIA</t>
  </si>
  <si>
    <t>ORENCIA CLICKJECT</t>
  </si>
  <si>
    <t>ORKAMBI</t>
  </si>
  <si>
    <t>ORLADEYO</t>
  </si>
  <si>
    <t>PLASMA KALLIKREIN INHIBITORS</t>
  </si>
  <si>
    <t>OTEZLA</t>
  </si>
  <si>
    <t>OXBRYTA</t>
  </si>
  <si>
    <t>AGENTS FOR SICKLE CELL DISEASE</t>
  </si>
  <si>
    <t>OXERVATE</t>
  </si>
  <si>
    <t>OPHTHALMIC AGENTS, OTHER</t>
  </si>
  <si>
    <t>PALYNZIQ</t>
  </si>
  <si>
    <t>PEGASYS</t>
  </si>
  <si>
    <t>ANTI-HEPATITIS C (HCV) AGENTS, OTHER</t>
  </si>
  <si>
    <t>PENNSAID</t>
  </si>
  <si>
    <t>NONSTEROIDAL ANTI-INFLAMMATORY DRUGS</t>
  </si>
  <si>
    <t>PERCOCET</t>
  </si>
  <si>
    <t>PIFELTRO</t>
  </si>
  <si>
    <t>PIQRAY</t>
  </si>
  <si>
    <t>PLEGRIDY PEN</t>
  </si>
  <si>
    <t>POMALYST</t>
  </si>
  <si>
    <t>POSACONAZOLE</t>
  </si>
  <si>
    <t>PREVYMIS</t>
  </si>
  <si>
    <t>ANTI-CYTOMEGALOVIRUS (CMV) AGENTS</t>
  </si>
  <si>
    <t>PREZCOBIX</t>
  </si>
  <si>
    <t>PREZISTA</t>
  </si>
  <si>
    <t>PROCRIT</t>
  </si>
  <si>
    <t>PROCYSBI</t>
  </si>
  <si>
    <t>PROMACTA</t>
  </si>
  <si>
    <t>PROVIGIL</t>
  </si>
  <si>
    <t>SLEEP DISORDERS, OTHER</t>
  </si>
  <si>
    <t>PULMOZYME</t>
  </si>
  <si>
    <t>RAVICTI</t>
  </si>
  <si>
    <t>RAYOS</t>
  </si>
  <si>
    <t>REBIF</t>
  </si>
  <si>
    <t>REBIF REBIDOSE</t>
  </si>
  <si>
    <t>RELISTOR</t>
  </si>
  <si>
    <t>RETEVMO</t>
  </si>
  <si>
    <t>REVATIO</t>
  </si>
  <si>
    <t>REVLIMID</t>
  </si>
  <si>
    <t>RINVOQ</t>
  </si>
  <si>
    <t>ROXICODONE</t>
  </si>
  <si>
    <t>ROZLYTREK</t>
  </si>
  <si>
    <t>RUBRACA</t>
  </si>
  <si>
    <t>RUFINAMIDE</t>
  </si>
  <si>
    <t>RUKOBIA</t>
  </si>
  <si>
    <t>ANTIRETROVIRALS</t>
  </si>
  <si>
    <t>RYDAPT</t>
  </si>
  <si>
    <t>SABRIL</t>
  </si>
  <si>
    <t>GAMMA-AMINOBUTYRIC ACID (GABA) AUGMENTING AGENTS</t>
  </si>
  <si>
    <t>SAIZEN-SAIZENPREP</t>
  </si>
  <si>
    <t>SAMSCA</t>
  </si>
  <si>
    <t>SANCUSO</t>
  </si>
  <si>
    <t>EMETOGENIC THERAPY ADJUNCTS</t>
  </si>
  <si>
    <t>SAPROPTERIN DIHYDROCHLORIDE</t>
  </si>
  <si>
    <t>SELZENTRY</t>
  </si>
  <si>
    <t>SEROSTIM</t>
  </si>
  <si>
    <t>SIKLOS</t>
  </si>
  <si>
    <t>SILIQ</t>
  </si>
  <si>
    <t>SIMPONI</t>
  </si>
  <si>
    <t>SIVEXTRO</t>
  </si>
  <si>
    <t>ANTIBACTERIALS, OTHER</t>
  </si>
  <si>
    <t>SKYRIZI</t>
  </si>
  <si>
    <t>ANTIPSORIATICS</t>
  </si>
  <si>
    <t>SKYRIZI PEN</t>
  </si>
  <si>
    <t>SOFOSBUVIR-VELPATASVIR</t>
  </si>
  <si>
    <t>SOMATULINE DEPOT</t>
  </si>
  <si>
    <t>HORMONAL AGENTS, SUPPRESSANT (PITUITARY)</t>
  </si>
  <si>
    <t>SOMAVERT</t>
  </si>
  <si>
    <t>SPRYCEL</t>
  </si>
  <si>
    <t>STELARA</t>
  </si>
  <si>
    <t>STIVARGA</t>
  </si>
  <si>
    <t>STRIBILD</t>
  </si>
  <si>
    <t>SUCRAID</t>
  </si>
  <si>
    <t>SUNITINIB MALATE</t>
  </si>
  <si>
    <t>SYMDEKO</t>
  </si>
  <si>
    <t>SYMTUZA</t>
  </si>
  <si>
    <t>TAFINLAR</t>
  </si>
  <si>
    <t>TAGRISSO</t>
  </si>
  <si>
    <t>TAKHZYRO</t>
  </si>
  <si>
    <t>TALTZ AUTOINJECTOR</t>
  </si>
  <si>
    <t>TALTZ AUTOINJECTOR (2 PACK)</t>
  </si>
  <si>
    <t>TALTZ AUTOINJECTOR (3 PACK)</t>
  </si>
  <si>
    <t>TALTZ SYRINGE</t>
  </si>
  <si>
    <t>TASIGNA</t>
  </si>
  <si>
    <t>TECFIDERA</t>
  </si>
  <si>
    <t>THIOLA EC</t>
  </si>
  <si>
    <t>GENITOURINARY AGENTS, OTHER</t>
  </si>
  <si>
    <t>TIOPRONIN</t>
  </si>
  <si>
    <t>TIVICAY</t>
  </si>
  <si>
    <t>TOBI PODHALER</t>
  </si>
  <si>
    <t>TREMFYA</t>
  </si>
  <si>
    <t>TRIENTINE HCL</t>
  </si>
  <si>
    <t>TRIKAFTA</t>
  </si>
  <si>
    <t>TRILEPTAL</t>
  </si>
  <si>
    <t>TRIUMEQ</t>
  </si>
  <si>
    <t>TRUVADA</t>
  </si>
  <si>
    <t>ANTI-HIV AGENTS, NUCLEOSIDE AND NUCLEOTIDE REVERSE TRANSCRIPTASE INHIBITORS (NRTI)</t>
  </si>
  <si>
    <t>TUKYSA</t>
  </si>
  <si>
    <t>ANTINEOPLASTIC - ANTI-HER2 AGENTS</t>
  </si>
  <si>
    <t>TURALIO</t>
  </si>
  <si>
    <t>TYKERB</t>
  </si>
  <si>
    <t>TYMLOS</t>
  </si>
  <si>
    <t>UDENYCA</t>
  </si>
  <si>
    <t>UPTRAVI</t>
  </si>
  <si>
    <t>UROXATRAL</t>
  </si>
  <si>
    <t>BENIGN PROSTATIC HYPERTROPHY AGENTS</t>
  </si>
  <si>
    <t>VELPHORO</t>
  </si>
  <si>
    <t>VEMLIDY</t>
  </si>
  <si>
    <t>VENCLEXTA</t>
  </si>
  <si>
    <t>VENCLEXTA STARTING PACK</t>
  </si>
  <si>
    <t>VEREGEN</t>
  </si>
  <si>
    <t>VERZENIO</t>
  </si>
  <si>
    <t>VIGABATRIN</t>
  </si>
  <si>
    <t>VIGADRONE</t>
  </si>
  <si>
    <t>VIMOVO</t>
  </si>
  <si>
    <t>VOTRIENT</t>
  </si>
  <si>
    <t>VUMERITY</t>
  </si>
  <si>
    <t>WAKIX</t>
  </si>
  <si>
    <t>HISTAMINE H3-RECEPTOR ANTAGONIST/INVERSE AGONISTS</t>
  </si>
  <si>
    <t>WELLBUTRIN XL</t>
  </si>
  <si>
    <t>XALKORI</t>
  </si>
  <si>
    <t>XELJANZ</t>
  </si>
  <si>
    <t>ANTIRHEUMATIC - ENZYME INHIBITORS</t>
  </si>
  <si>
    <t>XELJANZ XR</t>
  </si>
  <si>
    <t>XERMELO</t>
  </si>
  <si>
    <t>XGEVA</t>
  </si>
  <si>
    <t>XIFAXAN</t>
  </si>
  <si>
    <t>XOLAIR</t>
  </si>
  <si>
    <t>XOSPATA</t>
  </si>
  <si>
    <t>XTANDI</t>
  </si>
  <si>
    <t>ANTINEOPLASTIC - HORMONAL AND RELATED AGENTS</t>
  </si>
  <si>
    <t>XYREM</t>
  </si>
  <si>
    <t>XYWAV</t>
  </si>
  <si>
    <t>ANTI-CATAPLECTIC AGENTS</t>
  </si>
  <si>
    <t>ZARXIO</t>
  </si>
  <si>
    <t>ZEJULA</t>
  </si>
  <si>
    <t>ZEPOSIA</t>
  </si>
  <si>
    <t>ZIANA</t>
  </si>
  <si>
    <t>ZIEXTENZO</t>
  </si>
  <si>
    <t>HEMATOPOIETIC GROWTH FACTORS</t>
  </si>
  <si>
    <t>ZILEUTON ER</t>
  </si>
  <si>
    <t>ANTILEUKOTRIENES</t>
  </si>
  <si>
    <t>ZIPSOR</t>
  </si>
  <si>
    <t>ZONEGRAN</t>
  </si>
  <si>
    <t>CALCIUM CHANNEL MODIFYING AGENTS</t>
  </si>
  <si>
    <t>ZORTRESS</t>
  </si>
  <si>
    <t>ZYKADIA</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</si>
  <si>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</si>
  <si>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</si>
  <si>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</si>
  <si>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</si>
  <si>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</si>
  <si>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</si>
  <si>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</si>
  <si>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</si>
  <si>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</si>
  <si>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</si>
  <si>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</si>
  <si>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</si>
  <si>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</si>
  <si>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</si>
  <si>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</si>
  <si>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</si>
  <si>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</si>
  <si>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</si>
  <si>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</si>
  <si>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</si>
  <si>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</si>
  <si>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</si>
  <si>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</si>
  <si>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</si>
  <si>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</si>
  <si>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</si>
  <si>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</si>
  <si>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</si>
  <si>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</si>
  <si>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</si>
  <si>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</si>
  <si>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</si>
  <si>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</si>
  <si>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</si>
  <si>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</si>
  <si>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</si>
  <si>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</si>
  <si>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</si>
  <si>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</si>
  <si>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</si>
  <si>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</si>
  <si>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</si>
  <si>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</si>
  <si>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</si>
  <si>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</si>
  <si>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</si>
  <si>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</si>
  <si>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</si>
  <si>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</si>
  <si>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</si>
  <si>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</si>
  <si>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</si>
  <si>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</si>
  <si>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</si>
  <si>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</si>
  <si>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</si>
  <si>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</si>
  <si>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</si>
  <si>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</si>
  <si>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</si>
  <si>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</si>
  <si>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</si>
  <si>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</si>
  <si>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</si>
  <si>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</si>
  <si>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</si>
  <si>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</si>
  <si>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</si>
  <si>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</si>
  <si>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</si>
  <si>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</si>
  <si>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</si>
  <si>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</si>
  <si>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</si>
  <si>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</si>
  <si>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</si>
  <si>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</si>
  <si>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</si>
  <si>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</si>
  <si>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</si>
  <si>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</si>
  <si>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</si>
  <si>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</si>
  <si>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</si>
  <si>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</si>
  <si>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</si>
  <si>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</si>
  <si>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</si>
  <si>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</si>
  <si>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</si>
  <si>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</si>
  <si>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</si>
  <si>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</si>
  <si>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</si>
  <si>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</si>
  <si>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</si>
  <si>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</si>
  <si>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</si>
  <si>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</si>
  <si>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</si>
  <si>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</si>
  <si>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</si>
  <si>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</si>
  <si>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</si>
  <si>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</si>
  <si>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</si>
  <si>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</si>
  <si>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</si>
  <si>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</si>
  <si>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</si>
  <si>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</si>
  <si>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</si>
  <si>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</si>
  <si>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</si>
  <si>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</si>
  <si>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</si>
  <si>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</si>
  <si>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</si>
  <si>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</si>
  <si>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</si>
  <si>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</si>
  <si>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</si>
  <si>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</si>
  <si>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</si>
  <si>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</si>
  <si>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</si>
  <si>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</si>
  <si>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</si>
  <si>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</si>
  <si>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</si>
  <si>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</si>
  <si>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</si>
  <si>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</si>
  <si>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</si>
  <si>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</si>
  <si>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</si>
  <si>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</si>
  <si>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</si>
  <si>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</si>
  <si>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</si>
  <si>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</si>
  <si>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</si>
  <si>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</si>
  <si>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</si>
  <si>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</si>
  <si>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</si>
  <si>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</si>
  <si>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</si>
  <si>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</si>
  <si>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</si>
  <si>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Average Change in Enrollee Cost Sharing</t>
  </si>
  <si>
    <t>Plan Description</t>
  </si>
  <si>
    <t>Relative Change</t>
  </si>
  <si>
    <t>AV Prior Year (%)</t>
  </si>
  <si>
    <t xml:space="preserve">AV Current Year (%) </t>
  </si>
  <si>
    <t>California 2017 Individual Market QHP Issuer Contract."</t>
  </si>
  <si>
    <t>to structure their response with reference to the cost containment and quality improvement components of "Attachment 7 to Covered</t>
  </si>
  <si>
    <t>[Enter AV Here]</t>
  </si>
  <si>
    <t>[Enter PlanName Here]</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</si>
  <si>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</si>
  <si>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</si>
  <si>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</si>
  <si>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</si>
  <si>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</si>
  <si>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</si>
  <si>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</si>
  <si>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</si>
  <si>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</si>
  <si>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</si>
  <si>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</si>
  <si>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</si>
  <si>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</si>
  <si>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</si>
  <si>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</si>
  <si>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</si>
  <si>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</si>
  <si>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</si>
  <si>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
  </si>
  <si>
    <t>*Other</t>
  </si>
  <si>
    <t>CVS Health</t>
  </si>
  <si>
    <t>(2) 2023 projected rate increases are based on 2023 pricing decisions but not actual sold increases because we haven't completed 2023 renewals yet.</t>
  </si>
  <si>
    <t>(1) CDI consists of PPO products only</t>
  </si>
  <si>
    <t># large groups with custom plans: 0</t>
  </si>
  <si>
    <t>Number of standard PPO plans: 2</t>
  </si>
  <si>
    <t xml:space="preserve">The most popular PPO plan is an Active Choice plan. </t>
  </si>
  <si>
    <t xml:space="preserve">For first tier professional services, BSC pays the first $750 dollars and the rest will be paid by </t>
  </si>
  <si>
    <t xml:space="preserve">members until the OOPM.  The second tier hospital services, members pay 20% par/50% non-par </t>
  </si>
  <si>
    <t>coinsurance%.</t>
  </si>
  <si>
    <t># large groups with standard plans: 1</t>
  </si>
  <si>
    <t>This factor is designed to reflect the cost of health care differences caused by geographic locations. We routinely review the factors based on 12 months of experience. Overall book level impact is 0.</t>
  </si>
  <si>
    <t>An age factor reflects the overall cost predictions based on members’ demographic characteristics. We routinely review the factors based on 12 months of experience.</t>
  </si>
  <si>
    <t>We do not consider occupation in rating.</t>
  </si>
  <si>
    <t>The industry factor reflects the cost of health care differentials attributed to the industry classification. We routinely review the factors based on 12 months of experience and available industry information. Where appropriate industry factors were shifted up or down by one classification resulting in at most a ±5% change in factor.</t>
  </si>
  <si>
    <t xml:space="preserve">Health status factors reflect member's overall health profile that is not captured by age and gender. We routinely review the factors based on 12 months of experience. </t>
  </si>
  <si>
    <t xml:space="preserve">Tier factor reflects the family composition of the contract. The four tiers used in rating are employee only, employee and spouse, employee and children, and family. We routinely review the factors based on 12 months of experience. </t>
  </si>
  <si>
    <t>We do not consider enrollee’s share of premium in rating.</t>
  </si>
  <si>
    <t>Plan factor reflects enrollee’s cost sharing. We routinely review the factors based on 12 months of experience.</t>
  </si>
  <si>
    <t xml:space="preserve">Additional benefits (including infertility services, substance abuse services, hearing aid, chiropractic, and acupuncture) are available as riders with additional PMPM costs. We routinely review the factors based on 12 months of experience. </t>
  </si>
  <si>
    <t xml:space="preserve">For an HMO group with more than 500 subscribers or a PPO group with more than 250 subscribers, the experience is fully credible, and therefore, the group is 100% experience rated. For an HMO group with less than 250 subscribers or a PPO group with less than 100 subscribers, the group experience is deemed to have no credibility and is 100% manual rated. Groups fall in between have blended rating. </t>
  </si>
  <si>
    <t>Ther are no change in portfolio plans in copays, coinsurance, deductibles, annual out of pocket maximums and any other cost sharing.</t>
  </si>
  <si>
    <t>Active Choice® 750 80/60</t>
  </si>
  <si>
    <t>Quality Improvement programs:</t>
  </si>
  <si>
    <t>Program</t>
  </si>
  <si>
    <t>Line of Business</t>
  </si>
  <si>
    <t>Results</t>
  </si>
  <si>
    <t>IHA Value Based Pay for Performance</t>
  </si>
  <si>
    <t>HMO, ACO, Medicaid</t>
  </si>
  <si>
    <t>Physician incentives for good management of quality, utilization and cost outcomes [current range $8M-$21M annually for HMO based on performance; $14M for Medicaid, ACO results pending]</t>
  </si>
  <si>
    <t>Meet the quality requirements of Covered CA expectations for health plans, including differential payment for data-driven, team based, high quality care and action on improving health care disparities</t>
  </si>
  <si>
    <t>Covered California Quality Improvement Strategy (related to “Attachment 7”)</t>
  </si>
  <si>
    <t>All products on exchange:</t>
  </si>
  <si>
    <t>ACO HMO</t>
  </si>
  <si>
    <t xml:space="preserve">ACO PPO
</t>
  </si>
  <si>
    <t>Federal Employee Program – Quality improvements</t>
  </si>
  <si>
    <t>Improvements in 21 HEDIS and CAHPS measures monitored by the Office of Personnel Management</t>
  </si>
  <si>
    <t>Member outreach and incentives</t>
  </si>
  <si>
    <t>All commercial members</t>
  </si>
  <si>
    <t>Year-round proactive and care gap outreach to members due for screening and care for chronic conditions</t>
  </si>
  <si>
    <t>MediCal San Diego, Rapid Improvement</t>
  </si>
  <si>
    <t>Medicaid members in San Diego</t>
  </si>
  <si>
    <t>Year-round proactive and care gap outreach to members due for screening and care for chronic conditions and Year-round provider engagement, statewide to achieve improvement in member care outcomes for patients with chronic conditions and preventive screening needs; frontline care team partnerships with Medicaid medical groups screening needs; frontline care team partnerships with Medicaid medical groups</t>
  </si>
  <si>
    <t>Trio Rapid improvement</t>
  </si>
  <si>
    <t>ACO members</t>
  </si>
  <si>
    <t>Year-round provider engagement, statewide to achieve improvement in member care outcomes for patients with chronic conditions and preventive screening needs; frontline care team partnerships with ACO medical groups</t>
  </si>
  <si>
    <t xml:space="preserve">Quality Assurance programs: </t>
  </si>
  <si>
    <t>Lines of Business</t>
  </si>
  <si>
    <t>Review of potential quality issues</t>
  </si>
  <si>
    <t>All products (HMO, PPO, Marketplace, Medicare, Medi-Cal)</t>
  </si>
  <si>
    <t xml:space="preserve">Meet regulatory and accreditation requirements and investigate referred providers for quality of care issues through Peer Review process that may require corrective action, up to and including network termination recommendation </t>
  </si>
  <si>
    <t>Oversight of IPAs/medical groups delegated for utilization management (UM) activities</t>
  </si>
  <si>
    <t>Ensure IPAs/medical groups meet regulatory and accreditation requirements for delegated UM, Claims, Credentialing and IT/Security activities </t>
  </si>
  <si>
    <t>NCQA accreditation</t>
  </si>
  <si>
    <t>Meet NCQA accreditation standards requirements for both Health Plan &amp; Health Equity accreditation. Coordinate successful NCQA surveys.</t>
  </si>
  <si>
    <t>DMHC Medical Survey</t>
  </si>
  <si>
    <t xml:space="preserve">HMO, PPO (regulated by DMHC), Marketplace </t>
  </si>
  <si>
    <t xml:space="preserve">Meet DMHC medical requirements, as demonstrated through routine and non-routine medical surveys. Coordinate Quality related items for successful DHMC survey and follow-up </t>
  </si>
  <si>
    <t>Quality activities to meet regulatory and accreditation requirements, e.g., quality trilogy documents (Program, Workplan, Annual evaluation), committees</t>
  </si>
  <si>
    <t xml:space="preserve">Meet regulatory and accreditation requirements for maintaining a core quality program. </t>
  </si>
  <si>
    <t>Quality annual assessments (medical record review, coordination of care, quality assurance delegation oversight etc.)</t>
  </si>
  <si>
    <t>Meet regulatory and accreditation requirements for annual assessment and reporting of selected quality activities.</t>
  </si>
  <si>
    <t>Credentialing and recredentialing of practitioners and organizational providers</t>
  </si>
  <si>
    <t>Meet regulatory and accreditation requirements and assess and monitor the medical qualifications of practitioners and organizational providers in the network.  </t>
  </si>
  <si>
    <t xml:space="preserve">DMHC/DHCS  Medi-Cal Regulatory Audits </t>
  </si>
  <si>
    <t>Medi-Cal</t>
  </si>
  <si>
    <t>Meet DMHC/ DHCS medical requirements, as demonstrated through routine and non-routine regulatory audits as coordinated by compliance</t>
  </si>
  <si>
    <t>LA Care Oversight Requirements</t>
  </si>
  <si>
    <t xml:space="preserve">Meet LA Care regulatory requirements, as demonstrated through routine and non-routine regulatory audits as coordinated by compliance. </t>
  </si>
  <si>
    <t xml:space="preserve"> Delegation Oversight is no longer under quality assurance programs, it falls under Angela Dorsey's area now. </t>
  </si>
  <si>
    <t xml:space="preserve"> Credentialing is no longer under quality assurance programs, it falls under Denise Ciufo's area now. </t>
  </si>
  <si>
    <t xml:space="preserve">N/A </t>
  </si>
  <si>
    <t>n/a</t>
  </si>
  <si>
    <t>Laboratory, Radiology and other ancillary services are included in "Other".</t>
  </si>
  <si>
    <t>Emily Allred</t>
  </si>
  <si>
    <t>emily.allred@blueshieldca.com</t>
  </si>
  <si>
    <t>562-580-6464</t>
  </si>
  <si>
    <t>2023 Total Annual Plan Spending (i.e., Allowed) Dollar Amount (PMPM)</t>
  </si>
  <si>
    <t>2022 Total Annual Plan Spending (i.e., Allowed) Dollar Amount (PMPM)</t>
  </si>
  <si>
    <t>2023 (PMPM)</t>
  </si>
  <si>
    <t>2022 (PMPM)</t>
  </si>
  <si>
    <t>Blue Shield of California Life &amp; Health Insurance Company</t>
  </si>
  <si>
    <t>Resubmission</t>
  </si>
  <si>
    <t>BCCA-133830761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</si>
</sst>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33"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sz val="11"/>
      <color theme="1"/>
      <name val="Arial"/>
      <family val="2"/>
    </font>
    <font>
      <sz val="11"/>
      <color rgb="FF000000"/>
      <name val="Arial"/>
      <family val="2"/>
    </font>
    <font>
      <b/>
      <sz val="11"/>
      <color theme="1"/>
      <name val="Arial"/>
      <family val="2"/>
    </font>
    <font>
      <i/>
      <sz val="11"/>
      <color theme="1"/>
      <name val="Arial"/>
      <family val="2"/>
    </font>
    <font>
      <strike/>
      <sz val="12"/>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3" tint="0.7999816888943144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423">
    <xf numFmtId="0" fontId="0" fillId="0" borderId="0" xfId="0"/>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horizontal="left" wrapText="1"/>
    </xf>
    <xf numFmtId="0" fontId="0" fillId="0" borderId="1" xfId="0" applyBorder="1"/>
    <xf numFmtId="0" fontId="2" fillId="0" borderId="1" xfId="0" applyFont="1" applyBorder="1" applyAlignment="1">
      <alignment horizontal="left"/>
    </xf>
    <xf numFmtId="0" fontId="0" fillId="0" borderId="1" xfId="0" applyBorder="1" applyAlignment="1">
      <alignment horizontal="center" wrapText="1"/>
    </xf>
    <xf numFmtId="0" fontId="0" fillId="0" borderId="0" xfId="0"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0" fontId="2" fillId="0" borderId="0" xfId="0" applyFont="1" applyAlignment="1">
      <alignment horizontal="left"/>
    </xf>
    <xf numFmtId="3" fontId="2" fillId="0" borderId="0" xfId="0" applyNumberFormat="1" applyFont="1" applyAlignment="1">
      <alignment horizontal="center" vertical="top"/>
    </xf>
    <xf numFmtId="165" fontId="2" fillId="0" borderId="0" xfId="1" applyNumberFormat="1" applyFont="1" applyFill="1" applyBorder="1" applyAlignment="1">
      <alignment horizontal="center" vertical="top"/>
    </xf>
    <xf numFmtId="164" fontId="2" fillId="0" borderId="0" xfId="0" applyNumberFormat="1" applyFont="1" applyAlignment="1">
      <alignment horizontal="center" vertical="top"/>
    </xf>
    <xf numFmtId="165" fontId="2" fillId="0" borderId="0" xfId="1" applyNumberFormat="1" applyFont="1" applyFill="1" applyBorder="1" applyAlignment="1">
      <alignment horizontal="center" vertical="top" wrapText="1"/>
    </xf>
    <xf numFmtId="0" fontId="4" fillId="0" borderId="0" xfId="0" applyFont="1"/>
    <xf numFmtId="0" fontId="6" fillId="0" borderId="0" xfId="3" applyFont="1"/>
    <xf numFmtId="0" fontId="0" fillId="0" borderId="1" xfId="0" applyBorder="1" applyAlignment="1">
      <alignment horizontal="center" vertical="top" wrapText="1"/>
    </xf>
    <xf numFmtId="0" fontId="7" fillId="0" borderId="0" xfId="0" applyFont="1"/>
    <xf numFmtId="0" fontId="13" fillId="0" borderId="0" xfId="0" applyFont="1"/>
    <xf numFmtId="0" fontId="11" fillId="0" borderId="25" xfId="0" applyFont="1" applyBorder="1"/>
    <xf numFmtId="0" fontId="0" fillId="0" borderId="26" xfId="0" applyBorder="1"/>
    <xf numFmtId="0" fontId="0" fillId="0" borderId="27" xfId="0" applyBorder="1"/>
    <xf numFmtId="0" fontId="15" fillId="0" borderId="25" xfId="0" applyFont="1" applyBorder="1"/>
    <xf numFmtId="0" fontId="10" fillId="0" borderId="0" xfId="5"/>
    <xf numFmtId="0" fontId="0" fillId="0" borderId="29" xfId="0" applyBorder="1"/>
    <xf numFmtId="0" fontId="0" fillId="3" borderId="30" xfId="0" applyFill="1" applyBorder="1"/>
    <xf numFmtId="0" fontId="15" fillId="0" borderId="0" xfId="0" applyFont="1"/>
    <xf numFmtId="0" fontId="6" fillId="0" borderId="0" xfId="0" applyFont="1"/>
    <xf numFmtId="0" fontId="9" fillId="0" borderId="0" xfId="0" applyFont="1"/>
    <xf numFmtId="0" fontId="9" fillId="0" borderId="0" xfId="0" applyFont="1" applyProtection="1">
      <protection locked="0"/>
    </xf>
    <xf numFmtId="0" fontId="17" fillId="0" borderId="0" xfId="0" applyFont="1"/>
    <xf numFmtId="0" fontId="17" fillId="0" borderId="0" xfId="0" applyFont="1" applyAlignment="1">
      <alignment horizontal="center"/>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6" fillId="4" borderId="25" xfId="0" applyFont="1" applyFill="1" applyBorder="1"/>
    <xf numFmtId="0" fontId="6" fillId="4" borderId="26" xfId="0" applyFont="1" applyFill="1" applyBorder="1"/>
    <xf numFmtId="0" fontId="6" fillId="4" borderId="27" xfId="0" applyFont="1" applyFill="1" applyBorder="1"/>
    <xf numFmtId="0" fontId="6" fillId="5" borderId="25" xfId="0" applyFont="1" applyFill="1" applyBorder="1" applyAlignment="1">
      <alignment vertical="center" wrapText="1"/>
    </xf>
    <xf numFmtId="0" fontId="7" fillId="5" borderId="26" xfId="0" applyFont="1" applyFill="1" applyBorder="1" applyAlignment="1">
      <alignment vertical="center" wrapText="1"/>
    </xf>
    <xf numFmtId="0" fontId="7" fillId="5" borderId="27" xfId="0" applyFont="1" applyFill="1" applyBorder="1" applyAlignment="1">
      <alignment vertical="center" wrapText="1"/>
    </xf>
    <xf numFmtId="49" fontId="9" fillId="0" borderId="24" xfId="0" applyNumberFormat="1" applyFont="1" applyBorder="1" applyAlignment="1">
      <alignment horizontal="right" vertical="top"/>
    </xf>
    <xf numFmtId="0" fontId="7" fillId="0" borderId="5" xfId="0" applyFont="1" applyBorder="1" applyAlignment="1">
      <alignment horizontal="left" vertical="top" indent="1"/>
    </xf>
    <xf numFmtId="0" fontId="7" fillId="0" borderId="32" xfId="0" applyFont="1" applyBorder="1" applyAlignment="1">
      <alignment horizontal="left" vertical="top" indent="1"/>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49" fontId="9" fillId="0" borderId="35" xfId="0" applyNumberFormat="1" applyFont="1" applyBorder="1" applyAlignment="1">
      <alignment horizontal="right" vertical="top"/>
    </xf>
    <xf numFmtId="0" fontId="7" fillId="0" borderId="36" xfId="0" applyFont="1" applyBorder="1" applyAlignment="1">
      <alignment vertical="top"/>
    </xf>
    <xf numFmtId="0" fontId="7" fillId="0" borderId="37" xfId="0" applyFont="1" applyBorder="1" applyAlignment="1">
      <alignment horizontal="left" vertical="top" indent="1"/>
    </xf>
    <xf numFmtId="38" fontId="7" fillId="6" borderId="38" xfId="6" applyNumberFormat="1" applyFont="1" applyFill="1" applyBorder="1" applyAlignment="1" applyProtection="1">
      <alignment horizontal="right" vertical="top"/>
      <protection locked="0"/>
    </xf>
    <xf numFmtId="38" fontId="7" fillId="6" borderId="0" xfId="6" applyNumberFormat="1" applyFont="1" applyFill="1" applyBorder="1" applyAlignment="1" applyProtection="1">
      <alignment horizontal="right" vertical="top"/>
      <protection locked="0"/>
    </xf>
    <xf numFmtId="38" fontId="7" fillId="6" borderId="14" xfId="6" applyNumberFormat="1" applyFont="1" applyFill="1" applyBorder="1" applyAlignment="1" applyProtection="1">
      <alignment horizontal="right" vertical="top"/>
      <protection locked="0"/>
    </xf>
    <xf numFmtId="49" fontId="9" fillId="2" borderId="39" xfId="0" applyNumberFormat="1" applyFont="1" applyFill="1" applyBorder="1" applyAlignment="1">
      <alignment horizontal="right" vertical="top"/>
    </xf>
    <xf numFmtId="2" fontId="7" fillId="2" borderId="28" xfId="0" applyNumberFormat="1" applyFont="1" applyFill="1" applyBorder="1" applyAlignment="1">
      <alignment horizontal="right" vertical="top"/>
    </xf>
    <xf numFmtId="0" fontId="7" fillId="2" borderId="40" xfId="0" applyFont="1" applyFill="1" applyBorder="1" applyAlignment="1">
      <alignment horizontal="left" vertical="top" indent="1"/>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0" fontId="7" fillId="0" borderId="36" xfId="0" applyFont="1" applyBorder="1" applyAlignment="1">
      <alignment horizontal="left" vertical="top" indent="1"/>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7" fillId="0" borderId="36" xfId="0" quotePrefix="1" applyFont="1" applyBorder="1" applyAlignment="1">
      <alignment horizontal="right" vertical="top"/>
    </xf>
    <xf numFmtId="0" fontId="18" fillId="0" borderId="0" xfId="0" applyFont="1" applyProtection="1">
      <protection locked="0"/>
    </xf>
    <xf numFmtId="0" fontId="7" fillId="0" borderId="37" xfId="0" applyFont="1" applyBorder="1" applyAlignment="1">
      <alignment horizontal="left" vertical="top" wrapText="1" indent="1"/>
    </xf>
    <xf numFmtId="0" fontId="7" fillId="2" borderId="28" xfId="0" applyFont="1" applyFill="1" applyBorder="1" applyAlignment="1">
      <alignment vertical="top"/>
    </xf>
    <xf numFmtId="0" fontId="7" fillId="2" borderId="40" xfId="0" applyFont="1" applyFill="1" applyBorder="1" applyAlignment="1">
      <alignment horizontal="left" vertical="top" wrapText="1" indent="1"/>
    </xf>
    <xf numFmtId="0" fontId="7" fillId="0" borderId="32" xfId="0" applyFont="1" applyBorder="1" applyAlignment="1">
      <alignment vertical="top"/>
    </xf>
    <xf numFmtId="38" fontId="7" fillId="2" borderId="43" xfId="6" applyNumberFormat="1" applyFont="1" applyFill="1" applyBorder="1" applyAlignment="1" applyProtection="1">
      <alignment horizontal="right" vertical="top"/>
      <protection locked="0"/>
    </xf>
    <xf numFmtId="0" fontId="1" fillId="0" borderId="0" xfId="0" applyFont="1" applyAlignment="1">
      <alignment vertical="center" wrapText="1"/>
    </xf>
    <xf numFmtId="38" fontId="7" fillId="6" borderId="43" xfId="6" applyNumberFormat="1" applyFont="1" applyFill="1" applyBorder="1" applyAlignment="1" applyProtection="1">
      <alignment horizontal="right" vertical="top"/>
      <protection locked="0"/>
    </xf>
    <xf numFmtId="0" fontId="19" fillId="2" borderId="39" xfId="0" applyFont="1" applyFill="1" applyBorder="1" applyAlignment="1">
      <alignment vertical="top"/>
    </xf>
    <xf numFmtId="0" fontId="7" fillId="2" borderId="28" xfId="0" applyFont="1" applyFill="1" applyBorder="1" applyAlignment="1">
      <alignment horizontal="left" vertical="top"/>
    </xf>
    <xf numFmtId="0" fontId="7" fillId="2" borderId="40" xfId="0" applyFont="1" applyFill="1" applyBorder="1" applyAlignment="1">
      <alignment vertical="top"/>
    </xf>
    <xf numFmtId="38" fontId="7" fillId="2" borderId="44" xfId="6" applyNumberFormat="1" applyFont="1" applyFill="1" applyBorder="1" applyAlignment="1" applyProtection="1">
      <alignment horizontal="right" vertical="top"/>
      <protection locked="0"/>
    </xf>
    <xf numFmtId="0" fontId="7" fillId="0" borderId="0" xfId="0" applyFont="1" applyAlignment="1">
      <alignment horizontal="left" vertical="top" indent="1"/>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2" borderId="29" xfId="0" applyFont="1" applyFill="1" applyBorder="1" applyAlignment="1">
      <alignment horizontal="left" vertical="top" wrapText="1" indent="1"/>
    </xf>
    <xf numFmtId="0" fontId="7" fillId="0" borderId="41" xfId="0" applyFont="1" applyBorder="1" applyProtection="1">
      <protection locked="0"/>
    </xf>
    <xf numFmtId="49" fontId="9" fillId="0" borderId="36" xfId="0" applyNumberFormat="1" applyFont="1" applyBorder="1" applyAlignment="1">
      <alignment horizontal="right" vertical="top"/>
    </xf>
    <xf numFmtId="0" fontId="9" fillId="0" borderId="36" xfId="0" applyFont="1" applyBorder="1" applyAlignment="1">
      <alignment vertical="top"/>
    </xf>
    <xf numFmtId="0" fontId="9" fillId="2" borderId="36" xfId="0" applyFont="1" applyFill="1" applyBorder="1" applyAlignment="1">
      <alignment vertical="top"/>
    </xf>
    <xf numFmtId="0" fontId="7" fillId="2" borderId="36" xfId="0" applyFont="1" applyFill="1" applyBorder="1" applyAlignment="1">
      <alignment vertical="top"/>
    </xf>
    <xf numFmtId="0" fontId="7" fillId="2" borderId="37" xfId="0" applyFont="1" applyFill="1" applyBorder="1" applyAlignment="1">
      <alignment horizontal="left" vertical="top" indent="1"/>
    </xf>
    <xf numFmtId="49" fontId="9" fillId="2" borderId="5" xfId="0" applyNumberFormat="1" applyFont="1" applyFill="1" applyBorder="1" applyAlignment="1">
      <alignment horizontal="right" vertical="top"/>
    </xf>
    <xf numFmtId="0" fontId="7" fillId="2" borderId="5" xfId="0" applyFont="1" applyFill="1" applyBorder="1" applyAlignment="1">
      <alignment horizontal="left" vertical="top" indent="1"/>
    </xf>
    <xf numFmtId="0" fontId="7" fillId="2" borderId="32" xfId="0" applyFont="1" applyFill="1" applyBorder="1" applyAlignment="1">
      <alignment vertical="top"/>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49" fontId="9" fillId="0" borderId="39" xfId="0" applyNumberFormat="1" applyFont="1" applyBorder="1" applyAlignment="1">
      <alignment horizontal="right" vertical="top"/>
    </xf>
    <xf numFmtId="0" fontId="7" fillId="0" borderId="28" xfId="0" applyFont="1" applyBorder="1" applyAlignment="1">
      <alignment vertical="top"/>
    </xf>
    <xf numFmtId="0" fontId="7" fillId="0" borderId="40" xfId="0" applyFont="1" applyBorder="1" applyAlignment="1">
      <alignment horizontal="left" vertical="top" indent="1"/>
    </xf>
    <xf numFmtId="38" fontId="7" fillId="6"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49" fontId="7" fillId="0" borderId="24" xfId="0" applyNumberFormat="1" applyFont="1" applyBorder="1" applyAlignment="1">
      <alignment horizontal="right" vertical="top"/>
    </xf>
    <xf numFmtId="49" fontId="7" fillId="0" borderId="35" xfId="0" applyNumberFormat="1" applyFont="1" applyBorder="1" applyAlignment="1">
      <alignment horizontal="right" vertical="top"/>
    </xf>
    <xf numFmtId="49" fontId="7" fillId="2" borderId="39" xfId="0" applyNumberFormat="1" applyFont="1" applyFill="1" applyBorder="1" applyAlignment="1">
      <alignment horizontal="right" vertical="top"/>
    </xf>
    <xf numFmtId="0" fontId="20" fillId="0" borderId="0" xfId="0" applyFont="1" applyProtection="1">
      <protection locked="0"/>
    </xf>
    <xf numFmtId="0" fontId="21" fillId="2" borderId="39" xfId="0" applyFont="1" applyFill="1" applyBorder="1" applyAlignment="1">
      <alignment vertical="top"/>
    </xf>
    <xf numFmtId="0" fontId="7" fillId="0" borderId="35" xfId="0" applyFont="1" applyBorder="1" applyProtection="1">
      <protection locked="0"/>
    </xf>
    <xf numFmtId="0" fontId="7" fillId="0" borderId="39" xfId="0" applyFont="1" applyBorder="1" applyProtection="1">
      <protection locked="0"/>
    </xf>
    <xf numFmtId="49" fontId="7" fillId="0" borderId="36" xfId="0" applyNumberFormat="1" applyFont="1" applyBorder="1" applyAlignment="1">
      <alignment horizontal="right" vertical="top"/>
    </xf>
    <xf numFmtId="49" fontId="7" fillId="2" borderId="5" xfId="0" applyNumberFormat="1" applyFont="1" applyFill="1" applyBorder="1" applyAlignment="1">
      <alignment horizontal="right" vertical="top"/>
    </xf>
    <xf numFmtId="49" fontId="7" fillId="0" borderId="39" xfId="0" applyNumberFormat="1" applyFont="1" applyBorder="1" applyAlignment="1">
      <alignment horizontal="right" vertical="top"/>
    </xf>
    <xf numFmtId="0" fontId="7" fillId="0" borderId="34" xfId="0" applyFont="1" applyBorder="1" applyAlignment="1">
      <alignment horizontal="left" vertical="top" indent="1"/>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1" fillId="0" borderId="10" xfId="0" applyFont="1" applyBorder="1"/>
    <xf numFmtId="0" fontId="0" fillId="0" borderId="11" xfId="0" applyBorder="1"/>
    <xf numFmtId="0" fontId="0" fillId="0" borderId="12" xfId="0" applyBorder="1"/>
    <xf numFmtId="0" fontId="2" fillId="0" borderId="1" xfId="0" applyFont="1" applyBorder="1" applyAlignment="1">
      <alignment horizontal="center"/>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6" fillId="0" borderId="0" xfId="3" applyFont="1" applyAlignment="1">
      <alignment horizontal="center"/>
    </xf>
    <xf numFmtId="0" fontId="1" fillId="0" borderId="0" xfId="3" applyFont="1"/>
    <xf numFmtId="0" fontId="22" fillId="0" borderId="0" xfId="3" applyFont="1" applyAlignment="1">
      <alignment horizontal="left"/>
    </xf>
    <xf numFmtId="0" fontId="22" fillId="0" borderId="0" xfId="3" applyFont="1" applyAlignment="1">
      <alignment horizontal="center"/>
    </xf>
    <xf numFmtId="0" fontId="22" fillId="0" borderId="0" xfId="3" applyFont="1"/>
    <xf numFmtId="0" fontId="23" fillId="0" borderId="0" xfId="3" applyFont="1" applyAlignment="1">
      <alignment horizontal="center"/>
    </xf>
    <xf numFmtId="0" fontId="2" fillId="0" borderId="0" xfId="3" applyFont="1"/>
    <xf numFmtId="0" fontId="2" fillId="0" borderId="2" xfId="3" applyFont="1" applyBorder="1" applyAlignment="1">
      <alignment horizontal="left"/>
    </xf>
    <xf numFmtId="0" fontId="2" fillId="0" borderId="3" xfId="3" applyFont="1" applyBorder="1" applyAlignment="1">
      <alignment horizontal="left"/>
    </xf>
    <xf numFmtId="0" fontId="2" fillId="0" borderId="4" xfId="3" applyFont="1" applyBorder="1" applyAlignment="1">
      <alignment horizontal="left"/>
    </xf>
    <xf numFmtId="0" fontId="2" fillId="0" borderId="1" xfId="3" applyFont="1" applyBorder="1" applyAlignment="1">
      <alignment horizontal="left" wrapText="1"/>
    </xf>
    <xf numFmtId="0" fontId="2" fillId="0" borderId="1" xfId="3" applyFont="1" applyBorder="1" applyAlignment="1">
      <alignment horizontal="right" wrapText="1"/>
    </xf>
    <xf numFmtId="0" fontId="2" fillId="0" borderId="1" xfId="3" applyFont="1" applyBorder="1" applyAlignment="1">
      <alignment wrapText="1"/>
    </xf>
    <xf numFmtId="0" fontId="2" fillId="0" borderId="1" xfId="3" applyFont="1" applyBorder="1"/>
    <xf numFmtId="0" fontId="1" fillId="0" borderId="0" xfId="3" applyFont="1" applyAlignment="1">
      <alignment wrapText="1"/>
    </xf>
    <xf numFmtId="164" fontId="1" fillId="0" borderId="0" xfId="3" applyNumberFormat="1" applyFont="1" applyAlignment="1">
      <alignment horizontal="center"/>
    </xf>
    <xf numFmtId="9" fontId="1" fillId="0" borderId="0" xfId="3" applyNumberFormat="1" applyFont="1" applyAlignment="1">
      <alignment horizontal="center"/>
    </xf>
    <xf numFmtId="49" fontId="6" fillId="0" borderId="0" xfId="3" applyNumberFormat="1" applyFont="1" applyAlignment="1">
      <alignment horizontal="left"/>
    </xf>
    <xf numFmtId="0" fontId="1" fillId="0" borderId="0" xfId="3" applyFont="1" applyAlignment="1">
      <alignment horizontal="center"/>
    </xf>
    <xf numFmtId="0" fontId="23" fillId="0" borderId="0" xfId="3" applyFont="1"/>
    <xf numFmtId="49" fontId="1" fillId="0" borderId="0" xfId="3" applyNumberFormat="1" applyFont="1"/>
    <xf numFmtId="0" fontId="2" fillId="0" borderId="2" xfId="3" applyFont="1" applyBorder="1"/>
    <xf numFmtId="0" fontId="2" fillId="0" borderId="3" xfId="3" applyFont="1" applyBorder="1"/>
    <xf numFmtId="0" fontId="1" fillId="0" borderId="0" xfId="3" applyFont="1" applyAlignment="1">
      <alignment vertical="top" wrapText="1"/>
    </xf>
    <xf numFmtId="164" fontId="1" fillId="0" borderId="1" xfId="9" applyNumberFormat="1" applyFont="1" applyBorder="1" applyProtection="1">
      <protection locked="0"/>
    </xf>
    <xf numFmtId="164" fontId="1" fillId="0" borderId="1" xfId="9" applyNumberFormat="1" applyFont="1" applyBorder="1"/>
    <xf numFmtId="164" fontId="1" fillId="0" borderId="1" xfId="9" applyNumberFormat="1" applyFont="1" applyFill="1" applyBorder="1"/>
    <xf numFmtId="8" fontId="1" fillId="0" borderId="1" xfId="9" applyNumberFormat="1" applyFont="1" applyBorder="1" applyProtection="1">
      <protection locked="0"/>
    </xf>
    <xf numFmtId="164" fontId="1" fillId="0" borderId="1" xfId="3" applyNumberFormat="1" applyFont="1" applyBorder="1"/>
    <xf numFmtId="164" fontId="1" fillId="0" borderId="1" xfId="3" applyNumberFormat="1" applyFont="1" applyBorder="1" applyProtection="1">
      <protection locked="0"/>
    </xf>
    <xf numFmtId="164" fontId="1" fillId="0" borderId="0" xfId="3" applyNumberFormat="1" applyFont="1"/>
    <xf numFmtId="166" fontId="1" fillId="2" borderId="1" xfId="10" applyNumberFormat="1" applyFont="1" applyFill="1" applyBorder="1" applyProtection="1">
      <protection locked="0"/>
    </xf>
    <xf numFmtId="0" fontId="2" fillId="0" borderId="0" xfId="3" applyFont="1" applyAlignment="1">
      <alignment wrapText="1"/>
    </xf>
    <xf numFmtId="164" fontId="1" fillId="0" borderId="0" xfId="10" applyNumberFormat="1" applyFont="1"/>
    <xf numFmtId="44" fontId="1" fillId="0" borderId="0" xfId="3" applyNumberFormat="1" applyFont="1"/>
    <xf numFmtId="0" fontId="6" fillId="0" borderId="0" xfId="3" applyFont="1" applyAlignment="1">
      <alignment horizontal="right"/>
    </xf>
    <xf numFmtId="0" fontId="23" fillId="0" borderId="0" xfId="3" applyFont="1" applyAlignment="1">
      <alignment horizontal="right"/>
    </xf>
    <xf numFmtId="0" fontId="1" fillId="0" borderId="1" xfId="3" applyFont="1" applyBorder="1" applyAlignment="1">
      <alignment horizontal="left"/>
    </xf>
    <xf numFmtId="0" fontId="22" fillId="0" borderId="0" xfId="3" applyFont="1" applyAlignment="1">
      <alignment horizontal="right"/>
    </xf>
    <xf numFmtId="7" fontId="1" fillId="0" borderId="1" xfId="10" applyNumberFormat="1" applyFont="1" applyBorder="1"/>
    <xf numFmtId="165" fontId="1" fillId="0" borderId="1" xfId="8" applyNumberFormat="1" applyFont="1" applyBorder="1"/>
    <xf numFmtId="0" fontId="2" fillId="2" borderId="1" xfId="3" applyFont="1" applyFill="1" applyBorder="1" applyAlignment="1">
      <alignment wrapText="1"/>
    </xf>
    <xf numFmtId="165" fontId="1" fillId="7" borderId="1" xfId="8" applyNumberFormat="1" applyFont="1" applyFill="1" applyBorder="1"/>
    <xf numFmtId="7" fontId="1" fillId="0" borderId="0" xfId="3" applyNumberFormat="1" applyFont="1"/>
    <xf numFmtId="0" fontId="2" fillId="0" borderId="10" xfId="3" applyFont="1" applyBorder="1" applyAlignment="1">
      <alignment horizontal="left"/>
    </xf>
    <xf numFmtId="0" fontId="2" fillId="0" borderId="11" xfId="3" applyFont="1" applyBorder="1" applyAlignment="1">
      <alignment horizontal="left"/>
    </xf>
    <xf numFmtId="0" fontId="2" fillId="0" borderId="12" xfId="3" applyFont="1" applyBorder="1" applyAlignment="1">
      <alignment horizontal="left"/>
    </xf>
    <xf numFmtId="0" fontId="16" fillId="0" borderId="13" xfId="3" applyFont="1" applyBorder="1" applyAlignment="1">
      <alignment horizontal="left" vertical="center" wrapText="1"/>
    </xf>
    <xf numFmtId="0" fontId="2" fillId="0" borderId="14" xfId="3" applyFont="1" applyBorder="1" applyAlignment="1">
      <alignment wrapText="1"/>
    </xf>
    <xf numFmtId="0" fontId="2" fillId="0" borderId="23" xfId="3" applyFont="1" applyBorder="1"/>
    <xf numFmtId="0" fontId="1" fillId="0" borderId="49" xfId="3" applyFont="1" applyBorder="1" applyAlignment="1">
      <alignment vertical="center"/>
    </xf>
    <xf numFmtId="0" fontId="2" fillId="0" borderId="1" xfId="3" applyFont="1" applyBorder="1" applyAlignment="1">
      <alignment horizontal="center" vertical="center" wrapText="1"/>
    </xf>
    <xf numFmtId="0" fontId="2" fillId="0" borderId="19" xfId="3" applyFont="1" applyBorder="1" applyAlignment="1">
      <alignment horizontal="center" vertical="center" wrapText="1"/>
    </xf>
    <xf numFmtId="0" fontId="1" fillId="0" borderId="18" xfId="3" applyFont="1" applyBorder="1" applyAlignment="1">
      <alignment vertical="center" wrapText="1"/>
    </xf>
    <xf numFmtId="0" fontId="16" fillId="0" borderId="20" xfId="3" applyFont="1" applyBorder="1" applyAlignment="1">
      <alignment horizontal="left" vertical="center" wrapText="1"/>
    </xf>
    <xf numFmtId="0" fontId="2" fillId="0" borderId="21" xfId="3" applyFont="1" applyBorder="1" applyAlignment="1">
      <alignment horizontal="center" vertical="center" wrapText="1"/>
    </xf>
    <xf numFmtId="0" fontId="2" fillId="0" borderId="22" xfId="3" applyFont="1" applyBorder="1" applyAlignment="1">
      <alignment horizontal="center" vertical="center" wrapText="1"/>
    </xf>
    <xf numFmtId="165" fontId="0" fillId="2" borderId="8" xfId="0" applyNumberFormat="1" applyFill="1" applyBorder="1"/>
    <xf numFmtId="165" fontId="0" fillId="2" borderId="0" xfId="0" applyNumberFormat="1" applyFill="1"/>
    <xf numFmtId="165" fontId="0" fillId="2" borderId="9" xfId="0" applyNumberFormat="1" applyFill="1" applyBorder="1"/>
    <xf numFmtId="3" fontId="0" fillId="0" borderId="1" xfId="0" applyNumberFormat="1" applyBorder="1" applyAlignment="1">
      <alignment horizontal="center" vertical="top" wrapText="1"/>
    </xf>
    <xf numFmtId="3" fontId="0" fillId="0" borderId="1" xfId="0" applyNumberFormat="1" applyBorder="1" applyAlignment="1">
      <alignment horizontal="center" vertical="top"/>
    </xf>
    <xf numFmtId="164" fontId="0" fillId="0" borderId="1" xfId="0" applyNumberFormat="1" applyBorder="1" applyAlignment="1">
      <alignment horizontal="center" vertical="top" wrapText="1"/>
    </xf>
    <xf numFmtId="164" fontId="0" fillId="0" borderId="1" xfId="0" applyNumberFormat="1" applyBorder="1" applyAlignment="1">
      <alignment horizontal="center" vertical="top"/>
    </xf>
    <xf numFmtId="0" fontId="0" fillId="0" borderId="5" xfId="0" applyBorder="1" applyAlignment="1">
      <alignment horizontal="left"/>
    </xf>
    <xf numFmtId="0" fontId="0" fillId="0" borderId="6" xfId="0" applyBorder="1"/>
    <xf numFmtId="0" fontId="0" fillId="0" borderId="32" xfId="0" applyBorder="1"/>
    <xf numFmtId="0" fontId="0" fillId="0" borderId="36" xfId="0" applyBorder="1" applyAlignment="1">
      <alignment horizontal="left"/>
    </xf>
    <xf numFmtId="0" fontId="0" fillId="0" borderId="37" xfId="0" applyBorder="1"/>
    <xf numFmtId="0" fontId="0" fillId="0" borderId="28" xfId="0" applyBorder="1" applyAlignment="1">
      <alignment horizontal="left"/>
    </xf>
    <xf numFmtId="0" fontId="0" fillId="0" borderId="40" xfId="0" applyBorder="1"/>
    <xf numFmtId="0" fontId="0" fillId="0" borderId="5" xfId="0" applyBorder="1"/>
    <xf numFmtId="0" fontId="0" fillId="0" borderId="36" xfId="0" applyBorder="1"/>
    <xf numFmtId="0" fontId="0" fillId="0" borderId="28" xfId="0" applyBorder="1"/>
    <xf numFmtId="3" fontId="0" fillId="0" borderId="1" xfId="0" applyNumberFormat="1" applyBorder="1" applyAlignment="1">
      <alignment horizontal="center" wrapText="1"/>
    </xf>
    <xf numFmtId="0" fontId="0" fillId="0" borderId="10"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165" fontId="0" fillId="0" borderId="1" xfId="1" applyNumberFormat="1" applyFont="1" applyFill="1" applyBorder="1" applyAlignment="1">
      <alignment horizontal="center"/>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0" xfId="3" applyNumberFormat="1" applyFont="1" applyAlignment="1">
      <alignment horizontal="right"/>
    </xf>
    <xf numFmtId="165" fontId="1" fillId="0" borderId="0" xfId="8" applyNumberFormat="1" applyFont="1" applyBorder="1" applyAlignment="1">
      <alignment horizontal="right"/>
    </xf>
    <xf numFmtId="49" fontId="6" fillId="0" borderId="1" xfId="3" applyNumberFormat="1" applyFont="1" applyBorder="1" applyAlignment="1">
      <alignment horizontal="right" wrapText="1"/>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164" fontId="1" fillId="0" borderId="0" xfId="9" applyNumberFormat="1" applyFont="1" applyFill="1" applyBorder="1"/>
    <xf numFmtId="0" fontId="10" fillId="0" borderId="0" xfId="5" applyAlignment="1">
      <alignment vertical="center"/>
    </xf>
    <xf numFmtId="0" fontId="10" fillId="0" borderId="0" xfId="5" applyFill="1"/>
    <xf numFmtId="0" fontId="0" fillId="8" borderId="1" xfId="0" applyFill="1" applyBorder="1"/>
    <xf numFmtId="0" fontId="10" fillId="0" borderId="0" xfId="5" applyFill="1" applyAlignment="1">
      <alignment vertical="center"/>
    </xf>
    <xf numFmtId="165" fontId="0" fillId="8" borderId="1" xfId="1" applyNumberFormat="1" applyFont="1" applyFill="1" applyBorder="1" applyAlignment="1">
      <alignment horizontal="center"/>
    </xf>
    <xf numFmtId="165" fontId="2" fillId="8" borderId="1" xfId="1" applyNumberFormat="1" applyFont="1" applyFill="1" applyBorder="1" applyAlignment="1">
      <alignment horizontal="center"/>
    </xf>
    <xf numFmtId="166" fontId="0" fillId="0" borderId="1" xfId="2" applyNumberFormat="1" applyFont="1" applyFill="1" applyBorder="1" applyAlignment="1">
      <alignment horizontal="center"/>
    </xf>
    <xf numFmtId="0" fontId="2" fillId="0" borderId="24" xfId="0" applyFont="1" applyBorder="1"/>
    <xf numFmtId="49" fontId="0" fillId="8" borderId="25" xfId="0" applyNumberFormat="1" applyFill="1" applyBorder="1"/>
    <xf numFmtId="0" fontId="0" fillId="8" borderId="26" xfId="0" applyFill="1" applyBorder="1"/>
    <xf numFmtId="0" fontId="0" fillId="8" borderId="27" xfId="0" applyFill="1" applyBorder="1"/>
    <xf numFmtId="0" fontId="0" fillId="8" borderId="8" xfId="0" applyFill="1" applyBorder="1"/>
    <xf numFmtId="3" fontId="0" fillId="8" borderId="1" xfId="0" applyNumberFormat="1" applyFill="1" applyBorder="1" applyAlignment="1">
      <alignment horizontal="center" wrapText="1"/>
    </xf>
    <xf numFmtId="166" fontId="0" fillId="8" borderId="1" xfId="2" applyNumberFormat="1" applyFont="1" applyFill="1" applyBorder="1" applyAlignment="1">
      <alignment horizontal="center"/>
    </xf>
    <xf numFmtId="0" fontId="0" fillId="8" borderId="0" xfId="0" applyFill="1"/>
    <xf numFmtId="165" fontId="0" fillId="8" borderId="1" xfId="1" applyNumberFormat="1" applyFont="1" applyFill="1" applyBorder="1" applyAlignment="1">
      <alignment horizontal="center" vertical="top" wrapText="1"/>
    </xf>
    <xf numFmtId="3" fontId="0" fillId="8" borderId="1" xfId="0" applyNumberFormat="1" applyFill="1" applyBorder="1" applyAlignment="1">
      <alignment horizontal="center" vertical="top" wrapText="1"/>
    </xf>
    <xf numFmtId="3" fontId="0" fillId="8" borderId="1" xfId="0" applyNumberFormat="1" applyFill="1" applyBorder="1" applyAlignment="1">
      <alignment horizontal="center" vertical="top"/>
    </xf>
    <xf numFmtId="3" fontId="2" fillId="8" borderId="1" xfId="0" applyNumberFormat="1" applyFont="1" applyFill="1" applyBorder="1" applyAlignment="1">
      <alignment horizontal="center"/>
    </xf>
    <xf numFmtId="165" fontId="2" fillId="8" borderId="1" xfId="1" applyNumberFormat="1" applyFont="1" applyFill="1" applyBorder="1" applyAlignment="1">
      <alignment horizontal="center" wrapText="1"/>
    </xf>
    <xf numFmtId="164" fontId="2" fillId="8" borderId="1" xfId="0" applyNumberFormat="1" applyFont="1" applyFill="1" applyBorder="1" applyAlignment="1">
      <alignment horizontal="center"/>
    </xf>
    <xf numFmtId="165" fontId="0" fillId="8" borderId="1" xfId="1" applyNumberFormat="1" applyFont="1" applyFill="1" applyBorder="1" applyAlignment="1">
      <alignment horizontal="center" vertical="top"/>
    </xf>
    <xf numFmtId="165" fontId="2" fillId="8" borderId="1" xfId="1" applyNumberFormat="1" applyFont="1" applyFill="1" applyBorder="1" applyAlignment="1">
      <alignment horizontal="center" vertical="top"/>
    </xf>
    <xf numFmtId="3" fontId="2" fillId="8" borderId="1" xfId="0" applyNumberFormat="1" applyFont="1" applyFill="1" applyBorder="1" applyAlignment="1">
      <alignment horizontal="center" vertical="top"/>
    </xf>
    <xf numFmtId="165" fontId="2" fillId="8" borderId="1" xfId="1" applyNumberFormat="1" applyFont="1" applyFill="1" applyBorder="1" applyAlignment="1">
      <alignment horizontal="center" vertical="top" wrapText="1"/>
    </xf>
    <xf numFmtId="164" fontId="2" fillId="8" borderId="1" xfId="0" applyNumberFormat="1" applyFont="1" applyFill="1" applyBorder="1" applyAlignment="1">
      <alignment horizontal="center" vertical="top"/>
    </xf>
    <xf numFmtId="38" fontId="7" fillId="8" borderId="38" xfId="6" applyNumberFormat="1" applyFont="1" applyFill="1" applyBorder="1" applyAlignment="1" applyProtection="1">
      <alignment horizontal="right" vertical="top"/>
    </xf>
    <xf numFmtId="0" fontId="6" fillId="8" borderId="8" xfId="0" applyFont="1" applyFill="1" applyBorder="1" applyAlignment="1">
      <alignment horizontal="right"/>
    </xf>
    <xf numFmtId="49" fontId="6" fillId="8" borderId="8" xfId="0" applyNumberFormat="1" applyFont="1" applyFill="1" applyBorder="1" applyAlignment="1">
      <alignment horizontal="right"/>
    </xf>
    <xf numFmtId="49" fontId="6" fillId="8" borderId="26" xfId="0" applyNumberFormat="1" applyFont="1" applyFill="1" applyBorder="1" applyAlignment="1">
      <alignment horizontal="right"/>
    </xf>
    <xf numFmtId="49" fontId="6" fillId="8" borderId="27" xfId="0" applyNumberFormat="1" applyFont="1" applyFill="1" applyBorder="1" applyAlignment="1">
      <alignment horizontal="right"/>
    </xf>
    <xf numFmtId="38" fontId="7" fillId="8" borderId="0" xfId="6" applyNumberFormat="1" applyFont="1" applyFill="1" applyBorder="1" applyAlignment="1" applyProtection="1">
      <alignment horizontal="right" vertical="top"/>
    </xf>
    <xf numFmtId="38" fontId="7" fillId="8" borderId="14" xfId="6" applyNumberFormat="1" applyFont="1" applyFill="1" applyBorder="1" applyAlignment="1" applyProtection="1">
      <alignment horizontal="right" vertical="top"/>
    </xf>
    <xf numFmtId="165" fontId="7" fillId="8" borderId="38" xfId="1" applyNumberFormat="1" applyFont="1" applyFill="1" applyBorder="1" applyAlignment="1" applyProtection="1">
      <alignment horizontal="right" vertical="top"/>
    </xf>
    <xf numFmtId="165" fontId="7" fillId="8" borderId="0" xfId="1" applyNumberFormat="1" applyFont="1" applyFill="1" applyBorder="1" applyAlignment="1" applyProtection="1">
      <alignment horizontal="right" vertical="top"/>
    </xf>
    <xf numFmtId="165" fontId="7" fillId="8" borderId="14" xfId="1" applyNumberFormat="1" applyFont="1" applyFill="1" applyBorder="1" applyAlignment="1" applyProtection="1">
      <alignment horizontal="right" vertical="top"/>
    </xf>
    <xf numFmtId="165" fontId="1" fillId="8" borderId="1" xfId="8" applyNumberFormat="1" applyFont="1" applyFill="1" applyBorder="1" applyAlignment="1">
      <alignment horizontal="right"/>
    </xf>
    <xf numFmtId="164" fontId="1" fillId="8" borderId="1" xfId="9" applyNumberFormat="1" applyFont="1" applyFill="1" applyBorder="1" applyAlignment="1">
      <alignment horizontal="right"/>
    </xf>
    <xf numFmtId="164" fontId="1" fillId="8" borderId="1" xfId="9" applyNumberFormat="1" applyFont="1" applyFill="1" applyBorder="1"/>
    <xf numFmtId="8" fontId="1" fillId="8" borderId="1" xfId="9" applyNumberFormat="1" applyFont="1" applyFill="1" applyBorder="1"/>
    <xf numFmtId="164" fontId="1" fillId="8" borderId="1" xfId="3" applyNumberFormat="1" applyFont="1" applyFill="1" applyBorder="1"/>
    <xf numFmtId="0" fontId="2" fillId="8" borderId="1" xfId="3" applyFont="1" applyFill="1" applyBorder="1" applyAlignment="1">
      <alignment horizontal="right" wrapText="1"/>
    </xf>
    <xf numFmtId="0" fontId="2" fillId="8" borderId="1" xfId="9" applyNumberFormat="1" applyFont="1" applyFill="1" applyBorder="1" applyAlignment="1">
      <alignment horizontal="right"/>
    </xf>
    <xf numFmtId="0" fontId="2" fillId="8" borderId="0" xfId="3" applyFont="1" applyFill="1"/>
    <xf numFmtId="1" fontId="6" fillId="8" borderId="1" xfId="3" applyNumberFormat="1" applyFont="1" applyFill="1" applyBorder="1" applyAlignment="1">
      <alignment horizontal="right"/>
    </xf>
    <xf numFmtId="49" fontId="6" fillId="8" borderId="1" xfId="3" applyNumberFormat="1" applyFont="1" applyFill="1" applyBorder="1" applyAlignment="1">
      <alignment horizontal="right"/>
    </xf>
    <xf numFmtId="7" fontId="1" fillId="8" borderId="1" xfId="10" applyNumberFormat="1" applyFont="1" applyFill="1" applyBorder="1" applyProtection="1"/>
    <xf numFmtId="7" fontId="1" fillId="8" borderId="1" xfId="10" applyNumberFormat="1" applyFont="1" applyFill="1" applyBorder="1"/>
    <xf numFmtId="165" fontId="1" fillId="8" borderId="1" xfId="8" applyNumberFormat="1" applyFont="1" applyFill="1" applyBorder="1"/>
    <xf numFmtId="0" fontId="2" fillId="0" borderId="2" xfId="3" applyFont="1" applyBorder="1" applyAlignment="1">
      <alignment horizontal="centerContinuous" vertical="center" wrapText="1"/>
    </xf>
    <xf numFmtId="0" fontId="2" fillId="0" borderId="3" xfId="3" applyFont="1" applyBorder="1" applyAlignment="1">
      <alignment horizontal="centerContinuous" vertical="center"/>
    </xf>
    <xf numFmtId="0" fontId="1" fillId="0" borderId="3" xfId="3" applyFont="1" applyBorder="1" applyAlignment="1">
      <alignment horizontal="centerContinuous" vertical="center" wrapText="1"/>
    </xf>
    <xf numFmtId="0" fontId="1" fillId="0" borderId="48" xfId="3" applyFont="1" applyBorder="1" applyAlignment="1">
      <alignment horizontal="centerContinuous" vertical="center" wrapText="1"/>
    </xf>
    <xf numFmtId="49" fontId="6" fillId="8" borderId="0" xfId="0" applyNumberFormat="1" applyFont="1" applyFill="1"/>
    <xf numFmtId="0" fontId="9" fillId="8" borderId="0" xfId="0" applyFont="1" applyFill="1"/>
    <xf numFmtId="0" fontId="7" fillId="8" borderId="0" xfId="0" applyFont="1" applyFill="1"/>
    <xf numFmtId="0" fontId="6" fillId="8" borderId="8" xfId="0" applyFont="1" applyFill="1" applyBorder="1" applyAlignment="1">
      <alignment horizontal="left"/>
    </xf>
    <xf numFmtId="0" fontId="9" fillId="8" borderId="0" xfId="0" applyFont="1" applyFill="1" applyAlignment="1">
      <alignment horizontal="left"/>
    </xf>
    <xf numFmtId="0" fontId="2" fillId="0" borderId="1" xfId="3" applyFont="1" applyBorder="1" applyAlignment="1">
      <alignment horizontal="left"/>
    </xf>
    <xf numFmtId="8" fontId="1" fillId="8" borderId="1" xfId="3" applyNumberFormat="1" applyFont="1" applyFill="1" applyBorder="1" applyAlignment="1">
      <alignment horizontal="right"/>
    </xf>
    <xf numFmtId="164" fontId="1" fillId="0" borderId="1" xfId="9" applyNumberFormat="1" applyFont="1" applyFill="1" applyBorder="1" applyAlignment="1" applyProtection="1">
      <alignment horizontal="right"/>
      <protection locked="0"/>
    </xf>
    <xf numFmtId="2" fontId="0" fillId="0" borderId="0" xfId="0" applyNumberFormat="1"/>
    <xf numFmtId="0" fontId="6" fillId="8" borderId="30" xfId="0" applyFont="1" applyFill="1" applyBorder="1" applyAlignment="1">
      <alignment horizontal="left"/>
    </xf>
    <xf numFmtId="49" fontId="6" fillId="8" borderId="0" xfId="0" applyNumberFormat="1" applyFont="1" applyFill="1" applyAlignment="1">
      <alignment horizontal="left"/>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49" fontId="6" fillId="0" borderId="0" xfId="0" applyNumberFormat="1" applyFont="1" applyAlignment="1">
      <alignment horizontal="left"/>
    </xf>
    <xf numFmtId="0" fontId="6" fillId="0" borderId="30" xfId="0" applyFont="1" applyBorder="1" applyAlignment="1">
      <alignment horizontal="left"/>
    </xf>
    <xf numFmtId="0" fontId="2" fillId="0" borderId="0" xfId="0" applyFont="1"/>
    <xf numFmtId="0" fontId="13" fillId="0" borderId="1" xfId="0" applyFont="1" applyBorder="1" applyAlignment="1">
      <alignment horizontal="left" vertical="top" wrapText="1"/>
    </xf>
    <xf numFmtId="0" fontId="2" fillId="0" borderId="0" xfId="0" applyFont="1" applyAlignment="1">
      <alignment horizontal="centerContinuous"/>
    </xf>
    <xf numFmtId="0" fontId="0" fillId="0" borderId="0" xfId="0" applyAlignment="1">
      <alignment horizontal="centerContinuous"/>
    </xf>
    <xf numFmtId="164" fontId="0" fillId="0" borderId="1" xfId="0" applyNumberFormat="1" applyBorder="1" applyAlignment="1">
      <alignment horizontal="center"/>
    </xf>
    <xf numFmtId="0" fontId="0" fillId="0" borderId="1" xfId="0" applyBorder="1" applyAlignment="1">
      <alignment wrapText="1"/>
    </xf>
    <xf numFmtId="165" fontId="2" fillId="0" borderId="1" xfId="1" applyNumberFormat="1" applyFont="1" applyFill="1" applyBorder="1" applyAlignment="1">
      <alignment horizontal="center"/>
    </xf>
    <xf numFmtId="0" fontId="25" fillId="0" borderId="0" xfId="0" applyFont="1" applyAlignment="1">
      <alignment horizontal="left" vertical="center" indent="2"/>
    </xf>
    <xf numFmtId="0" fontId="0" fillId="0" borderId="24" xfId="0" applyBorder="1"/>
    <xf numFmtId="0" fontId="0" fillId="0" borderId="24" xfId="0" applyBorder="1" applyAlignment="1">
      <alignment horizontal="center" vertical="center" wrapText="1"/>
    </xf>
    <xf numFmtId="0" fontId="26" fillId="0" borderId="10" xfId="0" applyFont="1" applyBorder="1" applyAlignment="1">
      <alignment horizontal="centerContinuous"/>
    </xf>
    <xf numFmtId="0" fontId="0" fillId="0" borderId="11" xfId="0" applyBorder="1" applyAlignment="1">
      <alignment horizontal="centerContinuous"/>
    </xf>
    <xf numFmtId="0" fontId="0" fillId="0" borderId="12" xfId="0" applyBorder="1" applyAlignment="1">
      <alignment horizontal="centerContinuous"/>
    </xf>
    <xf numFmtId="0" fontId="26" fillId="0" borderId="13" xfId="0" applyFont="1" applyBorder="1"/>
    <xf numFmtId="0" fontId="26" fillId="0" borderId="0" xfId="0" applyFont="1" applyAlignment="1">
      <alignment horizontal="right"/>
    </xf>
    <xf numFmtId="0" fontId="26" fillId="0" borderId="14" xfId="0" applyFont="1" applyBorder="1"/>
    <xf numFmtId="0" fontId="27" fillId="0" borderId="13" xfId="0" applyFont="1" applyBorder="1"/>
    <xf numFmtId="0" fontId="27" fillId="0" borderId="0" xfId="0" applyFont="1" applyAlignment="1">
      <alignment horizontal="right"/>
    </xf>
    <xf numFmtId="9" fontId="0" fillId="0" borderId="14" xfId="1" applyFont="1" applyFill="1" applyBorder="1"/>
    <xf numFmtId="0" fontId="0" fillId="0" borderId="31" xfId="0" applyBorder="1"/>
    <xf numFmtId="0" fontId="11" fillId="0" borderId="0" xfId="0" applyFont="1"/>
    <xf numFmtId="0" fontId="2" fillId="0" borderId="0" xfId="0" applyFont="1" applyAlignment="1">
      <alignment vertical="top"/>
    </xf>
    <xf numFmtId="38" fontId="7" fillId="10" borderId="38" xfId="6" applyNumberFormat="1" applyFont="1" applyFill="1" applyBorder="1" applyAlignment="1" applyProtection="1">
      <alignment horizontal="right" vertical="top"/>
    </xf>
    <xf numFmtId="38" fontId="9" fillId="2" borderId="0" xfId="6" applyNumberFormat="1" applyFont="1" applyFill="1" applyBorder="1" applyAlignment="1" applyProtection="1">
      <alignment horizontal="right" vertical="top"/>
      <protection locked="0"/>
    </xf>
    <xf numFmtId="164" fontId="1" fillId="0" borderId="1" xfId="7" applyNumberFormat="1" applyFont="1" applyBorder="1"/>
    <xf numFmtId="0" fontId="1" fillId="0" borderId="18" xfId="7" applyFont="1" applyBorder="1" applyAlignment="1">
      <alignment vertical="center" wrapText="1"/>
    </xf>
    <xf numFmtId="0" fontId="7" fillId="0" borderId="36" xfId="0" quotePrefix="1" applyFont="1" applyBorder="1" applyAlignment="1">
      <alignment horizontal="left"/>
    </xf>
    <xf numFmtId="0" fontId="29" fillId="0" borderId="10" xfId="0" applyFont="1" applyBorder="1" applyAlignment="1">
      <alignment vertical="center"/>
    </xf>
    <xf numFmtId="0" fontId="29" fillId="0" borderId="13" xfId="0" applyFont="1" applyBorder="1" applyAlignment="1">
      <alignment vertical="center"/>
    </xf>
    <xf numFmtId="0" fontId="28" fillId="0" borderId="13" xfId="0" applyFont="1" applyBorder="1" applyAlignment="1">
      <alignment vertical="center"/>
    </xf>
    <xf numFmtId="165" fontId="27" fillId="0" borderId="0" xfId="0" applyNumberFormat="1" applyFont="1" applyAlignment="1">
      <alignment horizontal="right"/>
    </xf>
    <xf numFmtId="0" fontId="30" fillId="0" borderId="10" xfId="0" applyFont="1" applyBorder="1"/>
    <xf numFmtId="0" fontId="28" fillId="0" borderId="11" xfId="0" applyFont="1" applyBorder="1"/>
    <xf numFmtId="0" fontId="28" fillId="0" borderId="12" xfId="0" applyFont="1" applyBorder="1"/>
    <xf numFmtId="0" fontId="28" fillId="0" borderId="13" xfId="0" applyFont="1" applyBorder="1"/>
    <xf numFmtId="0" fontId="28" fillId="0" borderId="0" xfId="0" applyFont="1"/>
    <xf numFmtId="0" fontId="28" fillId="0" borderId="14" xfId="0" applyFont="1" applyBorder="1"/>
    <xf numFmtId="0" fontId="30" fillId="0" borderId="50" xfId="0" applyFont="1" applyBorder="1" applyAlignment="1">
      <alignment wrapText="1"/>
    </xf>
    <xf numFmtId="0" fontId="30" fillId="0" borderId="29" xfId="0" applyFont="1" applyBorder="1"/>
    <xf numFmtId="0" fontId="28" fillId="0" borderId="29" xfId="0" applyFont="1" applyBorder="1"/>
    <xf numFmtId="0" fontId="28" fillId="0" borderId="42" xfId="0" applyFont="1" applyBorder="1"/>
    <xf numFmtId="0" fontId="30" fillId="0" borderId="13" xfId="0" applyFont="1" applyBorder="1" applyAlignment="1">
      <alignment wrapText="1"/>
    </xf>
    <xf numFmtId="0" fontId="30" fillId="0" borderId="0" xfId="0" applyFont="1"/>
    <xf numFmtId="0" fontId="28" fillId="0" borderId="13" xfId="0" applyFont="1" applyBorder="1" applyAlignment="1">
      <alignment wrapText="1"/>
    </xf>
    <xf numFmtId="0" fontId="28" fillId="0" borderId="50" xfId="0" applyFont="1" applyBorder="1" applyAlignment="1">
      <alignment wrapText="1"/>
    </xf>
    <xf numFmtId="0" fontId="28" fillId="0" borderId="0" xfId="0" applyFont="1" applyAlignment="1">
      <alignment wrapText="1"/>
    </xf>
    <xf numFmtId="0" fontId="28" fillId="0" borderId="14" xfId="0" applyFont="1" applyBorder="1" applyAlignment="1">
      <alignment wrapText="1"/>
    </xf>
    <xf numFmtId="0" fontId="28" fillId="0" borderId="29" xfId="0" applyFont="1" applyBorder="1" applyAlignment="1">
      <alignment wrapText="1"/>
    </xf>
    <xf numFmtId="0" fontId="28" fillId="0" borderId="42" xfId="0" applyFont="1" applyBorder="1" applyAlignment="1">
      <alignment wrapText="1"/>
    </xf>
    <xf numFmtId="0" fontId="28" fillId="0" borderId="29" xfId="0" applyFont="1" applyBorder="1" applyAlignment="1">
      <alignment vertical="center"/>
    </xf>
    <xf numFmtId="0" fontId="28" fillId="0" borderId="29" xfId="0" applyFont="1" applyBorder="1" applyAlignment="1">
      <alignment horizontal="left" wrapText="1"/>
    </xf>
    <xf numFmtId="0" fontId="28" fillId="0" borderId="42" xfId="0" applyFont="1" applyBorder="1" applyAlignment="1">
      <alignment horizontal="left" wrapText="1"/>
    </xf>
    <xf numFmtId="0" fontId="28" fillId="0" borderId="51" xfId="0" applyFont="1" applyBorder="1" applyAlignment="1">
      <alignment wrapText="1"/>
    </xf>
    <xf numFmtId="0" fontId="28" fillId="0" borderId="3" xfId="0" applyFont="1" applyBorder="1"/>
    <xf numFmtId="0" fontId="30" fillId="0" borderId="13" xfId="0" applyFont="1" applyBorder="1" applyAlignment="1">
      <alignment horizontal="left" wrapText="1"/>
    </xf>
    <xf numFmtId="0" fontId="30" fillId="0" borderId="0" xfId="0" applyFont="1" applyAlignment="1">
      <alignment horizontal="left" wrapText="1"/>
    </xf>
    <xf numFmtId="0" fontId="30" fillId="0" borderId="0" xfId="0" applyFont="1" applyAlignment="1">
      <alignment wrapText="1"/>
    </xf>
    <xf numFmtId="0" fontId="28" fillId="0" borderId="29" xfId="0" applyFont="1" applyBorder="1" applyAlignment="1">
      <alignment horizontal="center" wrapText="1"/>
    </xf>
    <xf numFmtId="0" fontId="28" fillId="0" borderId="42" xfId="0" applyFont="1" applyBorder="1" applyAlignment="1">
      <alignment horizontal="center" wrapText="1"/>
    </xf>
    <xf numFmtId="0" fontId="31" fillId="0" borderId="13" xfId="0" applyFont="1" applyBorder="1" applyAlignment="1">
      <alignment wrapText="1"/>
    </xf>
    <xf numFmtId="0" fontId="28" fillId="0" borderId="15" xfId="0" applyFont="1" applyBorder="1" applyAlignment="1">
      <alignment wrapText="1"/>
    </xf>
    <xf numFmtId="0" fontId="28" fillId="0" borderId="16" xfId="0" applyFont="1" applyBorder="1"/>
    <xf numFmtId="0" fontId="28" fillId="0" borderId="16" xfId="0" applyFont="1" applyBorder="1" applyAlignment="1">
      <alignment wrapText="1"/>
    </xf>
    <xf numFmtId="0" fontId="28" fillId="0" borderId="17" xfId="0" applyFont="1" applyBorder="1" applyAlignment="1">
      <alignment wrapText="1"/>
    </xf>
    <xf numFmtId="164" fontId="32" fillId="0" borderId="1" xfId="9" applyNumberFormat="1" applyFont="1" applyBorder="1" applyAlignment="1" applyProtection="1">
      <alignment horizontal="right"/>
      <protection locked="0"/>
    </xf>
    <xf numFmtId="164" fontId="32" fillId="8" borderId="1" xfId="9" applyNumberFormat="1" applyFont="1" applyFill="1" applyBorder="1" applyAlignment="1">
      <alignment horizontal="right"/>
    </xf>
    <xf numFmtId="8" fontId="7" fillId="9" borderId="1" xfId="9" applyNumberFormat="1" applyFont="1" applyFill="1" applyBorder="1" applyAlignment="1" applyProtection="1">
      <alignment horizontal="right"/>
      <protection locked="0"/>
    </xf>
    <xf numFmtId="164" fontId="1" fillId="9" borderId="1" xfId="9" applyNumberFormat="1" applyFont="1" applyFill="1" applyBorder="1" applyProtection="1">
      <protection locked="0"/>
    </xf>
    <xf numFmtId="164" fontId="1" fillId="9" borderId="1" xfId="7" applyNumberFormat="1" applyFont="1" applyFill="1" applyBorder="1" applyProtection="1">
      <protection locked="0"/>
    </xf>
    <xf numFmtId="8" fontId="1" fillId="9" borderId="1" xfId="9" applyNumberFormat="1" applyFont="1" applyFill="1" applyBorder="1" applyProtection="1">
      <protection locked="0"/>
    </xf>
    <xf numFmtId="166" fontId="1" fillId="9" borderId="1" xfId="10" applyNumberFormat="1" applyFont="1" applyFill="1" applyBorder="1" applyProtection="1">
      <protection locked="0"/>
    </xf>
    <xf numFmtId="164" fontId="32" fillId="0" borderId="1" xfId="9" applyNumberFormat="1" applyFont="1" applyBorder="1" applyProtection="1">
      <protection locked="0"/>
    </xf>
    <xf numFmtId="164" fontId="32" fillId="0" borderId="1" xfId="9" applyNumberFormat="1" applyFont="1" applyBorder="1"/>
    <xf numFmtId="8" fontId="32" fillId="8" borderId="1" xfId="9" applyNumberFormat="1" applyFont="1" applyFill="1" applyBorder="1"/>
    <xf numFmtId="164" fontId="32" fillId="0" borderId="1" xfId="7" applyNumberFormat="1" applyFont="1" applyBorder="1"/>
    <xf numFmtId="164" fontId="32" fillId="0" borderId="1" xfId="7" applyNumberFormat="1" applyFont="1" applyBorder="1" applyProtection="1">
      <protection locked="0"/>
    </xf>
    <xf numFmtId="8" fontId="32" fillId="0" borderId="1" xfId="9" applyNumberFormat="1" applyFont="1" applyBorder="1" applyProtection="1">
      <protection locked="0"/>
    </xf>
    <xf numFmtId="164" fontId="32" fillId="0" borderId="1" xfId="3" applyNumberFormat="1" applyFont="1" applyBorder="1"/>
    <xf numFmtId="164" fontId="32" fillId="8" borderId="1" xfId="9" applyNumberFormat="1" applyFont="1" applyFill="1" applyBorder="1"/>
    <xf numFmtId="166" fontId="32" fillId="2" borderId="1" xfId="10" applyNumberFormat="1" applyFont="1" applyFill="1" applyBorder="1" applyProtection="1">
      <protection locked="0"/>
    </xf>
    <xf numFmtId="164" fontId="1" fillId="9" borderId="1" xfId="9" applyNumberFormat="1" applyFont="1" applyFill="1" applyBorder="1" applyAlignment="1" applyProtection="1">
      <alignment horizontal="right"/>
      <protection locked="0"/>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28" fillId="0" borderId="29" xfId="0" applyFont="1" applyBorder="1" applyAlignment="1">
      <alignment horizontal="left" wrapText="1"/>
    </xf>
    <xf numFmtId="0" fontId="28" fillId="0" borderId="42" xfId="0" applyFont="1" applyBorder="1" applyAlignment="1">
      <alignment horizontal="left" wrapText="1"/>
    </xf>
    <xf numFmtId="0" fontId="28" fillId="0" borderId="0" xfId="0" applyFont="1" applyAlignment="1">
      <alignment horizontal="left" vertical="top" wrapText="1"/>
    </xf>
    <xf numFmtId="0" fontId="28" fillId="0" borderId="14" xfId="0" applyFont="1" applyBorder="1" applyAlignment="1">
      <alignment horizontal="left" vertical="top" wrapText="1"/>
    </xf>
    <xf numFmtId="0" fontId="28" fillId="0" borderId="29" xfId="0" applyFont="1" applyBorder="1" applyAlignment="1">
      <alignment horizontal="left" vertical="top" wrapText="1"/>
    </xf>
    <xf numFmtId="0" fontId="28" fillId="0" borderId="42" xfId="0" applyFont="1" applyBorder="1" applyAlignment="1">
      <alignment horizontal="left" vertical="top" wrapText="1"/>
    </xf>
    <xf numFmtId="0" fontId="28" fillId="0" borderId="29" xfId="0" applyFont="1" applyBorder="1" applyAlignment="1">
      <alignment horizontal="left" vertical="center" wrapText="1"/>
    </xf>
    <xf numFmtId="0" fontId="28" fillId="0" borderId="42" xfId="0" applyFont="1" applyBorder="1" applyAlignment="1">
      <alignment horizontal="left" vertical="center" wrapText="1"/>
    </xf>
    <xf numFmtId="0" fontId="28" fillId="0" borderId="6" xfId="0" applyFont="1" applyBorder="1" applyAlignment="1">
      <alignment horizontal="left" wrapText="1"/>
    </xf>
    <xf numFmtId="0" fontId="28" fillId="0" borderId="34" xfId="0" applyFont="1" applyBorder="1" applyAlignment="1">
      <alignment horizontal="left" wrapText="1"/>
    </xf>
    <xf numFmtId="0" fontId="28" fillId="0" borderId="3" xfId="0" applyFont="1" applyBorder="1" applyAlignment="1">
      <alignment horizontal="left" wrapText="1"/>
    </xf>
    <xf numFmtId="0" fontId="28" fillId="0" borderId="48" xfId="0" applyFont="1" applyBorder="1" applyAlignment="1">
      <alignment horizontal="left" wrapText="1"/>
    </xf>
    <xf numFmtId="0" fontId="30" fillId="0" borderId="13" xfId="0" applyFont="1" applyBorder="1" applyAlignment="1">
      <alignment horizontal="left" wrapText="1"/>
    </xf>
    <xf numFmtId="0" fontId="30" fillId="0" borderId="0" xfId="0" applyFont="1" applyAlignment="1">
      <alignment horizontal="left" wrapText="1"/>
    </xf>
    <xf numFmtId="0" fontId="28" fillId="0" borderId="0" xfId="0" applyFont="1" applyAlignment="1">
      <alignment horizontal="left" wrapText="1"/>
    </xf>
    <xf numFmtId="0" fontId="28" fillId="0" borderId="14" xfId="0" applyFont="1" applyBorder="1" applyAlignment="1">
      <alignment horizontal="left" wrapText="1"/>
    </xf>
    <xf numFmtId="49" fontId="7" fillId="0" borderId="1" xfId="4" applyNumberFormat="1" applyFont="1" applyFill="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10">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9"/>
  </sheetPr>
  <dimension ref="A1:H54"/>
  <sheetViews>
    <sheetView showGridLines="0" showZeros="0" tabSelected="1" zoomScale="80" zoomScaleNormal="80" zoomScaleSheetLayoutView="40" workbookViewId="0">
      <selection activeCell="C11" sqref="C11"/>
    </sheetView>
  </sheetViews>
  <sheetFormatPr defaultColWidth="8.77734375" defaultRowHeight="14.25" x14ac:dyDescent="0.2"/>
  <cols>
    <col min="1" max="1" width="41.21875" style="288" customWidth="1"/>
    <col min="2" max="2" width="37.21875" style="288" customWidth="1"/>
    <col min="3" max="3" width="85.77734375" style="288" customWidth="1"/>
    <col min="4" max="4" width="40.21875" style="288" customWidth="1"/>
    <col min="5" max="5" width="8.77734375" style="288" customWidth="1"/>
    <col min="6" max="16384" width="8.77734375" style="288"/>
  </cols>
  <sheetData>
    <row r="1" spans="1:6" ht="15.75" x14ac:dyDescent="0.25">
      <c r="A1" s="19" t="s">
        <v>61</v>
      </c>
      <c r="B1" s="287"/>
    </row>
    <row r="2" spans="1:6" ht="15.75" x14ac:dyDescent="0.25">
      <c r="A2" s="19" t="s">
        <v>758</v>
      </c>
    </row>
    <row r="4" spans="1:6" ht="15" x14ac:dyDescent="0.2">
      <c r="A4" s="289"/>
      <c r="B4" s="290"/>
      <c r="C4" s="291"/>
    </row>
    <row r="5" spans="1:6" ht="15.75" x14ac:dyDescent="0.2">
      <c r="A5" s="292" t="s">
        <v>62</v>
      </c>
      <c r="B5" s="293" t="s">
        <v>76</v>
      </c>
      <c r="C5" s="294">
        <v>2023</v>
      </c>
    </row>
    <row r="6" spans="1:6" ht="15.75" x14ac:dyDescent="0.2">
      <c r="A6" s="292" t="s">
        <v>194</v>
      </c>
      <c r="B6" s="293" t="s">
        <v>64</v>
      </c>
      <c r="C6" s="294">
        <v>61557</v>
      </c>
    </row>
    <row r="7" spans="1:6" ht="15.75" x14ac:dyDescent="0.2">
      <c r="A7" s="292" t="s">
        <v>63</v>
      </c>
      <c r="B7" s="293" t="s">
        <v>754</v>
      </c>
      <c r="C7" s="295" t="s">
        <v>943</v>
      </c>
    </row>
    <row r="8" spans="1:6" ht="15.75" x14ac:dyDescent="0.2">
      <c r="A8" s="292" t="s">
        <v>65</v>
      </c>
      <c r="B8" s="293" t="s">
        <v>67</v>
      </c>
      <c r="C8" s="421" t="s">
        <v>945</v>
      </c>
    </row>
    <row r="9" spans="1:6" ht="15.75" x14ac:dyDescent="0.2">
      <c r="A9" s="292" t="s">
        <v>66</v>
      </c>
      <c r="B9" s="293" t="s">
        <v>69</v>
      </c>
      <c r="C9" s="421" t="s">
        <v>936</v>
      </c>
    </row>
    <row r="10" spans="1:6" ht="15.75" x14ac:dyDescent="0.2">
      <c r="A10" s="292" t="s">
        <v>68</v>
      </c>
      <c r="B10" s="293" t="s">
        <v>71</v>
      </c>
      <c r="C10" s="422" t="s">
        <v>937</v>
      </c>
    </row>
    <row r="11" spans="1:6" ht="15.75" x14ac:dyDescent="0.2">
      <c r="A11" s="292" t="s">
        <v>70</v>
      </c>
      <c r="B11" s="293" t="s">
        <v>73</v>
      </c>
      <c r="C11" s="421" t="s">
        <v>938</v>
      </c>
    </row>
    <row r="12" spans="1:6" ht="15.75" x14ac:dyDescent="0.2">
      <c r="A12" s="292" t="s">
        <v>72</v>
      </c>
      <c r="B12" s="293" t="s">
        <v>74</v>
      </c>
      <c r="C12" s="295" t="s">
        <v>944</v>
      </c>
    </row>
    <row r="13" spans="1:6" ht="15.75" x14ac:dyDescent="0.2">
      <c r="B13" s="296"/>
      <c r="C13" s="297"/>
      <c r="D13" s="298"/>
    </row>
    <row r="14" spans="1:6" ht="15.75" x14ac:dyDescent="0.25">
      <c r="A14" s="299" t="s">
        <v>827</v>
      </c>
      <c r="B14" s="299"/>
      <c r="C14" s="297"/>
      <c r="D14" s="298"/>
    </row>
    <row r="15" spans="1:6" ht="15" x14ac:dyDescent="0.2">
      <c r="B15" s="300"/>
      <c r="C15" s="287"/>
      <c r="D15" s="287"/>
      <c r="E15" s="287"/>
      <c r="F15" s="287"/>
    </row>
    <row r="16" spans="1:6" ht="15.75" x14ac:dyDescent="0.2">
      <c r="A16" s="301" t="s">
        <v>253</v>
      </c>
      <c r="B16" s="302" t="s">
        <v>75</v>
      </c>
      <c r="C16" s="303" t="s">
        <v>77</v>
      </c>
      <c r="D16" s="287"/>
    </row>
    <row r="17" spans="1:4" ht="30" x14ac:dyDescent="0.2">
      <c r="A17" s="304" t="s">
        <v>857</v>
      </c>
      <c r="B17" s="305" t="s">
        <v>759</v>
      </c>
      <c r="C17" s="306" t="s">
        <v>779</v>
      </c>
      <c r="D17" s="287"/>
    </row>
    <row r="18" spans="1:4" ht="30" x14ac:dyDescent="0.2">
      <c r="A18" s="307" t="s">
        <v>857</v>
      </c>
      <c r="B18" s="308" t="s">
        <v>759</v>
      </c>
      <c r="C18" s="309" t="s">
        <v>79</v>
      </c>
      <c r="D18" s="287"/>
    </row>
    <row r="19" spans="1:4" ht="15" x14ac:dyDescent="0.2">
      <c r="A19" s="307" t="s">
        <v>857</v>
      </c>
      <c r="B19" s="308" t="s">
        <v>759</v>
      </c>
      <c r="C19" s="309" t="s">
        <v>78</v>
      </c>
      <c r="D19" s="287"/>
    </row>
    <row r="20" spans="1:4" ht="15" x14ac:dyDescent="0.2">
      <c r="A20" s="307" t="s">
        <v>857</v>
      </c>
      <c r="B20" s="308" t="s">
        <v>759</v>
      </c>
      <c r="C20" s="309" t="s">
        <v>829</v>
      </c>
      <c r="D20" s="287"/>
    </row>
    <row r="21" spans="1:4" ht="30" x14ac:dyDescent="0.2">
      <c r="A21" s="307" t="s">
        <v>857</v>
      </c>
      <c r="B21" s="308" t="s">
        <v>760</v>
      </c>
      <c r="C21" s="309" t="s">
        <v>845</v>
      </c>
      <c r="D21" s="287"/>
    </row>
    <row r="22" spans="1:4" ht="15" x14ac:dyDescent="0.2">
      <c r="A22" s="307" t="s">
        <v>857</v>
      </c>
      <c r="B22" s="308" t="s">
        <v>761</v>
      </c>
      <c r="C22" s="309" t="s">
        <v>746</v>
      </c>
      <c r="D22" s="287"/>
    </row>
    <row r="23" spans="1:4" ht="30" x14ac:dyDescent="0.2">
      <c r="A23" s="307" t="s">
        <v>857</v>
      </c>
      <c r="B23" s="308" t="s">
        <v>762</v>
      </c>
      <c r="C23" s="309" t="s">
        <v>747</v>
      </c>
      <c r="D23" s="287"/>
    </row>
    <row r="24" spans="1:4" ht="30" x14ac:dyDescent="0.2">
      <c r="A24" s="307" t="s">
        <v>857</v>
      </c>
      <c r="B24" s="308" t="s">
        <v>762</v>
      </c>
      <c r="C24" s="309" t="s">
        <v>748</v>
      </c>
      <c r="D24" s="287"/>
    </row>
    <row r="25" spans="1:4" ht="15" x14ac:dyDescent="0.2">
      <c r="A25" s="307" t="s">
        <v>857</v>
      </c>
      <c r="B25" s="308" t="s">
        <v>763</v>
      </c>
      <c r="C25" s="309" t="s">
        <v>749</v>
      </c>
      <c r="D25" s="287"/>
    </row>
    <row r="26" spans="1:4" ht="15" x14ac:dyDescent="0.2">
      <c r="A26" s="307" t="s">
        <v>857</v>
      </c>
      <c r="B26" s="308" t="s">
        <v>764</v>
      </c>
      <c r="C26" s="309" t="s">
        <v>750</v>
      </c>
      <c r="D26" s="287"/>
    </row>
    <row r="27" spans="1:4" ht="15" x14ac:dyDescent="0.2">
      <c r="A27" s="307" t="s">
        <v>857</v>
      </c>
      <c r="B27" s="308" t="s">
        <v>765</v>
      </c>
      <c r="C27" s="309" t="s">
        <v>751</v>
      </c>
    </row>
    <row r="28" spans="1:4" ht="30" x14ac:dyDescent="0.2">
      <c r="A28" s="307" t="s">
        <v>857</v>
      </c>
      <c r="B28" s="308" t="s">
        <v>766</v>
      </c>
      <c r="C28" s="309" t="s">
        <v>752</v>
      </c>
    </row>
    <row r="29" spans="1:4" ht="15" x14ac:dyDescent="0.2">
      <c r="A29" s="307" t="s">
        <v>857</v>
      </c>
      <c r="B29" s="122" t="s">
        <v>767</v>
      </c>
      <c r="C29" s="309" t="s">
        <v>753</v>
      </c>
      <c r="D29" s="310"/>
    </row>
    <row r="30" spans="1:4" ht="30" x14ac:dyDescent="0.2">
      <c r="A30" s="307" t="s">
        <v>857</v>
      </c>
      <c r="B30" s="308" t="s">
        <v>768</v>
      </c>
      <c r="C30" s="309" t="s">
        <v>846</v>
      </c>
    </row>
    <row r="31" spans="1:4" ht="15" x14ac:dyDescent="0.2">
      <c r="A31" s="307" t="s">
        <v>857</v>
      </c>
      <c r="B31" s="308" t="s">
        <v>769</v>
      </c>
      <c r="C31" s="309" t="s">
        <v>181</v>
      </c>
    </row>
    <row r="32" spans="1:4" ht="15" x14ac:dyDescent="0.2">
      <c r="A32" s="311" t="s">
        <v>857</v>
      </c>
      <c r="B32" s="312" t="s">
        <v>820</v>
      </c>
      <c r="C32" s="313" t="s">
        <v>821</v>
      </c>
    </row>
    <row r="33" spans="1:8" ht="15" x14ac:dyDescent="0.2">
      <c r="A33" s="307"/>
      <c r="B33" s="308"/>
      <c r="C33" s="309"/>
    </row>
    <row r="34" spans="1:8" ht="30" x14ac:dyDescent="0.2">
      <c r="A34" s="307" t="s">
        <v>254</v>
      </c>
      <c r="B34" s="314" t="s">
        <v>770</v>
      </c>
      <c r="C34" s="315" t="s">
        <v>743</v>
      </c>
    </row>
    <row r="35" spans="1:8" ht="30" x14ac:dyDescent="0.2">
      <c r="A35" s="307" t="s">
        <v>254</v>
      </c>
      <c r="B35" s="314" t="s">
        <v>771</v>
      </c>
      <c r="C35" s="315" t="s">
        <v>744</v>
      </c>
    </row>
    <row r="36" spans="1:8" ht="30" x14ac:dyDescent="0.2">
      <c r="A36" s="307" t="s">
        <v>254</v>
      </c>
      <c r="B36" s="314" t="s">
        <v>772</v>
      </c>
      <c r="C36" s="315" t="s">
        <v>745</v>
      </c>
    </row>
    <row r="37" spans="1:8" ht="15" x14ac:dyDescent="0.2">
      <c r="A37" s="304"/>
      <c r="B37" s="316"/>
      <c r="C37" s="317"/>
    </row>
    <row r="38" spans="1:8" ht="30" x14ac:dyDescent="0.2">
      <c r="A38" s="304" t="s">
        <v>259</v>
      </c>
      <c r="B38" s="305" t="s">
        <v>773</v>
      </c>
      <c r="C38" s="306" t="s">
        <v>847</v>
      </c>
    </row>
    <row r="39" spans="1:8" ht="30" x14ac:dyDescent="0.2">
      <c r="A39" s="307" t="s">
        <v>259</v>
      </c>
      <c r="B39" s="226" t="s">
        <v>774</v>
      </c>
      <c r="C39" s="309" t="s">
        <v>848</v>
      </c>
      <c r="D39" s="310"/>
      <c r="E39" s="310"/>
      <c r="F39" s="310"/>
      <c r="G39" s="310"/>
      <c r="H39" s="310"/>
    </row>
    <row r="40" spans="1:8" ht="30" x14ac:dyDescent="0.2">
      <c r="A40" s="307" t="s">
        <v>259</v>
      </c>
      <c r="B40" s="308" t="s">
        <v>775</v>
      </c>
      <c r="C40" s="309" t="s">
        <v>849</v>
      </c>
      <c r="D40" s="310"/>
      <c r="E40" s="310"/>
      <c r="F40" s="310"/>
      <c r="G40" s="310"/>
      <c r="H40" s="310"/>
    </row>
    <row r="41" spans="1:8" ht="15" x14ac:dyDescent="0.2">
      <c r="A41" s="307" t="s">
        <v>259</v>
      </c>
      <c r="B41" s="308" t="s">
        <v>776</v>
      </c>
      <c r="C41" s="309" t="s">
        <v>850</v>
      </c>
      <c r="D41" s="310"/>
      <c r="E41" s="310"/>
      <c r="F41" s="310"/>
      <c r="G41" s="310"/>
      <c r="H41" s="310"/>
    </row>
    <row r="42" spans="1:8" ht="30" x14ac:dyDescent="0.2">
      <c r="A42" s="307" t="s">
        <v>259</v>
      </c>
      <c r="B42" s="308" t="s">
        <v>777</v>
      </c>
      <c r="C42" s="309" t="s">
        <v>851</v>
      </c>
      <c r="D42" s="310"/>
      <c r="E42" s="310"/>
      <c r="F42" s="310"/>
      <c r="G42" s="310"/>
      <c r="H42" s="310"/>
    </row>
    <row r="43" spans="1:8" ht="30" x14ac:dyDescent="0.2">
      <c r="A43" s="307" t="s">
        <v>259</v>
      </c>
      <c r="B43" s="226" t="s">
        <v>778</v>
      </c>
      <c r="C43" s="309" t="s">
        <v>852</v>
      </c>
    </row>
    <row r="44" spans="1:8" ht="15" x14ac:dyDescent="0.2">
      <c r="A44" s="311" t="s">
        <v>259</v>
      </c>
      <c r="B44" s="312" t="s">
        <v>785</v>
      </c>
      <c r="C44" s="313" t="s">
        <v>844</v>
      </c>
    </row>
    <row r="45" spans="1:8" ht="15" x14ac:dyDescent="0.2">
      <c r="C45" s="309"/>
    </row>
    <row r="48" spans="1:8" ht="15" x14ac:dyDescent="0.2">
      <c r="C48" s="318"/>
    </row>
    <row r="49" spans="3:3" ht="15" x14ac:dyDescent="0.2">
      <c r="C49" s="318"/>
    </row>
    <row r="50" spans="3:3" ht="15" x14ac:dyDescent="0.2">
      <c r="C50" s="318"/>
    </row>
    <row r="51" spans="3:3" ht="15" x14ac:dyDescent="0.2">
      <c r="C51" s="318"/>
    </row>
    <row r="52" spans="3:3" ht="15" x14ac:dyDescent="0.2">
      <c r="C52" s="318"/>
    </row>
    <row r="53" spans="3:3" ht="15" x14ac:dyDescent="0.2">
      <c r="C53" s="318"/>
    </row>
    <row r="54" spans="3:3" ht="15" x14ac:dyDescent="0.2">
      <c r="C54" s="318"/>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0" location="'LGPDCD-YoYTotalPlanSpnd'!A1" display="LGPDCD-YoYCompofPrem" xr:uid="{4CDC0F74-5BA2-46A3-A731-D0AAF1904744}"/>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s>
  <printOptions horizontalCentered="1"/>
  <pageMargins left="0.7" right="0.7" top="0.75" bottom="0.75" header="0.3" footer="0.3"/>
  <pageSetup scale="65" orientation="landscape" r:id="rId1"/>
  <headerFooter>
    <oddFooter>&amp;L&amp;A
Version Date: May 20, 2022</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75"/>
  <sheetViews>
    <sheetView showGridLines="0" topLeftCell="A21" workbookViewId="0">
      <selection activeCell="C27" sqref="C27:I75"/>
    </sheetView>
  </sheetViews>
  <sheetFormatPr defaultColWidth="8.77734375" defaultRowHeight="15" x14ac:dyDescent="0.2"/>
  <cols>
    <col min="1" max="1" width="3.21875" customWidth="1"/>
    <col min="2" max="2" width="7.21875" customWidth="1"/>
    <col min="3" max="3" width="12.109375" customWidth="1"/>
    <col min="4" max="4" width="8.77734375" customWidth="1"/>
    <col min="8" max="8" width="66.44140625" customWidth="1"/>
  </cols>
  <sheetData>
    <row r="1" spans="2:7" ht="18" x14ac:dyDescent="0.25">
      <c r="B1" s="18" t="s">
        <v>47</v>
      </c>
    </row>
    <row r="3" spans="2:7" ht="15.75" x14ac:dyDescent="0.25">
      <c r="B3" s="319" t="str">
        <f>'Cover-Input Page '!$C7</f>
        <v>Blue Shield of California Life &amp; Health Insurance Company</v>
      </c>
    </row>
    <row r="4" spans="2:7" ht="16.5" thickBot="1" x14ac:dyDescent="0.3">
      <c r="B4" s="320" t="str">
        <f>"Reporting Year: "&amp;'Cover-Input Page '!$C5</f>
        <v>Reporting Year: 2023</v>
      </c>
    </row>
    <row r="5" spans="2:7" ht="15.75" thickBot="1" x14ac:dyDescent="0.25"/>
    <row r="6" spans="2:7" ht="15.75" thickBot="1" x14ac:dyDescent="0.25">
      <c r="B6" s="23" t="s">
        <v>57</v>
      </c>
      <c r="C6" s="24"/>
      <c r="D6" s="25"/>
      <c r="E6" s="24"/>
      <c r="F6" s="24"/>
      <c r="G6" s="25"/>
    </row>
    <row r="8" spans="2:7" x14ac:dyDescent="0.2">
      <c r="C8" t="s">
        <v>159</v>
      </c>
    </row>
    <row r="9" spans="2:7" x14ac:dyDescent="0.2">
      <c r="C9" t="s">
        <v>160</v>
      </c>
    </row>
    <row r="10" spans="2:7" x14ac:dyDescent="0.2">
      <c r="C10" t="s">
        <v>859</v>
      </c>
    </row>
    <row r="11" spans="2:7" x14ac:dyDescent="0.2">
      <c r="C11" t="s">
        <v>840</v>
      </c>
    </row>
    <row r="12" spans="2:7" x14ac:dyDescent="0.2">
      <c r="C12" t="s">
        <v>839</v>
      </c>
    </row>
    <row r="14" spans="2:7" x14ac:dyDescent="0.2">
      <c r="D14" t="s">
        <v>161</v>
      </c>
    </row>
    <row r="15" spans="2:7" x14ac:dyDescent="0.2">
      <c r="D15" t="s">
        <v>162</v>
      </c>
    </row>
    <row r="16" spans="2:7" x14ac:dyDescent="0.2">
      <c r="D16" t="s">
        <v>163</v>
      </c>
    </row>
    <row r="17" spans="3:9" x14ac:dyDescent="0.2">
      <c r="D17" t="s">
        <v>164</v>
      </c>
    </row>
    <row r="18" spans="3:9" x14ac:dyDescent="0.2">
      <c r="D18" t="s">
        <v>165</v>
      </c>
    </row>
    <row r="19" spans="3:9" x14ac:dyDescent="0.2">
      <c r="D19" t="s">
        <v>166</v>
      </c>
    </row>
    <row r="20" spans="3:9" x14ac:dyDescent="0.2">
      <c r="D20" t="s">
        <v>167</v>
      </c>
    </row>
    <row r="21" spans="3:9" x14ac:dyDescent="0.2">
      <c r="D21" t="s">
        <v>168</v>
      </c>
    </row>
    <row r="23" spans="3:9" x14ac:dyDescent="0.2">
      <c r="C23" t="s">
        <v>170</v>
      </c>
    </row>
    <row r="24" spans="3:9" x14ac:dyDescent="0.2">
      <c r="C24" s="224" t="s">
        <v>169</v>
      </c>
      <c r="D24" s="224"/>
      <c r="E24" s="224"/>
      <c r="F24" s="224"/>
      <c r="G24" s="224"/>
      <c r="H24" s="224"/>
      <c r="I24" s="224"/>
    </row>
    <row r="26" spans="3:9" ht="15.75" thickBot="1" x14ac:dyDescent="0.25">
      <c r="C26" t="s">
        <v>101</v>
      </c>
    </row>
    <row r="27" spans="3:9" ht="15.75" x14ac:dyDescent="0.25">
      <c r="C27" s="352" t="s">
        <v>885</v>
      </c>
      <c r="D27" s="353"/>
      <c r="E27" s="353"/>
      <c r="F27" s="353"/>
      <c r="G27" s="353"/>
      <c r="H27" s="353"/>
      <c r="I27" s="354"/>
    </row>
    <row r="28" spans="3:9" x14ac:dyDescent="0.2">
      <c r="C28" s="355"/>
      <c r="D28" s="356"/>
      <c r="E28" s="356"/>
      <c r="F28" s="356"/>
      <c r="G28" s="356"/>
      <c r="H28" s="356"/>
      <c r="I28" s="357"/>
    </row>
    <row r="29" spans="3:9" ht="15.75" x14ac:dyDescent="0.25">
      <c r="C29" s="358" t="s">
        <v>886</v>
      </c>
      <c r="D29" s="359" t="s">
        <v>887</v>
      </c>
      <c r="E29" s="359"/>
      <c r="F29" s="359" t="s">
        <v>888</v>
      </c>
      <c r="G29" s="359"/>
      <c r="H29" s="360"/>
      <c r="I29" s="361"/>
    </row>
    <row r="30" spans="3:9" ht="15.75" x14ac:dyDescent="0.25">
      <c r="C30" s="362"/>
      <c r="D30" s="363"/>
      <c r="E30" s="363"/>
      <c r="F30" s="363"/>
      <c r="G30" s="363"/>
      <c r="H30" s="356"/>
      <c r="I30" s="357"/>
    </row>
    <row r="31" spans="3:9" ht="42.75" x14ac:dyDescent="0.2">
      <c r="C31" s="364" t="s">
        <v>889</v>
      </c>
      <c r="D31" s="356" t="s">
        <v>890</v>
      </c>
      <c r="E31" s="356"/>
      <c r="F31" s="407" t="s">
        <v>891</v>
      </c>
      <c r="G31" s="407"/>
      <c r="H31" s="407"/>
      <c r="I31" s="408"/>
    </row>
    <row r="32" spans="3:9" x14ac:dyDescent="0.2">
      <c r="C32" s="365"/>
      <c r="D32" s="360"/>
      <c r="E32" s="360"/>
      <c r="F32" s="409" t="s">
        <v>892</v>
      </c>
      <c r="G32" s="409"/>
      <c r="H32" s="409"/>
      <c r="I32" s="410"/>
    </row>
    <row r="33" spans="3:9" ht="99.75" x14ac:dyDescent="0.2">
      <c r="C33" s="364" t="s">
        <v>893</v>
      </c>
      <c r="D33" s="366" t="s">
        <v>894</v>
      </c>
      <c r="E33" s="356"/>
      <c r="F33" s="407"/>
      <c r="G33" s="407"/>
      <c r="H33" s="407"/>
      <c r="I33" s="408"/>
    </row>
    <row r="34" spans="3:9" x14ac:dyDescent="0.2">
      <c r="C34" s="364"/>
      <c r="D34" s="356" t="s">
        <v>27</v>
      </c>
      <c r="E34" s="356"/>
      <c r="F34" s="407" t="s">
        <v>892</v>
      </c>
      <c r="G34" s="407"/>
      <c r="H34" s="407"/>
      <c r="I34" s="408"/>
    </row>
    <row r="35" spans="3:9" x14ac:dyDescent="0.2">
      <c r="C35" s="364"/>
      <c r="D35" s="356" t="s">
        <v>895</v>
      </c>
      <c r="E35" s="356"/>
      <c r="F35" s="366"/>
      <c r="G35" s="366"/>
      <c r="H35" s="366"/>
      <c r="I35" s="367"/>
    </row>
    <row r="36" spans="3:9" ht="28.5" x14ac:dyDescent="0.2">
      <c r="C36" s="365"/>
      <c r="D36" s="368" t="s">
        <v>896</v>
      </c>
      <c r="E36" s="360"/>
      <c r="F36" s="368"/>
      <c r="G36" s="368"/>
      <c r="H36" s="368"/>
      <c r="I36" s="369"/>
    </row>
    <row r="37" spans="3:9" x14ac:dyDescent="0.2">
      <c r="C37" s="364"/>
      <c r="D37" s="356"/>
      <c r="E37" s="356"/>
      <c r="F37" s="366"/>
      <c r="G37" s="366"/>
      <c r="H37" s="366"/>
      <c r="I37" s="367"/>
    </row>
    <row r="38" spans="3:9" ht="71.25" x14ac:dyDescent="0.2">
      <c r="C38" s="365" t="s">
        <v>897</v>
      </c>
      <c r="D38" s="370" t="s">
        <v>27</v>
      </c>
      <c r="E38" s="360"/>
      <c r="F38" s="411" t="s">
        <v>898</v>
      </c>
      <c r="G38" s="411"/>
      <c r="H38" s="411"/>
      <c r="I38" s="412"/>
    </row>
    <row r="39" spans="3:9" x14ac:dyDescent="0.2">
      <c r="C39" s="364"/>
      <c r="D39" s="356"/>
      <c r="E39" s="356"/>
      <c r="F39" s="366"/>
      <c r="G39" s="366"/>
      <c r="H39" s="366"/>
      <c r="I39" s="367"/>
    </row>
    <row r="40" spans="3:9" x14ac:dyDescent="0.2">
      <c r="C40" s="364"/>
      <c r="D40" s="356"/>
      <c r="E40" s="356"/>
      <c r="F40" s="366"/>
      <c r="G40" s="366"/>
      <c r="H40" s="366"/>
      <c r="I40" s="367"/>
    </row>
    <row r="41" spans="3:9" x14ac:dyDescent="0.2">
      <c r="C41" s="364"/>
      <c r="D41" s="356"/>
      <c r="E41" s="356"/>
      <c r="F41" s="366"/>
      <c r="G41" s="366"/>
      <c r="H41" s="366"/>
      <c r="I41" s="367"/>
    </row>
    <row r="42" spans="3:9" ht="42.75" x14ac:dyDescent="0.2">
      <c r="C42" s="365" t="s">
        <v>899</v>
      </c>
      <c r="D42" s="360" t="s">
        <v>900</v>
      </c>
      <c r="E42" s="360"/>
      <c r="F42" s="405" t="s">
        <v>901</v>
      </c>
      <c r="G42" s="405"/>
      <c r="H42" s="405"/>
      <c r="I42" s="406"/>
    </row>
    <row r="43" spans="3:9" x14ac:dyDescent="0.2">
      <c r="C43" s="364"/>
      <c r="D43" s="356"/>
      <c r="E43" s="356"/>
      <c r="F43" s="366"/>
      <c r="G43" s="366"/>
      <c r="H43" s="366"/>
      <c r="I43" s="367"/>
    </row>
    <row r="44" spans="3:9" ht="57" x14ac:dyDescent="0.2">
      <c r="C44" s="365" t="s">
        <v>902</v>
      </c>
      <c r="D44" s="368" t="s">
        <v>903</v>
      </c>
      <c r="E44" s="360"/>
      <c r="F44" s="405" t="s">
        <v>904</v>
      </c>
      <c r="G44" s="405"/>
      <c r="H44" s="405"/>
      <c r="I44" s="406"/>
    </row>
    <row r="45" spans="3:9" ht="28.5" x14ac:dyDescent="0.2">
      <c r="C45" s="373" t="s">
        <v>905</v>
      </c>
      <c r="D45" s="374" t="s">
        <v>906</v>
      </c>
      <c r="E45" s="374"/>
      <c r="F45" s="415" t="s">
        <v>907</v>
      </c>
      <c r="G45" s="415"/>
      <c r="H45" s="415"/>
      <c r="I45" s="416"/>
    </row>
    <row r="46" spans="3:9" x14ac:dyDescent="0.2">
      <c r="C46" s="364"/>
      <c r="D46" s="356"/>
      <c r="E46" s="356"/>
      <c r="F46" s="366"/>
      <c r="G46" s="366"/>
      <c r="H46" s="366"/>
      <c r="I46" s="367"/>
    </row>
    <row r="47" spans="3:9" x14ac:dyDescent="0.2">
      <c r="C47" s="364"/>
      <c r="D47" s="356"/>
      <c r="E47" s="356"/>
      <c r="F47" s="366"/>
      <c r="G47" s="366"/>
      <c r="H47" s="366"/>
      <c r="I47" s="367"/>
    </row>
    <row r="48" spans="3:9" x14ac:dyDescent="0.2">
      <c r="C48" s="364"/>
      <c r="D48" s="356"/>
      <c r="E48" s="356"/>
      <c r="F48" s="366"/>
      <c r="G48" s="366"/>
      <c r="H48" s="366"/>
      <c r="I48" s="367"/>
    </row>
    <row r="49" spans="3:9" x14ac:dyDescent="0.2">
      <c r="C49" s="364"/>
      <c r="D49" s="356"/>
      <c r="E49" s="356"/>
      <c r="F49" s="366"/>
      <c r="G49" s="366"/>
      <c r="H49" s="366"/>
      <c r="I49" s="367"/>
    </row>
    <row r="50" spans="3:9" ht="15.75" x14ac:dyDescent="0.25">
      <c r="C50" s="417" t="s">
        <v>908</v>
      </c>
      <c r="D50" s="418"/>
      <c r="E50" s="356"/>
      <c r="F50" s="366"/>
      <c r="G50" s="366"/>
      <c r="H50" s="366"/>
      <c r="I50" s="367"/>
    </row>
    <row r="51" spans="3:9" ht="15.75" x14ac:dyDescent="0.25">
      <c r="C51" s="375"/>
      <c r="D51" s="376"/>
      <c r="E51" s="356"/>
      <c r="F51" s="366"/>
      <c r="G51" s="366"/>
      <c r="H51" s="366"/>
      <c r="I51" s="367"/>
    </row>
    <row r="52" spans="3:9" ht="15.75" x14ac:dyDescent="0.25">
      <c r="C52" s="362" t="s">
        <v>886</v>
      </c>
      <c r="D52" s="363" t="s">
        <v>909</v>
      </c>
      <c r="E52" s="363"/>
      <c r="F52" s="377" t="s">
        <v>888</v>
      </c>
      <c r="G52" s="377"/>
      <c r="H52" s="366"/>
      <c r="I52" s="367"/>
    </row>
    <row r="53" spans="3:9" ht="114" x14ac:dyDescent="0.2">
      <c r="C53" s="364" t="s">
        <v>910</v>
      </c>
      <c r="D53" s="366" t="s">
        <v>911</v>
      </c>
      <c r="E53" s="356"/>
      <c r="F53" s="419" t="s">
        <v>912</v>
      </c>
      <c r="G53" s="419"/>
      <c r="H53" s="419"/>
      <c r="I53" s="420"/>
    </row>
    <row r="54" spans="3:9" x14ac:dyDescent="0.2">
      <c r="C54" s="365"/>
      <c r="D54" s="368"/>
      <c r="E54" s="360"/>
      <c r="F54" s="371"/>
      <c r="G54" s="371"/>
      <c r="H54" s="371"/>
      <c r="I54" s="372"/>
    </row>
    <row r="55" spans="3:9" ht="114" x14ac:dyDescent="0.2">
      <c r="C55" s="364" t="s">
        <v>913</v>
      </c>
      <c r="D55" s="366" t="s">
        <v>911</v>
      </c>
      <c r="E55" s="356"/>
      <c r="F55" s="419" t="s">
        <v>914</v>
      </c>
      <c r="G55" s="419"/>
      <c r="H55" s="419"/>
      <c r="I55" s="420"/>
    </row>
    <row r="56" spans="3:9" x14ac:dyDescent="0.2">
      <c r="C56" s="365"/>
      <c r="D56" s="368"/>
      <c r="E56" s="360"/>
      <c r="F56" s="371"/>
      <c r="G56" s="371"/>
      <c r="H56" s="371"/>
      <c r="I56" s="372"/>
    </row>
    <row r="57" spans="3:9" ht="114" x14ac:dyDescent="0.2">
      <c r="C57" s="364" t="s">
        <v>915</v>
      </c>
      <c r="D57" s="366" t="s">
        <v>911</v>
      </c>
      <c r="E57" s="356"/>
      <c r="F57" s="413" t="s">
        <v>916</v>
      </c>
      <c r="G57" s="413"/>
      <c r="H57" s="413"/>
      <c r="I57" s="414"/>
    </row>
    <row r="58" spans="3:9" x14ac:dyDescent="0.2">
      <c r="C58" s="365"/>
      <c r="D58" s="368"/>
      <c r="E58" s="360"/>
      <c r="F58" s="371"/>
      <c r="G58" s="371"/>
      <c r="H58" s="371"/>
      <c r="I58" s="372"/>
    </row>
    <row r="59" spans="3:9" ht="85.5" x14ac:dyDescent="0.2">
      <c r="C59" s="364" t="s">
        <v>917</v>
      </c>
      <c r="D59" s="366" t="s">
        <v>918</v>
      </c>
      <c r="E59" s="356"/>
      <c r="F59" s="413" t="s">
        <v>919</v>
      </c>
      <c r="G59" s="413"/>
      <c r="H59" s="413"/>
      <c r="I59" s="414"/>
    </row>
    <row r="60" spans="3:9" x14ac:dyDescent="0.2">
      <c r="C60" s="365"/>
      <c r="D60" s="368"/>
      <c r="E60" s="360"/>
      <c r="F60" s="371"/>
      <c r="G60" s="371"/>
      <c r="H60" s="371"/>
      <c r="I60" s="372"/>
    </row>
    <row r="61" spans="3:9" ht="199.5" x14ac:dyDescent="0.2">
      <c r="C61" s="364" t="s">
        <v>920</v>
      </c>
      <c r="D61" s="366" t="s">
        <v>911</v>
      </c>
      <c r="E61" s="356"/>
      <c r="F61" s="413" t="s">
        <v>921</v>
      </c>
      <c r="G61" s="413"/>
      <c r="H61" s="413"/>
      <c r="I61" s="414"/>
    </row>
    <row r="62" spans="3:9" x14ac:dyDescent="0.2">
      <c r="C62" s="365"/>
      <c r="D62" s="378"/>
      <c r="E62" s="360"/>
      <c r="F62" s="371"/>
      <c r="G62" s="371"/>
      <c r="H62" s="371"/>
      <c r="I62" s="372"/>
    </row>
    <row r="63" spans="3:9" ht="128.25" x14ac:dyDescent="0.2">
      <c r="C63" s="364" t="s">
        <v>922</v>
      </c>
      <c r="D63" s="366" t="s">
        <v>911</v>
      </c>
      <c r="E63" s="356"/>
      <c r="F63" s="413" t="s">
        <v>923</v>
      </c>
      <c r="G63" s="413"/>
      <c r="H63" s="413"/>
      <c r="I63" s="414"/>
    </row>
    <row r="64" spans="3:9" x14ac:dyDescent="0.2">
      <c r="C64" s="365"/>
      <c r="D64" s="368"/>
      <c r="E64" s="360"/>
      <c r="F64" s="378"/>
      <c r="G64" s="378"/>
      <c r="H64" s="378"/>
      <c r="I64" s="379"/>
    </row>
    <row r="65" spans="3:9" ht="114" x14ac:dyDescent="0.2">
      <c r="C65" s="364" t="s">
        <v>924</v>
      </c>
      <c r="D65" s="366" t="s">
        <v>911</v>
      </c>
      <c r="E65" s="356"/>
      <c r="F65" s="413" t="s">
        <v>925</v>
      </c>
      <c r="G65" s="413"/>
      <c r="H65" s="413"/>
      <c r="I65" s="414"/>
    </row>
    <row r="66" spans="3:9" x14ac:dyDescent="0.2">
      <c r="C66" s="365"/>
      <c r="D66" s="368"/>
      <c r="E66" s="360"/>
      <c r="F66" s="371"/>
      <c r="G66" s="371"/>
      <c r="H66" s="371"/>
      <c r="I66" s="372"/>
    </row>
    <row r="67" spans="3:9" ht="57" x14ac:dyDescent="0.2">
      <c r="C67" s="364" t="s">
        <v>926</v>
      </c>
      <c r="D67" s="356" t="s">
        <v>927</v>
      </c>
      <c r="E67" s="356"/>
      <c r="F67" s="413" t="s">
        <v>928</v>
      </c>
      <c r="G67" s="413"/>
      <c r="H67" s="413"/>
      <c r="I67" s="414"/>
    </row>
    <row r="68" spans="3:9" x14ac:dyDescent="0.2">
      <c r="C68" s="365"/>
      <c r="D68" s="360"/>
      <c r="E68" s="360"/>
      <c r="F68" s="371"/>
      <c r="G68" s="371"/>
      <c r="H68" s="371"/>
      <c r="I68" s="372"/>
    </row>
    <row r="69" spans="3:9" ht="42.75" x14ac:dyDescent="0.2">
      <c r="C69" s="364" t="s">
        <v>929</v>
      </c>
      <c r="D69" s="356" t="s">
        <v>927</v>
      </c>
      <c r="E69" s="356"/>
      <c r="F69" s="413" t="s">
        <v>930</v>
      </c>
      <c r="G69" s="413"/>
      <c r="H69" s="413"/>
      <c r="I69" s="414"/>
    </row>
    <row r="70" spans="3:9" x14ac:dyDescent="0.2">
      <c r="C70" s="365"/>
      <c r="D70" s="360"/>
      <c r="E70" s="360"/>
      <c r="F70" s="371"/>
      <c r="G70" s="371"/>
      <c r="H70" s="371"/>
      <c r="I70" s="372"/>
    </row>
    <row r="71" spans="3:9" ht="142.5" x14ac:dyDescent="0.2">
      <c r="C71" s="380" t="s">
        <v>931</v>
      </c>
      <c r="D71" s="356"/>
      <c r="E71" s="356"/>
      <c r="F71" s="366"/>
      <c r="G71" s="366"/>
      <c r="H71" s="366"/>
      <c r="I71" s="367"/>
    </row>
    <row r="72" spans="3:9" x14ac:dyDescent="0.2">
      <c r="C72" s="380"/>
      <c r="D72" s="356"/>
      <c r="E72" s="356"/>
      <c r="F72" s="366"/>
      <c r="G72" s="366"/>
      <c r="H72" s="366"/>
      <c r="I72" s="367"/>
    </row>
    <row r="73" spans="3:9" ht="114" x14ac:dyDescent="0.2">
      <c r="C73" s="380" t="s">
        <v>932</v>
      </c>
      <c r="D73" s="356"/>
      <c r="E73" s="356"/>
      <c r="F73" s="366"/>
      <c r="G73" s="366"/>
      <c r="H73" s="366"/>
      <c r="I73" s="367"/>
    </row>
    <row r="74" spans="3:9" x14ac:dyDescent="0.2">
      <c r="C74" s="364"/>
      <c r="D74" s="356"/>
      <c r="E74" s="366"/>
      <c r="F74" s="366"/>
      <c r="G74" s="366"/>
      <c r="H74" s="366"/>
      <c r="I74" s="367"/>
    </row>
    <row r="75" spans="3:9" ht="15.75" thickBot="1" x14ac:dyDescent="0.25">
      <c r="C75" s="381"/>
      <c r="D75" s="382"/>
      <c r="E75" s="383"/>
      <c r="F75" s="383"/>
      <c r="G75" s="383"/>
      <c r="H75" s="383"/>
      <c r="I75" s="384"/>
    </row>
  </sheetData>
  <mergeCells count="18">
    <mergeCell ref="F69:I69"/>
    <mergeCell ref="F44:I44"/>
    <mergeCell ref="F45:I45"/>
    <mergeCell ref="C50:D50"/>
    <mergeCell ref="F53:I53"/>
    <mergeCell ref="F55:I55"/>
    <mergeCell ref="F57:I57"/>
    <mergeCell ref="F59:I59"/>
    <mergeCell ref="F61:I61"/>
    <mergeCell ref="F63:I63"/>
    <mergeCell ref="F65:I65"/>
    <mergeCell ref="F67:I67"/>
    <mergeCell ref="F42:I42"/>
    <mergeCell ref="F31:I31"/>
    <mergeCell ref="F32:I32"/>
    <mergeCell ref="F33:I33"/>
    <mergeCell ref="F34:I34"/>
    <mergeCell ref="F38:I38"/>
  </mergeCells>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O15" sqref="O15"/>
    </sheetView>
  </sheetViews>
  <sheetFormatPr defaultRowHeight="15" x14ac:dyDescent="0.2"/>
  <cols>
    <col min="1" max="1" width="3.21875" customWidth="1"/>
    <col min="2" max="2" width="9.77734375" customWidth="1"/>
    <col min="3" max="3" width="17.5546875" customWidth="1"/>
    <col min="4" max="4" width="43.88671875" customWidth="1"/>
    <col min="9" max="9" width="36.21875" customWidth="1"/>
  </cols>
  <sheetData>
    <row r="1" spans="2:9" ht="18" x14ac:dyDescent="0.25">
      <c r="B1" s="18" t="s">
        <v>47</v>
      </c>
    </row>
    <row r="3" spans="2:9" ht="15.75" x14ac:dyDescent="0.25">
      <c r="B3" s="286" t="str">
        <f>'Cover-Input Page '!$C7</f>
        <v>Blue Shield of California Life &amp; Health Insurance Company</v>
      </c>
      <c r="C3" s="237"/>
    </row>
    <row r="4" spans="2:9" ht="16.5" thickBot="1" x14ac:dyDescent="0.3">
      <c r="B4" s="285" t="str">
        <f>"Reporting Year: "&amp;'Cover-Input Page '!$C5</f>
        <v>Reporting Year: 2023</v>
      </c>
      <c r="C4" s="237"/>
    </row>
    <row r="5" spans="2:9" ht="15.75" thickBot="1" x14ac:dyDescent="0.25"/>
    <row r="6" spans="2:9" ht="15.75" thickBot="1" x14ac:dyDescent="0.25">
      <c r="B6" s="23" t="s">
        <v>58</v>
      </c>
      <c r="C6" s="24"/>
      <c r="D6" s="25"/>
    </row>
    <row r="8" spans="2:9" x14ac:dyDescent="0.2">
      <c r="C8" t="s">
        <v>171</v>
      </c>
    </row>
    <row r="9" spans="2:9" x14ac:dyDescent="0.2">
      <c r="C9" t="s">
        <v>172</v>
      </c>
    </row>
    <row r="11" spans="2:9" x14ac:dyDescent="0.2">
      <c r="C11" t="s">
        <v>101</v>
      </c>
    </row>
    <row r="12" spans="2:9" x14ac:dyDescent="0.2">
      <c r="C12" s="198" t="s">
        <v>933</v>
      </c>
      <c r="D12" s="192"/>
      <c r="E12" s="192"/>
      <c r="F12" s="192"/>
      <c r="G12" s="192"/>
      <c r="H12" s="192"/>
      <c r="I12" s="193"/>
    </row>
    <row r="13" spans="2:9" x14ac:dyDescent="0.2">
      <c r="C13" s="199"/>
      <c r="I13" s="195"/>
    </row>
    <row r="14" spans="2:9" x14ac:dyDescent="0.2">
      <c r="C14" s="199"/>
      <c r="I14" s="195"/>
    </row>
    <row r="15" spans="2:9" x14ac:dyDescent="0.2">
      <c r="C15" s="199"/>
      <c r="I15" s="195"/>
    </row>
    <row r="16" spans="2:9" x14ac:dyDescent="0.2">
      <c r="C16" s="199"/>
      <c r="I16" s="195"/>
    </row>
    <row r="17" spans="3:9" x14ac:dyDescent="0.2">
      <c r="C17" s="199"/>
      <c r="I17" s="195"/>
    </row>
    <row r="18" spans="3:9" x14ac:dyDescent="0.2">
      <c r="C18" s="199"/>
      <c r="I18" s="195"/>
    </row>
    <row r="19" spans="3:9" x14ac:dyDescent="0.2">
      <c r="C19" s="199"/>
      <c r="I19" s="195"/>
    </row>
    <row r="20" spans="3:9" x14ac:dyDescent="0.2">
      <c r="C20" s="199"/>
      <c r="I20" s="195"/>
    </row>
    <row r="21" spans="3:9" x14ac:dyDescent="0.2">
      <c r="C21" s="199"/>
      <c r="I21" s="195"/>
    </row>
    <row r="22" spans="3:9" x14ac:dyDescent="0.2">
      <c r="C22" s="199"/>
      <c r="I22" s="195"/>
    </row>
    <row r="23" spans="3:9" x14ac:dyDescent="0.2">
      <c r="C23" s="199"/>
      <c r="I23" s="195"/>
    </row>
    <row r="24" spans="3:9" x14ac:dyDescent="0.2">
      <c r="C24" s="199"/>
      <c r="I24" s="195"/>
    </row>
    <row r="25" spans="3:9" x14ac:dyDescent="0.2">
      <c r="C25" s="199"/>
      <c r="I25" s="195"/>
    </row>
    <row r="26" spans="3:9" x14ac:dyDescent="0.2">
      <c r="C26" s="199"/>
      <c r="I26" s="195"/>
    </row>
    <row r="27" spans="3:9" x14ac:dyDescent="0.2">
      <c r="C27" s="199"/>
      <c r="I27" s="195"/>
    </row>
    <row r="28" spans="3:9" x14ac:dyDescent="0.2">
      <c r="C28" s="199"/>
      <c r="I28" s="195"/>
    </row>
    <row r="29" spans="3:9" x14ac:dyDescent="0.2">
      <c r="C29" s="199"/>
      <c r="I29" s="195"/>
    </row>
    <row r="30" spans="3:9" x14ac:dyDescent="0.2">
      <c r="C30" s="199"/>
      <c r="I30" s="195"/>
    </row>
    <row r="31" spans="3:9" x14ac:dyDescent="0.2">
      <c r="C31" s="199"/>
      <c r="I31" s="195"/>
    </row>
    <row r="32" spans="3:9" x14ac:dyDescent="0.2">
      <c r="C32" s="199"/>
      <c r="I32" s="195"/>
    </row>
    <row r="33" spans="3:9" x14ac:dyDescent="0.2">
      <c r="C33" s="199"/>
      <c r="I33" s="195"/>
    </row>
    <row r="34" spans="3:9" x14ac:dyDescent="0.2">
      <c r="C34" s="199"/>
      <c r="I34" s="195"/>
    </row>
    <row r="35" spans="3:9" x14ac:dyDescent="0.2">
      <c r="C35" s="199"/>
      <c r="I35" s="195"/>
    </row>
    <row r="36" spans="3:9" x14ac:dyDescent="0.2">
      <c r="C36" s="199"/>
      <c r="I36" s="195"/>
    </row>
    <row r="37" spans="3:9" x14ac:dyDescent="0.2">
      <c r="C37" s="200"/>
      <c r="D37" s="28"/>
      <c r="E37" s="28"/>
      <c r="F37" s="28"/>
      <c r="G37" s="28"/>
      <c r="H37" s="28"/>
      <c r="I37" s="197"/>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C19"/>
  <sheetViews>
    <sheetView showGridLines="0" workbookViewId="0">
      <selection activeCell="D3" sqref="D3"/>
    </sheetView>
  </sheetViews>
  <sheetFormatPr defaultRowHeight="15" x14ac:dyDescent="0.2"/>
  <cols>
    <col min="1" max="1" width="3.21875" customWidth="1"/>
    <col min="2" max="2" width="9.77734375" customWidth="1"/>
    <col min="3" max="3" width="17.44140625" customWidth="1"/>
  </cols>
  <sheetData>
    <row r="1" spans="2:3" ht="18" x14ac:dyDescent="0.25">
      <c r="B1" s="18" t="s">
        <v>47</v>
      </c>
    </row>
    <row r="3" spans="2:3" ht="15.75" x14ac:dyDescent="0.25">
      <c r="B3" s="286" t="str">
        <f>'Cover-Input Page '!$C7</f>
        <v>Blue Shield of California Life &amp; Health Insurance Company</v>
      </c>
      <c r="C3" s="237"/>
    </row>
    <row r="4" spans="2:3" ht="16.5" thickBot="1" x14ac:dyDescent="0.3">
      <c r="B4" s="285" t="str">
        <f>"Reporting Year: "&amp;'Cover-Input Page '!$C5</f>
        <v>Reporting Year: 2023</v>
      </c>
      <c r="C4" s="237"/>
    </row>
    <row r="5" spans="2:3" ht="15.75" thickBot="1" x14ac:dyDescent="0.25"/>
    <row r="6" spans="2:3" ht="15.75" thickBot="1" x14ac:dyDescent="0.25">
      <c r="B6" s="23" t="s">
        <v>59</v>
      </c>
      <c r="C6" s="24"/>
    </row>
    <row r="8" spans="2:3" x14ac:dyDescent="0.2">
      <c r="C8" t="s">
        <v>786</v>
      </c>
    </row>
    <row r="9" spans="2:3" x14ac:dyDescent="0.2">
      <c r="C9" t="s">
        <v>174</v>
      </c>
    </row>
    <row r="11" spans="2:3" x14ac:dyDescent="0.2">
      <c r="C11" t="s">
        <v>175</v>
      </c>
    </row>
    <row r="12" spans="2:3" x14ac:dyDescent="0.2">
      <c r="C12" t="s">
        <v>176</v>
      </c>
    </row>
    <row r="13" spans="2:3" x14ac:dyDescent="0.2">
      <c r="C13" t="s">
        <v>177</v>
      </c>
    </row>
    <row r="14" spans="2:3" x14ac:dyDescent="0.2">
      <c r="C14" t="s">
        <v>178</v>
      </c>
    </row>
    <row r="15" spans="2:3" x14ac:dyDescent="0.2">
      <c r="C15" t="s">
        <v>179</v>
      </c>
    </row>
    <row r="16" spans="2:3" x14ac:dyDescent="0.2">
      <c r="C16" t="s">
        <v>180</v>
      </c>
    </row>
    <row r="18" spans="3:3" x14ac:dyDescent="0.2">
      <c r="C18" s="27" t="s">
        <v>787</v>
      </c>
    </row>
    <row r="19" spans="3:3" x14ac:dyDescent="0.2">
      <c r="C19" s="27"/>
    </row>
  </sheetData>
  <hyperlinks>
    <hyperlink ref="C18" location="'LGPDCD===&gt;&gt;&gt;'!A1" display="Complete Large Group Prescription Drug Cost Reporting Form" xr:uid="{0B94434D-C169-45AC-B5BB-4CB9357A91FB}"/>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C11" sqref="C11"/>
    </sheetView>
  </sheetViews>
  <sheetFormatPr defaultRowHeight="15" x14ac:dyDescent="0.2"/>
  <cols>
    <col min="1" max="1" width="3.21875" customWidth="1"/>
    <col min="2" max="2" width="4.77734375" customWidth="1"/>
    <col min="3" max="3" width="22.5546875" customWidth="1"/>
    <col min="5" max="5" width="9.77734375" customWidth="1"/>
    <col min="7" max="7" width="91.88671875" customWidth="1"/>
  </cols>
  <sheetData>
    <row r="1" spans="2:7" ht="18" x14ac:dyDescent="0.25">
      <c r="B1" s="18" t="s">
        <v>47</v>
      </c>
    </row>
    <row r="3" spans="2:7" ht="15.75" x14ac:dyDescent="0.25">
      <c r="B3" s="286" t="str">
        <f>'Cover-Input Page '!$C7</f>
        <v>Blue Shield of California Life &amp; Health Insurance Company</v>
      </c>
      <c r="C3" s="237"/>
    </row>
    <row r="4" spans="2:7" ht="16.5" thickBot="1" x14ac:dyDescent="0.3">
      <c r="B4" s="285" t="str">
        <f>"Reporting Year: "&amp;'Cover-Input Page '!$C5</f>
        <v>Reporting Year: 2023</v>
      </c>
      <c r="C4" s="237"/>
    </row>
    <row r="5" spans="2:7" ht="15.75" thickBot="1" x14ac:dyDescent="0.25"/>
    <row r="6" spans="2:7" ht="15.75" thickBot="1" x14ac:dyDescent="0.25">
      <c r="B6" s="23" t="s">
        <v>60</v>
      </c>
      <c r="C6" s="25"/>
    </row>
    <row r="8" spans="2:7" x14ac:dyDescent="0.2">
      <c r="C8" t="s">
        <v>173</v>
      </c>
    </row>
    <row r="10" spans="2:7" ht="15.75" thickBot="1" x14ac:dyDescent="0.25">
      <c r="C10" t="s">
        <v>101</v>
      </c>
    </row>
    <row r="11" spans="2:7" x14ac:dyDescent="0.2">
      <c r="C11" s="202" t="s">
        <v>252</v>
      </c>
      <c r="D11" s="119"/>
      <c r="E11" s="119"/>
      <c r="F11" s="119"/>
      <c r="G11" s="120"/>
    </row>
    <row r="12" spans="2:7" x14ac:dyDescent="0.2">
      <c r="C12" s="203"/>
      <c r="G12" s="204"/>
    </row>
    <row r="13" spans="2:7" x14ac:dyDescent="0.2">
      <c r="C13" s="203"/>
      <c r="G13" s="204"/>
    </row>
    <row r="14" spans="2:7" x14ac:dyDescent="0.2">
      <c r="C14" s="203"/>
      <c r="G14" s="204"/>
    </row>
    <row r="15" spans="2:7" x14ac:dyDescent="0.2">
      <c r="C15" s="203"/>
      <c r="G15" s="204"/>
    </row>
    <row r="16" spans="2:7" x14ac:dyDescent="0.2">
      <c r="C16" s="203"/>
      <c r="G16" s="204"/>
    </row>
    <row r="17" spans="3:7" x14ac:dyDescent="0.2">
      <c r="C17" s="203"/>
      <c r="G17" s="204"/>
    </row>
    <row r="18" spans="3:7" x14ac:dyDescent="0.2">
      <c r="C18" s="203"/>
      <c r="G18" s="204"/>
    </row>
    <row r="19" spans="3:7" x14ac:dyDescent="0.2">
      <c r="C19" s="203"/>
      <c r="G19" s="204"/>
    </row>
    <row r="20" spans="3:7" x14ac:dyDescent="0.2">
      <c r="C20" s="203"/>
      <c r="G20" s="204"/>
    </row>
    <row r="21" spans="3:7" x14ac:dyDescent="0.2">
      <c r="C21" s="203"/>
      <c r="G21" s="204"/>
    </row>
    <row r="22" spans="3:7" x14ac:dyDescent="0.2">
      <c r="C22" s="203"/>
      <c r="G22" s="204"/>
    </row>
    <row r="23" spans="3:7" x14ac:dyDescent="0.2">
      <c r="C23" s="203"/>
      <c r="G23" s="204"/>
    </row>
    <row r="24" spans="3:7" x14ac:dyDescent="0.2">
      <c r="C24" s="203"/>
      <c r="G24" s="204"/>
    </row>
    <row r="25" spans="3:7" x14ac:dyDescent="0.2">
      <c r="C25" s="203"/>
      <c r="G25" s="204"/>
    </row>
    <row r="26" spans="3:7" x14ac:dyDescent="0.2">
      <c r="C26" s="203"/>
      <c r="G26" s="204"/>
    </row>
    <row r="27" spans="3:7" x14ac:dyDescent="0.2">
      <c r="C27" s="203"/>
      <c r="G27" s="204"/>
    </row>
    <row r="28" spans="3:7" x14ac:dyDescent="0.2">
      <c r="C28" s="203"/>
      <c r="G28" s="204"/>
    </row>
    <row r="29" spans="3:7" x14ac:dyDescent="0.2">
      <c r="C29" s="203"/>
      <c r="G29" s="204"/>
    </row>
    <row r="30" spans="3:7" x14ac:dyDescent="0.2">
      <c r="C30" s="203"/>
      <c r="G30" s="204"/>
    </row>
    <row r="31" spans="3:7" x14ac:dyDescent="0.2">
      <c r="C31" s="203"/>
      <c r="G31" s="204"/>
    </row>
    <row r="32" spans="3:7" x14ac:dyDescent="0.2">
      <c r="C32" s="203"/>
      <c r="G32" s="204"/>
    </row>
    <row r="33" spans="3:7" x14ac:dyDescent="0.2">
      <c r="C33" s="203"/>
      <c r="G33" s="204"/>
    </row>
    <row r="34" spans="3:7" x14ac:dyDescent="0.2">
      <c r="C34" s="203"/>
      <c r="G34" s="204"/>
    </row>
    <row r="35" spans="3:7" x14ac:dyDescent="0.2">
      <c r="C35" s="203"/>
      <c r="G35" s="204"/>
    </row>
    <row r="36" spans="3:7" ht="15.75" thickBot="1" x14ac:dyDescent="0.25">
      <c r="C36" s="205"/>
      <c r="D36" s="206"/>
      <c r="E36" s="206"/>
      <c r="F36" s="206"/>
      <c r="G36" s="207"/>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election activeCell="C11" sqref="C11:C23"/>
    </sheetView>
  </sheetViews>
  <sheetFormatPr defaultColWidth="7.77734375" defaultRowHeight="15" x14ac:dyDescent="0.2"/>
  <cols>
    <col min="1" max="1" width="1.5546875" style="216" customWidth="1"/>
    <col min="2" max="2" width="27.33203125" style="221" customWidth="1"/>
    <col min="3" max="3" width="107.33203125" style="221" bestFit="1" customWidth="1"/>
    <col min="4" max="16384" width="7.77734375" style="216"/>
  </cols>
  <sheetData>
    <row r="1" spans="2:8" ht="18" x14ac:dyDescent="0.25">
      <c r="B1" s="18" t="s">
        <v>47</v>
      </c>
    </row>
    <row r="2" spans="2:8" x14ac:dyDescent="0.2">
      <c r="B2"/>
      <c r="C2"/>
    </row>
    <row r="3" spans="2:8" ht="15.75" x14ac:dyDescent="0.25">
      <c r="B3" s="319" t="str">
        <f>'Cover-Input Page '!$C7</f>
        <v>Blue Shield of California Life &amp; Health Insurance Company</v>
      </c>
      <c r="C3"/>
      <c r="E3"/>
      <c r="F3"/>
      <c r="G3"/>
      <c r="H3"/>
    </row>
    <row r="4" spans="2:8" ht="16.5" thickBot="1" x14ac:dyDescent="0.3">
      <c r="B4" s="320" t="str">
        <f>"Reporting Year: "&amp;'Cover-Input Page '!$C5</f>
        <v>Reporting Year: 2023</v>
      </c>
      <c r="C4"/>
      <c r="E4"/>
      <c r="F4"/>
      <c r="G4"/>
      <c r="H4"/>
    </row>
    <row r="5" spans="2:8" ht="15.75" thickBot="1" x14ac:dyDescent="0.25">
      <c r="B5"/>
      <c r="C5"/>
    </row>
    <row r="6" spans="2:8" ht="15.75" thickBot="1" x14ac:dyDescent="0.25">
      <c r="B6" s="23" t="s">
        <v>819</v>
      </c>
      <c r="C6" s="25"/>
    </row>
    <row r="7" spans="2:8" x14ac:dyDescent="0.2">
      <c r="B7" s="341"/>
      <c r="C7"/>
    </row>
    <row r="8" spans="2:8" x14ac:dyDescent="0.2">
      <c r="B8" t="s">
        <v>824</v>
      </c>
      <c r="C8"/>
    </row>
    <row r="9" spans="2:8" ht="15.75" x14ac:dyDescent="0.2">
      <c r="B9" s="342"/>
    </row>
    <row r="10" spans="2:8" ht="15.75" x14ac:dyDescent="0.2">
      <c r="B10" s="215" t="s">
        <v>702</v>
      </c>
      <c r="C10" s="215" t="s">
        <v>703</v>
      </c>
    </row>
    <row r="11" spans="2:8" x14ac:dyDescent="0.2">
      <c r="B11" s="217" t="s">
        <v>801</v>
      </c>
      <c r="C11" s="11" t="s">
        <v>802</v>
      </c>
    </row>
    <row r="12" spans="2:8" ht="150" x14ac:dyDescent="0.2">
      <c r="B12" s="217" t="s">
        <v>803</v>
      </c>
      <c r="C12" s="11" t="s">
        <v>856</v>
      </c>
    </row>
    <row r="13" spans="2:8" ht="60" x14ac:dyDescent="0.2">
      <c r="B13" s="217" t="s">
        <v>804</v>
      </c>
      <c r="C13" s="11" t="s">
        <v>854</v>
      </c>
    </row>
    <row r="14" spans="2:8" ht="30" x14ac:dyDescent="0.2">
      <c r="B14" s="12" t="s">
        <v>805</v>
      </c>
      <c r="C14" s="11" t="s">
        <v>818</v>
      </c>
    </row>
    <row r="15" spans="2:8" x14ac:dyDescent="0.2">
      <c r="B15" s="218" t="s">
        <v>806</v>
      </c>
      <c r="C15" s="11" t="s">
        <v>817</v>
      </c>
    </row>
    <row r="16" spans="2:8" ht="45" x14ac:dyDescent="0.2">
      <c r="B16" s="217" t="s">
        <v>807</v>
      </c>
      <c r="C16" s="11" t="s">
        <v>855</v>
      </c>
    </row>
    <row r="17" spans="2:3" ht="30" x14ac:dyDescent="0.2">
      <c r="B17" s="217" t="s">
        <v>808</v>
      </c>
      <c r="C17" s="11" t="s">
        <v>816</v>
      </c>
    </row>
    <row r="18" spans="2:3" x14ac:dyDescent="0.2">
      <c r="B18" s="217" t="s">
        <v>809</v>
      </c>
      <c r="C18" s="11" t="s">
        <v>826</v>
      </c>
    </row>
    <row r="19" spans="2:3" ht="75" x14ac:dyDescent="0.2">
      <c r="B19" s="219" t="s">
        <v>810</v>
      </c>
      <c r="C19" s="219" t="s">
        <v>825</v>
      </c>
    </row>
    <row r="20" spans="2:3" ht="30" x14ac:dyDescent="0.2">
      <c r="B20" s="218" t="s">
        <v>811</v>
      </c>
      <c r="C20" s="11" t="s">
        <v>843</v>
      </c>
    </row>
    <row r="21" spans="2:3" ht="30" x14ac:dyDescent="0.2">
      <c r="B21" s="218" t="s">
        <v>76</v>
      </c>
      <c r="C21" s="11" t="s">
        <v>814</v>
      </c>
    </row>
    <row r="22" spans="2:3" ht="30" x14ac:dyDescent="0.2">
      <c r="B22" s="218" t="s">
        <v>812</v>
      </c>
      <c r="C22" s="11" t="s">
        <v>815</v>
      </c>
    </row>
    <row r="23" spans="2:3" ht="30" x14ac:dyDescent="0.2">
      <c r="B23" s="217" t="s">
        <v>813</v>
      </c>
      <c r="C23" s="220" t="s">
        <v>823</v>
      </c>
    </row>
    <row r="24" spans="2:3" x14ac:dyDescent="0.2">
      <c r="B24" s="216"/>
      <c r="C24" s="216"/>
    </row>
  </sheetData>
  <pageMargins left="0.7" right="0.7" top="0.75" bottom="0.75" header="0.3" footer="0.3"/>
  <pageSetup orientation="portrait" r:id="rId1"/>
  <headerFooter>
    <oddFooter>&amp;LRevision xxxxxxxx xx,2023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788</v>
      </c>
    </row>
    <row r="3" spans="1:1" x14ac:dyDescent="0.2">
      <c r="A3" s="124" t="s">
        <v>770</v>
      </c>
    </row>
    <row r="4" spans="1:1" x14ac:dyDescent="0.2">
      <c r="A4" s="124" t="s">
        <v>771</v>
      </c>
    </row>
    <row r="5" spans="1:1" x14ac:dyDescent="0.2">
      <c r="A5" s="124" t="s">
        <v>772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N42" sqref="N42"/>
    </sheetView>
  </sheetViews>
  <sheetFormatPr defaultColWidth="7.77734375" defaultRowHeight="12.75" x14ac:dyDescent="0.2"/>
  <cols>
    <col min="1" max="1" width="1.44140625" style="33" customWidth="1"/>
    <col min="2" max="2" width="3" style="33" customWidth="1"/>
    <col min="3" max="3" width="4.77734375" style="33" customWidth="1"/>
    <col min="4" max="4" width="44.77734375" style="33" bestFit="1" customWidth="1"/>
    <col min="5" max="9" width="17.109375" style="33" customWidth="1"/>
    <col min="10" max="16384" width="7.77734375" style="33"/>
  </cols>
  <sheetData>
    <row r="1" spans="2:9" ht="15.75" x14ac:dyDescent="0.25">
      <c r="B1" s="31" t="s">
        <v>61</v>
      </c>
      <c r="C1" s="34"/>
      <c r="D1" s="35"/>
      <c r="E1" s="31"/>
      <c r="F1" s="34"/>
      <c r="G1" s="34"/>
      <c r="H1" s="34"/>
      <c r="I1" s="34"/>
    </row>
    <row r="2" spans="2:9" ht="15.75" x14ac:dyDescent="0.25">
      <c r="B2" s="31" t="s">
        <v>740</v>
      </c>
      <c r="C2" s="34"/>
      <c r="D2" s="34"/>
      <c r="E2" s="34"/>
      <c r="F2" s="34"/>
      <c r="G2" s="34"/>
      <c r="H2" s="34"/>
      <c r="I2" s="34"/>
    </row>
    <row r="3" spans="2:9" ht="15.75" x14ac:dyDescent="0.25">
      <c r="B3" s="31" t="s">
        <v>741</v>
      </c>
      <c r="C3" s="34"/>
      <c r="D3" s="34"/>
      <c r="E3" s="34"/>
      <c r="F3" s="34"/>
      <c r="G3" s="34"/>
      <c r="H3" s="34"/>
      <c r="I3" s="34"/>
    </row>
    <row r="4" spans="2:9" ht="15.75" x14ac:dyDescent="0.25">
      <c r="B4" s="31"/>
      <c r="C4" s="34"/>
      <c r="D4" s="34"/>
      <c r="E4" s="34"/>
      <c r="F4" s="34"/>
      <c r="G4" s="34"/>
      <c r="H4" s="34"/>
      <c r="I4" s="34"/>
    </row>
    <row r="5" spans="2:9" ht="16.5" thickBot="1" x14ac:dyDescent="0.3">
      <c r="B5" s="276" t="str">
        <f>'Cover-Input Page '!C7</f>
        <v>Blue Shield of California Life &amp; Health Insurance Company</v>
      </c>
      <c r="C5" s="277"/>
      <c r="D5" s="277"/>
    </row>
    <row r="6" spans="2:9" ht="16.5" thickBot="1" x14ac:dyDescent="0.3">
      <c r="B6" s="279" t="str">
        <f>"Reporting Year: "&amp;'Cover-Input Page '!$C5</f>
        <v>Reporting Year: 2023</v>
      </c>
      <c r="C6" s="280"/>
      <c r="D6" s="280"/>
    </row>
    <row r="7" spans="2:9" ht="15.75" x14ac:dyDescent="0.25">
      <c r="B7" s="31" t="s">
        <v>200</v>
      </c>
      <c r="C7" s="34"/>
      <c r="D7" s="34"/>
      <c r="E7" s="34"/>
      <c r="F7" s="34"/>
      <c r="G7" s="34"/>
      <c r="H7" s="34"/>
      <c r="I7" s="34"/>
    </row>
    <row r="8" spans="2:9" x14ac:dyDescent="0.2">
      <c r="B8" s="32"/>
      <c r="C8" s="32"/>
      <c r="D8" s="32"/>
    </row>
    <row r="9" spans="2:9" ht="13.5" thickBot="1" x14ac:dyDescent="0.25">
      <c r="D9" s="36"/>
    </row>
    <row r="10" spans="2:9" ht="16.5" thickBot="1" x14ac:dyDescent="0.3">
      <c r="B10" s="37" t="s">
        <v>201</v>
      </c>
      <c r="C10" s="38"/>
      <c r="D10" s="38"/>
      <c r="E10" s="39"/>
      <c r="F10" s="40"/>
      <c r="G10" s="40" t="s">
        <v>202</v>
      </c>
      <c r="H10" s="40"/>
      <c r="I10" s="41"/>
    </row>
    <row r="11" spans="2:9" ht="13.9" customHeight="1" thickBot="1" x14ac:dyDescent="0.25">
      <c r="C11" s="38"/>
      <c r="D11" s="38"/>
      <c r="E11" s="42"/>
      <c r="F11" s="43"/>
      <c r="G11" s="43"/>
      <c r="H11" s="43"/>
      <c r="I11" s="44"/>
    </row>
    <row r="12" spans="2:9" ht="16.5" thickBot="1" x14ac:dyDescent="0.3">
      <c r="C12" s="38"/>
      <c r="D12" s="38"/>
      <c r="E12" s="250">
        <f>'Cover-Input Page '!$C5-5</f>
        <v>2018</v>
      </c>
      <c r="F12" s="250">
        <f>'Cover-Input Page '!$C5-4</f>
        <v>2019</v>
      </c>
      <c r="G12" s="250">
        <f>'Cover-Input Page '!$C5-3</f>
        <v>2020</v>
      </c>
      <c r="H12" s="250">
        <f>'Cover-Input Page '!$C5-2</f>
        <v>2021</v>
      </c>
      <c r="I12" s="250">
        <f>'Cover-Input Page '!$C5-1</f>
        <v>2022</v>
      </c>
    </row>
    <row r="13" spans="2:9" ht="15" x14ac:dyDescent="0.2">
      <c r="B13" s="45" t="s">
        <v>196</v>
      </c>
      <c r="C13" s="46" t="s">
        <v>203</v>
      </c>
      <c r="D13" s="47"/>
      <c r="E13" s="48"/>
      <c r="F13" s="49"/>
      <c r="G13" s="48"/>
      <c r="H13" s="50"/>
      <c r="I13" s="50"/>
    </row>
    <row r="14" spans="2:9" ht="15" x14ac:dyDescent="0.2">
      <c r="B14" s="51"/>
      <c r="C14" s="52">
        <v>1.1000000000000001</v>
      </c>
      <c r="D14" s="53" t="s">
        <v>204</v>
      </c>
      <c r="E14" s="54"/>
      <c r="F14" s="55"/>
      <c r="G14" s="54"/>
      <c r="H14" s="56"/>
      <c r="I14" s="56"/>
    </row>
    <row r="15" spans="2:9" ht="15" x14ac:dyDescent="0.2">
      <c r="B15" s="57"/>
      <c r="C15" s="58"/>
      <c r="D15" s="59"/>
      <c r="E15" s="60"/>
      <c r="F15" s="61"/>
      <c r="G15" s="60"/>
      <c r="H15" s="62"/>
      <c r="I15" s="62"/>
    </row>
    <row r="16" spans="2:9" ht="15" x14ac:dyDescent="0.2">
      <c r="B16" s="51" t="s">
        <v>197</v>
      </c>
      <c r="C16" s="63" t="s">
        <v>205</v>
      </c>
      <c r="D16" s="53"/>
      <c r="E16" s="64"/>
      <c r="F16" s="65"/>
      <c r="G16" s="64"/>
      <c r="H16" s="66"/>
      <c r="I16" s="66"/>
    </row>
    <row r="17" spans="1:9" ht="15" x14ac:dyDescent="0.2">
      <c r="B17" s="51"/>
      <c r="C17" s="52">
        <v>2.1</v>
      </c>
      <c r="D17" s="53" t="s">
        <v>206</v>
      </c>
      <c r="E17" s="54"/>
      <c r="F17" s="55"/>
      <c r="G17" s="54"/>
      <c r="H17" s="56"/>
      <c r="I17" s="56"/>
    </row>
    <row r="18" spans="1:9" ht="15" x14ac:dyDescent="0.2">
      <c r="B18" s="51"/>
      <c r="C18" s="52">
        <v>2.2000000000000002</v>
      </c>
      <c r="D18" s="53" t="s">
        <v>207</v>
      </c>
      <c r="E18" s="54"/>
      <c r="F18" s="55"/>
      <c r="G18" s="54"/>
      <c r="H18" s="56"/>
      <c r="I18" s="56"/>
    </row>
    <row r="19" spans="1:9" ht="15" x14ac:dyDescent="0.2">
      <c r="B19" s="51"/>
      <c r="C19" s="52">
        <v>2.2999999999999998</v>
      </c>
      <c r="D19" s="53" t="s">
        <v>208</v>
      </c>
      <c r="E19" s="54"/>
      <c r="F19" s="55"/>
      <c r="G19" s="54"/>
      <c r="H19" s="56"/>
      <c r="I19" s="56"/>
    </row>
    <row r="20" spans="1:9" ht="15" x14ac:dyDescent="0.2">
      <c r="B20" s="51"/>
      <c r="C20" s="52">
        <v>2.4</v>
      </c>
      <c r="D20" s="53" t="s">
        <v>209</v>
      </c>
      <c r="E20" s="54"/>
      <c r="F20" s="55"/>
      <c r="G20" s="54"/>
      <c r="H20" s="56"/>
      <c r="I20" s="56"/>
    </row>
    <row r="21" spans="1:9" ht="15" x14ac:dyDescent="0.2">
      <c r="B21" s="51"/>
      <c r="C21" s="67" t="s">
        <v>210</v>
      </c>
      <c r="D21" s="53" t="s">
        <v>211</v>
      </c>
      <c r="E21" s="54"/>
      <c r="F21" s="55"/>
      <c r="G21" s="54"/>
      <c r="H21" s="56"/>
      <c r="I21" s="56"/>
    </row>
    <row r="22" spans="1:9" ht="15" x14ac:dyDescent="0.2">
      <c r="A22" s="68"/>
      <c r="B22" s="51"/>
      <c r="C22" s="67" t="s">
        <v>212</v>
      </c>
      <c r="D22" s="69" t="s">
        <v>213</v>
      </c>
      <c r="E22" s="249">
        <f>SUM(E17:E21)</f>
        <v>0</v>
      </c>
      <c r="F22" s="249">
        <f t="shared" ref="F22:I22" si="0">SUM(F17:F21)</f>
        <v>0</v>
      </c>
      <c r="G22" s="249">
        <f t="shared" si="0"/>
        <v>0</v>
      </c>
      <c r="H22" s="249">
        <f t="shared" si="0"/>
        <v>0</v>
      </c>
      <c r="I22" s="249">
        <f t="shared" si="0"/>
        <v>0</v>
      </c>
    </row>
    <row r="23" spans="1:9" ht="15" x14ac:dyDescent="0.2">
      <c r="B23" s="57"/>
      <c r="C23" s="70"/>
      <c r="D23" s="71"/>
      <c r="E23" s="60"/>
      <c r="F23" s="61"/>
      <c r="G23" s="60"/>
      <c r="H23" s="62"/>
      <c r="I23" s="62"/>
    </row>
    <row r="24" spans="1:9" ht="15" x14ac:dyDescent="0.2">
      <c r="B24" s="45" t="s">
        <v>198</v>
      </c>
      <c r="C24" s="46" t="s">
        <v>214</v>
      </c>
      <c r="D24" s="72"/>
      <c r="E24" s="64"/>
      <c r="F24" s="65"/>
      <c r="G24" s="64"/>
      <c r="H24" s="66"/>
      <c r="I24" s="73"/>
    </row>
    <row r="25" spans="1:9" ht="15" x14ac:dyDescent="0.2">
      <c r="B25" s="51"/>
      <c r="C25" s="52">
        <v>3.1</v>
      </c>
      <c r="D25" s="53" t="s">
        <v>215</v>
      </c>
      <c r="E25" s="64"/>
      <c r="F25" s="65"/>
      <c r="G25" s="64"/>
      <c r="H25" s="66"/>
      <c r="I25" s="73"/>
    </row>
    <row r="26" spans="1:9" ht="14.1" customHeight="1" x14ac:dyDescent="0.2">
      <c r="B26" s="51"/>
      <c r="C26" s="52"/>
      <c r="D26" s="74" t="s">
        <v>216</v>
      </c>
      <c r="E26" s="54"/>
      <c r="F26" s="55"/>
      <c r="G26" s="54"/>
      <c r="H26" s="56"/>
      <c r="I26" s="56"/>
    </row>
    <row r="27" spans="1:9" ht="14.1" customHeight="1" x14ac:dyDescent="0.2">
      <c r="B27" s="51"/>
      <c r="C27" s="52"/>
      <c r="D27" s="74" t="s">
        <v>217</v>
      </c>
      <c r="E27" s="54"/>
      <c r="F27" s="55"/>
      <c r="G27" s="54"/>
      <c r="H27" s="56"/>
      <c r="I27" s="56"/>
    </row>
    <row r="28" spans="1:9" ht="14.1" customHeight="1" x14ac:dyDescent="0.2">
      <c r="B28" s="51"/>
      <c r="C28" s="52"/>
      <c r="D28" s="74" t="s">
        <v>218</v>
      </c>
      <c r="E28" s="54"/>
      <c r="F28" s="55"/>
      <c r="G28" s="54"/>
      <c r="H28" s="56"/>
      <c r="I28" s="56"/>
    </row>
    <row r="29" spans="1:9" ht="14.1" customHeight="1" x14ac:dyDescent="0.2">
      <c r="B29" s="51"/>
      <c r="C29" s="52"/>
      <c r="D29" s="74" t="s">
        <v>219</v>
      </c>
      <c r="E29" s="54"/>
      <c r="F29" s="55"/>
      <c r="G29" s="54"/>
      <c r="H29" s="56"/>
      <c r="I29" s="56"/>
    </row>
    <row r="30" spans="1:9" ht="14.1" customHeight="1" x14ac:dyDescent="0.2">
      <c r="B30" s="51"/>
      <c r="C30" s="52"/>
      <c r="D30" s="74" t="s">
        <v>220</v>
      </c>
      <c r="E30" s="54"/>
      <c r="F30" s="55"/>
      <c r="G30" s="54"/>
      <c r="H30" s="56"/>
      <c r="I30" s="56"/>
    </row>
    <row r="31" spans="1:9" ht="15" x14ac:dyDescent="0.2">
      <c r="B31" s="51"/>
      <c r="C31" s="52">
        <v>3.2</v>
      </c>
      <c r="D31" s="69" t="s">
        <v>221</v>
      </c>
      <c r="E31" s="54"/>
      <c r="F31" s="55"/>
      <c r="G31" s="54"/>
      <c r="H31" s="56"/>
      <c r="I31" s="75"/>
    </row>
    <row r="32" spans="1:9" ht="15" x14ac:dyDescent="0.2">
      <c r="B32" s="51"/>
      <c r="C32" s="52">
        <v>3.3</v>
      </c>
      <c r="D32" s="69" t="s">
        <v>222</v>
      </c>
      <c r="E32" s="54"/>
      <c r="F32" s="55"/>
      <c r="G32" s="54"/>
      <c r="H32" s="56"/>
      <c r="I32" s="75"/>
    </row>
    <row r="33" spans="2:9" ht="15" x14ac:dyDescent="0.2">
      <c r="B33" s="51"/>
      <c r="C33" s="52">
        <v>3.4</v>
      </c>
      <c r="D33" s="53" t="s">
        <v>223</v>
      </c>
      <c r="E33" s="54"/>
      <c r="F33" s="55"/>
      <c r="G33" s="54"/>
      <c r="H33" s="56"/>
      <c r="I33" s="56"/>
    </row>
    <row r="34" spans="2:9" ht="15" x14ac:dyDescent="0.2">
      <c r="B34" s="51"/>
      <c r="C34" s="52">
        <v>3.5</v>
      </c>
      <c r="D34" s="53" t="s">
        <v>224</v>
      </c>
      <c r="E34" s="54"/>
      <c r="F34" s="55"/>
      <c r="G34" s="54"/>
      <c r="H34" s="56"/>
      <c r="I34" s="56"/>
    </row>
    <row r="35" spans="2:9" ht="15" x14ac:dyDescent="0.2">
      <c r="B35" s="51"/>
      <c r="C35" s="52">
        <v>3.6</v>
      </c>
      <c r="D35" s="53" t="s">
        <v>225</v>
      </c>
      <c r="E35" s="249">
        <f>SUM(E26:E34)</f>
        <v>0</v>
      </c>
      <c r="F35" s="249">
        <f t="shared" ref="F35:I35" si="1">SUM(F26:F34)</f>
        <v>0</v>
      </c>
      <c r="G35" s="249">
        <f t="shared" si="1"/>
        <v>0</v>
      </c>
      <c r="H35" s="249">
        <f t="shared" si="1"/>
        <v>0</v>
      </c>
      <c r="I35" s="249">
        <f t="shared" si="1"/>
        <v>0</v>
      </c>
    </row>
    <row r="36" spans="2:9" ht="15" x14ac:dyDescent="0.2">
      <c r="B36" s="76"/>
      <c r="C36" s="77"/>
      <c r="D36" s="78"/>
      <c r="E36" s="60"/>
      <c r="F36" s="61"/>
      <c r="G36" s="60"/>
      <c r="H36" s="62"/>
      <c r="I36" s="79"/>
    </row>
    <row r="37" spans="2:9" ht="15" x14ac:dyDescent="0.2">
      <c r="B37" s="45" t="s">
        <v>199</v>
      </c>
      <c r="C37" s="63" t="s">
        <v>226</v>
      </c>
      <c r="D37" s="80"/>
      <c r="E37" s="81"/>
      <c r="F37" s="81"/>
      <c r="G37" s="81"/>
      <c r="H37" s="81"/>
      <c r="I37" s="81"/>
    </row>
    <row r="38" spans="2:9" ht="15" x14ac:dyDescent="0.2">
      <c r="B38" s="82"/>
      <c r="C38" s="52">
        <v>4.0999999999999996</v>
      </c>
      <c r="D38" s="53" t="s">
        <v>227</v>
      </c>
      <c r="E38" s="54"/>
      <c r="F38" s="55"/>
      <c r="G38" s="54"/>
      <c r="H38" s="56"/>
      <c r="I38" s="56"/>
    </row>
    <row r="39" spans="2:9" ht="15" x14ac:dyDescent="0.2">
      <c r="B39" s="82"/>
      <c r="C39" s="52">
        <v>4.2</v>
      </c>
      <c r="D39" s="53" t="s">
        <v>228</v>
      </c>
      <c r="E39" s="54"/>
      <c r="F39" s="55"/>
      <c r="G39" s="54"/>
      <c r="H39" s="56"/>
      <c r="I39" s="56"/>
    </row>
    <row r="40" spans="2:9" ht="15" x14ac:dyDescent="0.2">
      <c r="B40" s="82"/>
      <c r="C40" s="52">
        <v>4.3</v>
      </c>
      <c r="D40" s="53" t="s">
        <v>229</v>
      </c>
      <c r="E40" s="54"/>
      <c r="F40" s="55"/>
      <c r="G40" s="54"/>
      <c r="H40" s="56"/>
      <c r="I40" s="56"/>
    </row>
    <row r="41" spans="2:9" ht="15" x14ac:dyDescent="0.2">
      <c r="B41" s="82"/>
      <c r="C41" s="52">
        <v>4.4000000000000004</v>
      </c>
      <c r="D41" s="53" t="s">
        <v>230</v>
      </c>
      <c r="E41" s="54"/>
      <c r="F41" s="55"/>
      <c r="G41" s="54"/>
      <c r="H41" s="56"/>
      <c r="I41" s="56"/>
    </row>
    <row r="42" spans="2:9" ht="30" x14ac:dyDescent="0.2">
      <c r="B42" s="82"/>
      <c r="C42" s="67">
        <v>4.5</v>
      </c>
      <c r="D42" s="69" t="s">
        <v>231</v>
      </c>
      <c r="E42" s="54"/>
      <c r="F42" s="55"/>
      <c r="G42" s="54"/>
      <c r="H42" s="56"/>
      <c r="I42" s="56"/>
    </row>
    <row r="43" spans="2:9" ht="30" x14ac:dyDescent="0.2">
      <c r="B43" s="82"/>
      <c r="C43" s="67">
        <v>4.5999999999999996</v>
      </c>
      <c r="D43" s="69" t="s">
        <v>232</v>
      </c>
      <c r="E43" s="54"/>
      <c r="F43" s="55"/>
      <c r="G43" s="54"/>
      <c r="H43" s="56"/>
      <c r="I43" s="75"/>
    </row>
    <row r="44" spans="2:9" ht="30" x14ac:dyDescent="0.2">
      <c r="B44" s="82"/>
      <c r="C44" s="67">
        <v>4.7</v>
      </c>
      <c r="D44" s="69" t="s">
        <v>233</v>
      </c>
      <c r="E44" s="249">
        <f>SUM(E38:E43)</f>
        <v>0</v>
      </c>
      <c r="F44" s="249">
        <f>SUM(F38:F43)</f>
        <v>0</v>
      </c>
      <c r="G44" s="249">
        <f>SUM(G38:G43)</f>
        <v>0</v>
      </c>
      <c r="H44" s="249">
        <f>SUM(H38:H43)</f>
        <v>0</v>
      </c>
      <c r="I44" s="249">
        <f>SUM(I38:I43)</f>
        <v>0</v>
      </c>
    </row>
    <row r="45" spans="2:9" ht="15" x14ac:dyDescent="0.2">
      <c r="B45" s="83"/>
      <c r="C45" s="70"/>
      <c r="D45" s="84"/>
      <c r="E45" s="85"/>
      <c r="F45" s="85"/>
      <c r="G45" s="85"/>
      <c r="H45" s="85"/>
      <c r="I45" s="85"/>
    </row>
    <row r="46" spans="2:9" ht="15" x14ac:dyDescent="0.2">
      <c r="B46" s="86" t="s">
        <v>234</v>
      </c>
      <c r="C46" s="46" t="s">
        <v>235</v>
      </c>
      <c r="D46" s="72"/>
      <c r="E46" s="64"/>
      <c r="F46" s="65"/>
      <c r="G46" s="64"/>
      <c r="H46" s="66"/>
      <c r="I46" s="73"/>
    </row>
    <row r="47" spans="2:9" ht="15" x14ac:dyDescent="0.2">
      <c r="B47" s="87"/>
      <c r="C47" s="52">
        <v>5.0999999999999996</v>
      </c>
      <c r="D47" s="53" t="s">
        <v>236</v>
      </c>
      <c r="E47" s="54"/>
      <c r="F47" s="55"/>
      <c r="G47" s="54"/>
      <c r="H47" s="56"/>
      <c r="I47" s="56"/>
    </row>
    <row r="48" spans="2:9" ht="15" x14ac:dyDescent="0.2">
      <c r="B48" s="87"/>
      <c r="C48" s="52">
        <v>5.2</v>
      </c>
      <c r="D48" s="53" t="s">
        <v>237</v>
      </c>
      <c r="E48" s="54"/>
      <c r="F48" s="55"/>
      <c r="G48" s="54"/>
      <c r="H48" s="56"/>
      <c r="I48" s="56"/>
    </row>
    <row r="49" spans="2:9" ht="15" x14ac:dyDescent="0.2">
      <c r="B49" s="87"/>
      <c r="C49" s="52">
        <v>5.3</v>
      </c>
      <c r="D49" s="53" t="s">
        <v>238</v>
      </c>
      <c r="E49" s="54"/>
      <c r="F49" s="55"/>
      <c r="G49" s="54"/>
      <c r="H49" s="56"/>
      <c r="I49" s="56"/>
    </row>
    <row r="50" spans="2:9" ht="15" x14ac:dyDescent="0.2">
      <c r="B50" s="87"/>
      <c r="C50" s="52">
        <v>5.4</v>
      </c>
      <c r="D50" s="53" t="s">
        <v>239</v>
      </c>
      <c r="E50" s="249">
        <f>SUM(E47:E49)</f>
        <v>0</v>
      </c>
      <c r="F50" s="249">
        <f>SUM(F47:F49)</f>
        <v>0</v>
      </c>
      <c r="G50" s="249">
        <f>SUM(G47:G49)</f>
        <v>0</v>
      </c>
      <c r="H50" s="249">
        <f>SUM(H47:H49)</f>
        <v>0</v>
      </c>
      <c r="I50" s="249">
        <f>SUM(I47:I49)</f>
        <v>0</v>
      </c>
    </row>
    <row r="51" spans="2:9" ht="15" x14ac:dyDescent="0.2">
      <c r="B51" s="88"/>
      <c r="C51" s="89"/>
      <c r="D51" s="90"/>
      <c r="E51" s="64"/>
      <c r="F51" s="65"/>
      <c r="G51" s="64"/>
      <c r="H51" s="66"/>
      <c r="I51" s="73"/>
    </row>
    <row r="52" spans="2:9" ht="15" x14ac:dyDescent="0.2">
      <c r="B52" s="91" t="s">
        <v>240</v>
      </c>
      <c r="C52" s="92" t="s">
        <v>241</v>
      </c>
      <c r="D52" s="93"/>
      <c r="E52" s="94"/>
      <c r="F52" s="95"/>
      <c r="G52" s="94"/>
      <c r="H52" s="96"/>
      <c r="I52" s="97"/>
    </row>
    <row r="53" spans="2:9" ht="15" x14ac:dyDescent="0.2">
      <c r="B53" s="51"/>
      <c r="C53" s="52">
        <v>6.1</v>
      </c>
      <c r="D53" s="53" t="s">
        <v>242</v>
      </c>
      <c r="E53" s="54"/>
      <c r="F53" s="54"/>
      <c r="G53" s="54"/>
      <c r="H53" s="54"/>
      <c r="I53" s="54"/>
    </row>
    <row r="54" spans="2:9" ht="15.75" thickBot="1" x14ac:dyDescent="0.25">
      <c r="B54" s="98"/>
      <c r="C54" s="99">
        <v>6.2</v>
      </c>
      <c r="D54" s="100" t="s">
        <v>243</v>
      </c>
      <c r="E54" s="101"/>
      <c r="F54" s="101"/>
      <c r="G54" s="101"/>
      <c r="H54" s="101"/>
      <c r="I54" s="101"/>
    </row>
  </sheetData>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9" priority="1" stopIfTrue="1" operator="lessThan">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15" zoomScale="79" zoomScaleNormal="79" workbookViewId="0">
      <selection activeCell="I54" sqref="I54"/>
    </sheetView>
  </sheetViews>
  <sheetFormatPr defaultColWidth="7.77734375" defaultRowHeight="15" x14ac:dyDescent="0.2"/>
  <cols>
    <col min="1" max="1" width="1.44140625" style="38" customWidth="1"/>
    <col min="2" max="2" width="3" style="38" customWidth="1"/>
    <col min="3" max="3" width="4.77734375" style="38" customWidth="1"/>
    <col min="4" max="4" width="51.21875" style="38" customWidth="1"/>
    <col min="5" max="9" width="17.109375" style="38" customWidth="1"/>
    <col min="10" max="16384" width="7.77734375" style="38"/>
  </cols>
  <sheetData>
    <row r="1" spans="2:9" ht="15.75" x14ac:dyDescent="0.25">
      <c r="B1" s="31" t="s">
        <v>61</v>
      </c>
      <c r="C1" s="31"/>
      <c r="D1" s="31"/>
      <c r="E1" s="34"/>
      <c r="F1" s="34"/>
      <c r="G1" s="34"/>
      <c r="H1" s="34"/>
      <c r="I1" s="34"/>
    </row>
    <row r="2" spans="2:9" ht="15.75" x14ac:dyDescent="0.25">
      <c r="B2" s="31" t="s">
        <v>740</v>
      </c>
      <c r="C2" s="31"/>
      <c r="D2" s="31"/>
      <c r="E2" s="34"/>
      <c r="F2" s="34"/>
      <c r="G2" s="34"/>
      <c r="H2" s="34"/>
      <c r="I2" s="34"/>
    </row>
    <row r="3" spans="2:9" ht="15.75" x14ac:dyDescent="0.25">
      <c r="B3" s="31" t="s">
        <v>741</v>
      </c>
      <c r="C3" s="31"/>
      <c r="D3" s="31"/>
      <c r="E3" s="34"/>
      <c r="F3" s="34"/>
      <c r="G3" s="34"/>
      <c r="H3" s="34"/>
      <c r="I3" s="34"/>
    </row>
    <row r="4" spans="2:9" ht="15.75" x14ac:dyDescent="0.25">
      <c r="B4" s="31"/>
      <c r="C4" s="31"/>
      <c r="D4" s="31"/>
      <c r="E4" s="34"/>
      <c r="F4" s="34"/>
      <c r="G4" s="34"/>
      <c r="H4" s="34"/>
      <c r="I4" s="34"/>
    </row>
    <row r="5" spans="2:9" ht="16.5" thickBot="1" x14ac:dyDescent="0.3">
      <c r="B5" s="276" t="str">
        <f>'Cover-Input Page '!C7</f>
        <v>Blue Shield of California Life &amp; Health Insurance Company</v>
      </c>
      <c r="C5" s="278"/>
      <c r="D5" s="278"/>
    </row>
    <row r="6" spans="2:9" ht="16.5" thickBot="1" x14ac:dyDescent="0.3">
      <c r="B6" s="279" t="str">
        <f>"Reporting Year: "&amp;'Cover-Input Page '!$C5</f>
        <v>Reporting Year: 2023</v>
      </c>
      <c r="C6" s="280"/>
      <c r="D6" s="280"/>
    </row>
    <row r="7" spans="2:9" ht="15.75" x14ac:dyDescent="0.25">
      <c r="B7" s="31" t="s">
        <v>200</v>
      </c>
      <c r="C7" s="31"/>
      <c r="D7" s="31"/>
      <c r="E7" s="34"/>
      <c r="F7" s="34"/>
      <c r="G7" s="34"/>
      <c r="H7" s="34"/>
      <c r="I7" s="34"/>
    </row>
    <row r="8" spans="2:9" x14ac:dyDescent="0.2">
      <c r="B8" s="21"/>
      <c r="C8" s="21"/>
      <c r="D8" s="21"/>
    </row>
    <row r="9" spans="2:9" ht="15.75" thickBot="1" x14ac:dyDescent="0.25">
      <c r="D9" s="102"/>
    </row>
    <row r="10" spans="2:9" ht="16.5" thickBot="1" x14ac:dyDescent="0.3">
      <c r="B10" s="37" t="s">
        <v>244</v>
      </c>
      <c r="E10" s="39"/>
      <c r="F10" s="40"/>
      <c r="G10" s="40" t="s">
        <v>202</v>
      </c>
      <c r="H10" s="40"/>
      <c r="I10" s="41"/>
    </row>
    <row r="11" spans="2:9" ht="13.9" customHeight="1" thickBot="1" x14ac:dyDescent="0.25">
      <c r="E11" s="42"/>
      <c r="F11" s="43"/>
      <c r="G11" s="43"/>
      <c r="H11" s="43"/>
      <c r="I11" s="44"/>
    </row>
    <row r="12" spans="2:9" ht="16.5" thickBot="1" x14ac:dyDescent="0.3">
      <c r="E12" s="250">
        <f>'Cover-Input Page '!$C5-5</f>
        <v>2018</v>
      </c>
      <c r="F12" s="250">
        <f>'Cover-Input Page '!$C5-4</f>
        <v>2019</v>
      </c>
      <c r="G12" s="250">
        <f>'Cover-Input Page '!$C5-3</f>
        <v>2020</v>
      </c>
      <c r="H12" s="250">
        <f>'Cover-Input Page '!$C5-2</f>
        <v>2021</v>
      </c>
      <c r="I12" s="250">
        <f>'Cover-Input Page '!$C5-1</f>
        <v>2022</v>
      </c>
    </row>
    <row r="13" spans="2:9" x14ac:dyDescent="0.2">
      <c r="B13" s="103" t="s">
        <v>196</v>
      </c>
      <c r="C13" s="46" t="s">
        <v>203</v>
      </c>
      <c r="D13" s="47"/>
      <c r="E13" s="48"/>
      <c r="F13" s="49"/>
      <c r="G13" s="48"/>
      <c r="H13" s="50"/>
      <c r="I13" s="50"/>
    </row>
    <row r="14" spans="2:9" x14ac:dyDescent="0.2">
      <c r="B14" s="104"/>
      <c r="C14" s="52">
        <v>1.1000000000000001</v>
      </c>
      <c r="D14" s="53" t="s">
        <v>204</v>
      </c>
      <c r="E14" s="54">
        <v>36826143.920000002</v>
      </c>
      <c r="F14" s="55">
        <v>36581039.549999997</v>
      </c>
      <c r="G14" s="54">
        <v>36294959.590000004</v>
      </c>
      <c r="H14" s="56">
        <v>29812337.879999999</v>
      </c>
      <c r="I14" s="56">
        <v>12344556.32</v>
      </c>
    </row>
    <row r="15" spans="2:9" x14ac:dyDescent="0.2">
      <c r="B15" s="105"/>
      <c r="C15" s="58"/>
      <c r="D15" s="59"/>
      <c r="E15" s="60"/>
      <c r="F15" s="61"/>
      <c r="G15" s="60"/>
      <c r="H15" s="62"/>
      <c r="I15" s="62"/>
    </row>
    <row r="16" spans="2:9" x14ac:dyDescent="0.2">
      <c r="B16" s="104" t="s">
        <v>197</v>
      </c>
      <c r="C16" s="63" t="s">
        <v>205</v>
      </c>
      <c r="D16" s="53"/>
      <c r="E16" s="64"/>
      <c r="F16" s="65"/>
      <c r="G16" s="64"/>
      <c r="H16" s="66"/>
      <c r="I16" s="66"/>
    </row>
    <row r="17" spans="1:9" x14ac:dyDescent="0.2">
      <c r="B17" s="104"/>
      <c r="C17" s="52">
        <v>2.1</v>
      </c>
      <c r="D17" s="53" t="s">
        <v>206</v>
      </c>
      <c r="E17" s="54">
        <v>26176476.194074705</v>
      </c>
      <c r="F17" s="55">
        <v>27334244.279501956</v>
      </c>
      <c r="G17" s="54">
        <v>24792453.904316399</v>
      </c>
      <c r="H17" s="56">
        <v>25515999.296342772</v>
      </c>
      <c r="I17" s="56">
        <v>7457901.9234790029</v>
      </c>
    </row>
    <row r="18" spans="1:9" x14ac:dyDescent="0.2">
      <c r="B18" s="104"/>
      <c r="C18" s="52">
        <v>2.2000000000000002</v>
      </c>
      <c r="D18" s="53" t="s">
        <v>207</v>
      </c>
      <c r="E18" s="54">
        <v>4125464.885925293</v>
      </c>
      <c r="F18" s="55">
        <v>2371255.2604980469</v>
      </c>
      <c r="G18" s="54">
        <v>2232379.3256835938</v>
      </c>
      <c r="H18" s="56">
        <v>1517884.3736572266</v>
      </c>
      <c r="I18" s="56">
        <v>724676.24652099609</v>
      </c>
    </row>
    <row r="19" spans="1:9" x14ac:dyDescent="0.2">
      <c r="B19" s="104"/>
      <c r="C19" s="52">
        <v>2.2999999999999998</v>
      </c>
      <c r="D19" s="53" t="s">
        <v>208</v>
      </c>
      <c r="E19" s="54"/>
      <c r="F19" s="55"/>
      <c r="G19" s="54"/>
      <c r="H19" s="56"/>
      <c r="I19" s="56"/>
    </row>
    <row r="20" spans="1:9" x14ac:dyDescent="0.2">
      <c r="B20" s="104"/>
      <c r="C20" s="52">
        <v>2.4</v>
      </c>
      <c r="D20" s="53" t="s">
        <v>209</v>
      </c>
      <c r="E20" s="54"/>
      <c r="F20" s="55"/>
      <c r="G20" s="54"/>
      <c r="H20" s="56"/>
      <c r="I20" s="56"/>
    </row>
    <row r="21" spans="1:9" x14ac:dyDescent="0.2">
      <c r="B21" s="104"/>
      <c r="C21" s="67" t="s">
        <v>210</v>
      </c>
      <c r="D21" s="53" t="s">
        <v>211</v>
      </c>
      <c r="E21" s="54"/>
      <c r="F21" s="55"/>
      <c r="G21" s="54"/>
      <c r="H21" s="56"/>
      <c r="I21" s="56"/>
    </row>
    <row r="22" spans="1:9" x14ac:dyDescent="0.2">
      <c r="A22" s="106"/>
      <c r="B22" s="104"/>
      <c r="C22" s="67" t="s">
        <v>212</v>
      </c>
      <c r="D22" s="69" t="s">
        <v>213</v>
      </c>
      <c r="E22" s="343">
        <f>SUM(E17:E21)</f>
        <v>30301941.079999998</v>
      </c>
      <c r="F22" s="343">
        <f t="shared" ref="F22:I22" si="0">SUM(F17:F21)</f>
        <v>29705499.540000003</v>
      </c>
      <c r="G22" s="343">
        <f t="shared" si="0"/>
        <v>27024833.229999993</v>
      </c>
      <c r="H22" s="343">
        <f t="shared" si="0"/>
        <v>27033883.669999998</v>
      </c>
      <c r="I22" s="343">
        <f t="shared" si="0"/>
        <v>8182578.169999999</v>
      </c>
    </row>
    <row r="23" spans="1:9" x14ac:dyDescent="0.2">
      <c r="B23" s="105"/>
      <c r="C23" s="70"/>
      <c r="D23" s="71"/>
      <c r="E23" s="60"/>
      <c r="F23" s="61"/>
      <c r="G23" s="60"/>
      <c r="H23" s="62"/>
      <c r="I23" s="62"/>
    </row>
    <row r="24" spans="1:9" x14ac:dyDescent="0.2">
      <c r="B24" s="103" t="s">
        <v>198</v>
      </c>
      <c r="C24" s="46" t="s">
        <v>214</v>
      </c>
      <c r="D24" s="72"/>
      <c r="E24" s="64"/>
      <c r="F24" s="65"/>
      <c r="G24" s="64"/>
      <c r="H24" s="66"/>
      <c r="I24" s="73"/>
    </row>
    <row r="25" spans="1:9" x14ac:dyDescent="0.2">
      <c r="B25" s="104"/>
      <c r="C25" s="52">
        <v>3.1</v>
      </c>
      <c r="D25" s="53" t="s">
        <v>215</v>
      </c>
      <c r="E25" s="64"/>
      <c r="F25" s="65"/>
      <c r="G25" s="64"/>
      <c r="H25" s="66"/>
      <c r="I25" s="73"/>
    </row>
    <row r="26" spans="1:9" ht="14.1" customHeight="1" x14ac:dyDescent="0.2">
      <c r="B26" s="104"/>
      <c r="C26" s="52"/>
      <c r="D26" s="74" t="s">
        <v>216</v>
      </c>
      <c r="E26" s="54">
        <v>481072.17943281244</v>
      </c>
      <c r="F26" s="55">
        <v>-43440.786365427877</v>
      </c>
      <c r="G26" s="54">
        <v>950919.86103729915</v>
      </c>
      <c r="H26" s="56">
        <v>-681343.06491664948</v>
      </c>
      <c r="I26" s="56">
        <v>189346.41778093635</v>
      </c>
    </row>
    <row r="27" spans="1:9" ht="14.1" customHeight="1" x14ac:dyDescent="0.2">
      <c r="B27" s="104"/>
      <c r="C27" s="52"/>
      <c r="D27" s="74" t="s">
        <v>217</v>
      </c>
      <c r="E27" s="54">
        <v>13830.92</v>
      </c>
      <c r="F27" s="55">
        <v>13853.870000000003</v>
      </c>
      <c r="G27" s="54">
        <v>13301.439999999999</v>
      </c>
      <c r="H27" s="56">
        <v>12256.59</v>
      </c>
      <c r="I27" s="56">
        <v>5586.1900000000005</v>
      </c>
    </row>
    <row r="28" spans="1:9" ht="14.1" customHeight="1" x14ac:dyDescent="0.2">
      <c r="B28" s="104"/>
      <c r="C28" s="52"/>
      <c r="D28" s="74" t="s">
        <v>218</v>
      </c>
      <c r="E28" s="54">
        <v>604533.38</v>
      </c>
      <c r="F28" s="55">
        <v>0</v>
      </c>
      <c r="G28" s="54">
        <v>662324.09</v>
      </c>
      <c r="H28" s="56">
        <v>0</v>
      </c>
      <c r="I28" s="56">
        <v>0</v>
      </c>
    </row>
    <row r="29" spans="1:9" ht="14.1" customHeight="1" x14ac:dyDescent="0.2">
      <c r="B29" s="104"/>
      <c r="C29" s="52"/>
      <c r="D29" s="74" t="s">
        <v>219</v>
      </c>
      <c r="E29" s="54">
        <v>0</v>
      </c>
      <c r="F29" s="55">
        <v>0</v>
      </c>
      <c r="G29" s="54">
        <v>0</v>
      </c>
      <c r="H29" s="56">
        <v>0</v>
      </c>
      <c r="I29" s="56">
        <v>0</v>
      </c>
    </row>
    <row r="30" spans="1:9" ht="14.1" customHeight="1" x14ac:dyDescent="0.2">
      <c r="B30" s="104"/>
      <c r="C30" s="52"/>
      <c r="D30" s="74" t="s">
        <v>220</v>
      </c>
      <c r="E30" s="54"/>
      <c r="F30" s="55"/>
      <c r="G30" s="54"/>
      <c r="H30" s="56"/>
      <c r="I30" s="56"/>
    </row>
    <row r="31" spans="1:9" x14ac:dyDescent="0.2">
      <c r="B31" s="104"/>
      <c r="C31" s="52">
        <v>3.2</v>
      </c>
      <c r="D31" s="69" t="s">
        <v>221</v>
      </c>
      <c r="E31" s="54">
        <v>0</v>
      </c>
      <c r="F31" s="55">
        <v>361764.61190801999</v>
      </c>
      <c r="G31" s="54">
        <v>641287.88330097659</v>
      </c>
      <c r="H31" s="56">
        <v>1177210.75</v>
      </c>
      <c r="I31" s="75">
        <v>637475.89112803212</v>
      </c>
    </row>
    <row r="32" spans="1:9" x14ac:dyDescent="0.2">
      <c r="B32" s="104"/>
      <c r="C32" s="52">
        <v>3.3</v>
      </c>
      <c r="D32" s="69" t="s">
        <v>222</v>
      </c>
      <c r="E32" s="54"/>
      <c r="F32" s="55"/>
      <c r="G32" s="54"/>
      <c r="H32" s="56"/>
      <c r="I32" s="75"/>
    </row>
    <row r="33" spans="2:9" x14ac:dyDescent="0.2">
      <c r="B33" s="104"/>
      <c r="C33" s="52">
        <v>3.4</v>
      </c>
      <c r="D33" s="53" t="s">
        <v>223</v>
      </c>
      <c r="E33" s="54">
        <v>7365.9619090394972</v>
      </c>
      <c r="F33" s="55">
        <v>8580.0372891953102</v>
      </c>
      <c r="G33" s="54">
        <v>8121.5984804189557</v>
      </c>
      <c r="H33" s="56">
        <v>11163.693847847953</v>
      </c>
      <c r="I33" s="56">
        <v>4962.3611576836229</v>
      </c>
    </row>
    <row r="34" spans="2:9" x14ac:dyDescent="0.2">
      <c r="B34" s="104"/>
      <c r="C34" s="52">
        <v>3.5</v>
      </c>
      <c r="D34" s="53" t="s">
        <v>224</v>
      </c>
      <c r="E34" s="54">
        <v>4004.0496593766156</v>
      </c>
      <c r="F34" s="55">
        <v>15745.282632952189</v>
      </c>
      <c r="G34" s="54">
        <v>1517.2286984851614</v>
      </c>
      <c r="H34" s="56">
        <v>40144.084760817845</v>
      </c>
      <c r="I34" s="56">
        <v>133.94633586881292</v>
      </c>
    </row>
    <row r="35" spans="2:9" x14ac:dyDescent="0.2">
      <c r="B35" s="104"/>
      <c r="C35" s="52">
        <v>3.6</v>
      </c>
      <c r="D35" s="53" t="s">
        <v>225</v>
      </c>
      <c r="E35" s="343">
        <f>SUM(E26:E34)</f>
        <v>1110806.4910012286</v>
      </c>
      <c r="F35" s="343">
        <f t="shared" ref="F35:I35" si="1">SUM(F26:F34)</f>
        <v>356503.01546473958</v>
      </c>
      <c r="G35" s="343">
        <f t="shared" si="1"/>
        <v>2277472.1015171795</v>
      </c>
      <c r="H35" s="343">
        <f t="shared" si="1"/>
        <v>559432.05369201628</v>
      </c>
      <c r="I35" s="343">
        <f t="shared" si="1"/>
        <v>837504.80640252086</v>
      </c>
    </row>
    <row r="36" spans="2:9" x14ac:dyDescent="0.2">
      <c r="B36" s="107"/>
      <c r="C36" s="77"/>
      <c r="D36" s="78"/>
      <c r="E36" s="60"/>
      <c r="F36" s="61"/>
      <c r="G36" s="60"/>
      <c r="H36" s="344"/>
      <c r="I36" s="79"/>
    </row>
    <row r="37" spans="2:9" x14ac:dyDescent="0.2">
      <c r="B37" s="103" t="s">
        <v>199</v>
      </c>
      <c r="C37" s="63" t="s">
        <v>226</v>
      </c>
      <c r="D37" s="80"/>
      <c r="E37" s="81"/>
      <c r="F37" s="81"/>
      <c r="G37" s="81"/>
      <c r="H37" s="81"/>
      <c r="I37" s="81"/>
    </row>
    <row r="38" spans="2:9" x14ac:dyDescent="0.2">
      <c r="B38" s="108"/>
      <c r="C38" s="52">
        <v>4.0999999999999996</v>
      </c>
      <c r="D38" s="53" t="s">
        <v>227</v>
      </c>
      <c r="E38" s="54">
        <v>81559.255215323152</v>
      </c>
      <c r="F38" s="55">
        <v>86261.295338748881</v>
      </c>
      <c r="G38" s="54">
        <v>144579.72767158996</v>
      </c>
      <c r="H38" s="56">
        <v>271223.26877658482</v>
      </c>
      <c r="I38" s="56">
        <v>39548.851145778732</v>
      </c>
    </row>
    <row r="39" spans="2:9" x14ac:dyDescent="0.2">
      <c r="B39" s="108"/>
      <c r="C39" s="52">
        <v>4.2</v>
      </c>
      <c r="D39" s="53" t="s">
        <v>228</v>
      </c>
      <c r="E39" s="54">
        <v>33624.716845025257</v>
      </c>
      <c r="F39" s="55">
        <v>29529.387681779343</v>
      </c>
      <c r="G39" s="54">
        <v>66405.068994730216</v>
      </c>
      <c r="H39" s="56">
        <v>65256.60101500064</v>
      </c>
      <c r="I39" s="56">
        <v>32775.408627901692</v>
      </c>
    </row>
    <row r="40" spans="2:9" x14ac:dyDescent="0.2">
      <c r="B40" s="108"/>
      <c r="C40" s="52">
        <v>4.3</v>
      </c>
      <c r="D40" s="53" t="s">
        <v>229</v>
      </c>
      <c r="E40" s="54">
        <v>46200.095281478592</v>
      </c>
      <c r="F40" s="55">
        <v>47226.247393509046</v>
      </c>
      <c r="G40" s="54">
        <v>46009.638961253666</v>
      </c>
      <c r="H40" s="56">
        <v>76777.179691345009</v>
      </c>
      <c r="I40" s="56">
        <v>30262.491247545157</v>
      </c>
    </row>
    <row r="41" spans="2:9" x14ac:dyDescent="0.2">
      <c r="B41" s="108"/>
      <c r="C41" s="52">
        <v>4.4000000000000004</v>
      </c>
      <c r="D41" s="53" t="s">
        <v>230</v>
      </c>
      <c r="E41" s="54">
        <v>12178.421891566148</v>
      </c>
      <c r="F41" s="55">
        <v>84118.685394953951</v>
      </c>
      <c r="G41" s="54">
        <v>71513.713575669841</v>
      </c>
      <c r="H41" s="56">
        <v>78314.333743858704</v>
      </c>
      <c r="I41" s="56">
        <v>6766.540249699483</v>
      </c>
    </row>
    <row r="42" spans="2:9" ht="30" x14ac:dyDescent="0.2">
      <c r="B42" s="108"/>
      <c r="C42" s="67">
        <v>4.5</v>
      </c>
      <c r="D42" s="69" t="s">
        <v>231</v>
      </c>
      <c r="E42" s="54">
        <v>50363.761541670734</v>
      </c>
      <c r="F42" s="55">
        <v>82241.298119560699</v>
      </c>
      <c r="G42" s="54">
        <v>56913.049265038404</v>
      </c>
      <c r="H42" s="56">
        <v>74232.298700113184</v>
      </c>
      <c r="I42" s="56">
        <v>39166.618475115771</v>
      </c>
    </row>
    <row r="43" spans="2:9" ht="30" x14ac:dyDescent="0.2">
      <c r="B43" s="108"/>
      <c r="C43" s="67">
        <v>4.5999999999999996</v>
      </c>
      <c r="D43" s="69" t="s">
        <v>232</v>
      </c>
      <c r="E43" s="54">
        <v>0</v>
      </c>
      <c r="F43" s="55">
        <v>0</v>
      </c>
      <c r="G43" s="54">
        <v>0</v>
      </c>
      <c r="H43" s="56">
        <v>0</v>
      </c>
      <c r="I43" s="75">
        <v>0</v>
      </c>
    </row>
    <row r="44" spans="2:9" x14ac:dyDescent="0.2">
      <c r="B44" s="108"/>
      <c r="C44" s="67">
        <v>4.7</v>
      </c>
      <c r="D44" s="69" t="s">
        <v>233</v>
      </c>
      <c r="E44" s="343">
        <f>SUM(E38:E43)</f>
        <v>223926.25077506391</v>
      </c>
      <c r="F44" s="343">
        <f>SUM(F38:F43)</f>
        <v>329376.91392855195</v>
      </c>
      <c r="G44" s="343">
        <f>SUM(G38:G43)</f>
        <v>385421.19846828206</v>
      </c>
      <c r="H44" s="343">
        <f>SUM(H38:H43)</f>
        <v>565803.68192690238</v>
      </c>
      <c r="I44" s="343">
        <f>SUM(I38:I43)</f>
        <v>148519.90974604082</v>
      </c>
    </row>
    <row r="45" spans="2:9" x14ac:dyDescent="0.2">
      <c r="B45" s="109"/>
      <c r="C45" s="70"/>
      <c r="D45" s="84"/>
      <c r="E45" s="85"/>
      <c r="F45" s="85"/>
      <c r="G45" s="85"/>
      <c r="H45" s="85"/>
      <c r="I45" s="85"/>
    </row>
    <row r="46" spans="2:9" x14ac:dyDescent="0.2">
      <c r="B46" s="110" t="s">
        <v>234</v>
      </c>
      <c r="C46" s="46" t="s">
        <v>235</v>
      </c>
      <c r="D46" s="72"/>
      <c r="E46" s="64"/>
      <c r="F46" s="65"/>
      <c r="G46" s="64"/>
      <c r="H46" s="66"/>
      <c r="I46" s="73"/>
    </row>
    <row r="47" spans="2:9" x14ac:dyDescent="0.2">
      <c r="B47" s="52"/>
      <c r="C47" s="52">
        <v>5.0999999999999996</v>
      </c>
      <c r="D47" s="53" t="s">
        <v>236</v>
      </c>
      <c r="E47" s="54">
        <v>2863972.3729614345</v>
      </c>
      <c r="F47" s="55">
        <v>3142744.6177043654</v>
      </c>
      <c r="G47" s="54">
        <v>2959117.6186584076</v>
      </c>
      <c r="H47" s="56">
        <v>3489417.766164172</v>
      </c>
      <c r="I47" s="56">
        <v>1621056.0090668593</v>
      </c>
    </row>
    <row r="48" spans="2:9" x14ac:dyDescent="0.2">
      <c r="B48" s="52"/>
      <c r="C48" s="52">
        <v>5.2</v>
      </c>
      <c r="D48" s="53" t="s">
        <v>237</v>
      </c>
      <c r="E48" s="54">
        <v>1774222.1126174382</v>
      </c>
      <c r="F48" s="55">
        <v>2096980.2658774662</v>
      </c>
      <c r="G48" s="54">
        <v>1420637.1995598376</v>
      </c>
      <c r="H48" s="56">
        <v>1495698.6792946619</v>
      </c>
      <c r="I48" s="56">
        <v>545033.22090696043</v>
      </c>
    </row>
    <row r="49" spans="2:9" x14ac:dyDescent="0.2">
      <c r="B49" s="52"/>
      <c r="C49" s="52">
        <v>5.3</v>
      </c>
      <c r="D49" s="53" t="s">
        <v>238</v>
      </c>
      <c r="E49" s="54"/>
      <c r="F49" s="55"/>
      <c r="G49" s="54"/>
      <c r="H49" s="56"/>
      <c r="I49" s="56"/>
    </row>
    <row r="50" spans="2:9" x14ac:dyDescent="0.2">
      <c r="B50" s="52"/>
      <c r="C50" s="52">
        <v>5.4</v>
      </c>
      <c r="D50" s="53" t="s">
        <v>239</v>
      </c>
      <c r="E50" s="343">
        <f>SUM(E47:E49)</f>
        <v>4638194.4855788723</v>
      </c>
      <c r="F50" s="343">
        <f>SUM(F47:F49)</f>
        <v>5239724.8835818321</v>
      </c>
      <c r="G50" s="343">
        <f>SUM(G47:G49)</f>
        <v>4379754.8182182452</v>
      </c>
      <c r="H50" s="343">
        <f>SUM(H47:H49)</f>
        <v>4985116.4454588341</v>
      </c>
      <c r="I50" s="343">
        <f>SUM(I47:I49)</f>
        <v>2166089.2299738196</v>
      </c>
    </row>
    <row r="51" spans="2:9" x14ac:dyDescent="0.2">
      <c r="B51" s="89"/>
      <c r="C51" s="89"/>
      <c r="D51" s="90"/>
      <c r="E51" s="64"/>
      <c r="F51" s="65"/>
      <c r="G51" s="64"/>
      <c r="H51" s="66"/>
      <c r="I51" s="73"/>
    </row>
    <row r="52" spans="2:9" x14ac:dyDescent="0.2">
      <c r="B52" s="111" t="s">
        <v>240</v>
      </c>
      <c r="C52" s="92" t="s">
        <v>241</v>
      </c>
      <c r="D52" s="93"/>
      <c r="E52" s="94"/>
      <c r="F52" s="95"/>
      <c r="G52" s="94"/>
      <c r="H52" s="96"/>
      <c r="I52" s="97"/>
    </row>
    <row r="53" spans="2:9" x14ac:dyDescent="0.2">
      <c r="B53" s="104"/>
      <c r="C53" s="52">
        <v>6.1</v>
      </c>
      <c r="D53" s="53" t="s">
        <v>242</v>
      </c>
      <c r="E53" s="54">
        <v>5626</v>
      </c>
      <c r="F53" s="54">
        <v>5102</v>
      </c>
      <c r="G53" s="54">
        <v>5015</v>
      </c>
      <c r="H53" s="54">
        <v>3838</v>
      </c>
      <c r="I53" s="54">
        <v>1091</v>
      </c>
    </row>
    <row r="54" spans="2:9" ht="15.75" thickBot="1" x14ac:dyDescent="0.25">
      <c r="B54" s="112"/>
      <c r="C54" s="99">
        <v>6.2</v>
      </c>
      <c r="D54" s="100" t="s">
        <v>243</v>
      </c>
      <c r="E54" s="101">
        <v>66698</v>
      </c>
      <c r="F54" s="101">
        <v>65277</v>
      </c>
      <c r="G54" s="101">
        <v>62037</v>
      </c>
      <c r="H54" s="101">
        <v>51399</v>
      </c>
      <c r="I54" s="101">
        <v>20678</v>
      </c>
    </row>
  </sheetData>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35">
    <cfRule type="cellIs" dxfId="8" priority="2" stopIfTrue="1" operator="lessThan">
      <formula>0</formula>
    </cfRule>
  </conditionalFormatting>
  <conditionalFormatting sqref="E44:I44">
    <cfRule type="cellIs" dxfId="7" priority="1" stopIfTrue="1" operator="lessThan">
      <formula>0</formula>
    </cfRule>
  </conditionalFormatting>
  <conditionalFormatting sqref="E50:I50">
    <cfRule type="cellIs" dxfId="6" priority="3" stopIfTrue="1" operator="less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A25" zoomScale="88" zoomScaleNormal="88" workbookViewId="0">
      <selection activeCell="B5" sqref="B5"/>
    </sheetView>
  </sheetViews>
  <sheetFormatPr defaultColWidth="7.77734375" defaultRowHeight="15" x14ac:dyDescent="0.2"/>
  <cols>
    <col min="1" max="1" width="1.44140625" style="38" customWidth="1"/>
    <col min="2" max="2" width="3" style="38" customWidth="1"/>
    <col min="3" max="3" width="4.77734375" style="38" customWidth="1"/>
    <col min="4" max="4" width="37.44140625" style="38" customWidth="1"/>
    <col min="5" max="9" width="17.77734375" style="38" customWidth="1"/>
    <col min="10" max="16384" width="7.77734375" style="38"/>
  </cols>
  <sheetData>
    <row r="1" spans="2:9" ht="15.75" x14ac:dyDescent="0.25">
      <c r="B1" s="31" t="s">
        <v>61</v>
      </c>
      <c r="C1" s="31"/>
      <c r="D1" s="31"/>
      <c r="E1"/>
      <c r="F1"/>
      <c r="G1" s="34"/>
      <c r="H1" s="34"/>
      <c r="I1" s="34"/>
    </row>
    <row r="2" spans="2:9" ht="15.75" x14ac:dyDescent="0.25">
      <c r="B2" s="31" t="s">
        <v>740</v>
      </c>
      <c r="C2" s="31"/>
      <c r="D2" s="31"/>
      <c r="F2" s="34"/>
      <c r="G2" s="34"/>
      <c r="H2" s="34"/>
      <c r="I2" s="34"/>
    </row>
    <row r="3" spans="2:9" ht="15.75" x14ac:dyDescent="0.25">
      <c r="B3" s="31" t="s">
        <v>741</v>
      </c>
      <c r="C3" s="31"/>
      <c r="D3" s="31"/>
      <c r="E3" s="34"/>
      <c r="F3" s="34"/>
      <c r="G3" s="34"/>
      <c r="H3" s="34"/>
      <c r="I3" s="34"/>
    </row>
    <row r="4" spans="2:9" ht="10.5" customHeight="1" x14ac:dyDescent="0.25">
      <c r="B4" s="31"/>
      <c r="C4" s="21"/>
      <c r="D4" s="21"/>
    </row>
    <row r="5" spans="2:9" ht="16.5" thickBot="1" x14ac:dyDescent="0.3">
      <c r="B5" s="276" t="str">
        <f>'Cover-Input Page '!C7</f>
        <v>Blue Shield of California Life &amp; Health Insurance Company</v>
      </c>
      <c r="C5" s="278"/>
      <c r="D5" s="278"/>
    </row>
    <row r="6" spans="2:9" ht="16.5" thickBot="1" x14ac:dyDescent="0.3">
      <c r="B6" s="279" t="str">
        <f>"Reporting Year: "&amp;'Cover-Input Page '!$C5</f>
        <v>Reporting Year: 2023</v>
      </c>
      <c r="C6" s="280"/>
      <c r="D6" s="280"/>
    </row>
    <row r="7" spans="2:9" ht="15.75" x14ac:dyDescent="0.25">
      <c r="B7" s="31" t="s">
        <v>200</v>
      </c>
      <c r="C7" s="31"/>
      <c r="D7" s="31"/>
      <c r="E7" s="34"/>
      <c r="F7" s="34"/>
      <c r="G7" s="34"/>
      <c r="H7" s="34"/>
      <c r="I7" s="34"/>
    </row>
    <row r="8" spans="2:9" x14ac:dyDescent="0.2">
      <c r="B8" s="21"/>
      <c r="C8" s="21"/>
      <c r="D8" s="21"/>
    </row>
    <row r="9" spans="2:9" ht="15.75" thickBot="1" x14ac:dyDescent="0.25">
      <c r="D9" s="102"/>
    </row>
    <row r="10" spans="2:9" ht="16.5" thickBot="1" x14ac:dyDescent="0.3">
      <c r="B10" s="37" t="s">
        <v>201</v>
      </c>
      <c r="E10" s="39"/>
      <c r="F10" s="40"/>
      <c r="G10" s="40" t="s">
        <v>202</v>
      </c>
      <c r="H10" s="40"/>
      <c r="I10" s="41"/>
    </row>
    <row r="11" spans="2:9" ht="13.9" customHeight="1" thickBot="1" x14ac:dyDescent="0.25">
      <c r="E11" s="42"/>
      <c r="F11" s="43"/>
      <c r="G11" s="43"/>
      <c r="H11" s="43"/>
      <c r="I11" s="44"/>
    </row>
    <row r="12" spans="2:9" ht="16.5" thickBot="1" x14ac:dyDescent="0.3">
      <c r="E12" s="251">
        <f>'Cover-Input Page '!$C5-5</f>
        <v>2018</v>
      </c>
      <c r="F12" s="251">
        <f>'Cover-Input Page '!$C5-4</f>
        <v>2019</v>
      </c>
      <c r="G12" s="252">
        <f>'Cover-Input Page '!$C5-3</f>
        <v>2020</v>
      </c>
      <c r="H12" s="251">
        <f>'Cover-Input Page '!$C5-2</f>
        <v>2021</v>
      </c>
      <c r="I12" s="253">
        <f>'Cover-Input Page '!$C5-1</f>
        <v>2022</v>
      </c>
    </row>
    <row r="13" spans="2:9" x14ac:dyDescent="0.2">
      <c r="B13" s="103" t="s">
        <v>196</v>
      </c>
      <c r="C13" s="46" t="s">
        <v>245</v>
      </c>
      <c r="D13" s="113"/>
      <c r="E13" s="64"/>
      <c r="F13" s="65"/>
      <c r="G13" s="64"/>
      <c r="H13" s="66"/>
      <c r="I13" s="66"/>
    </row>
    <row r="14" spans="2:9" x14ac:dyDescent="0.2">
      <c r="B14" s="104"/>
      <c r="C14" s="52">
        <v>1.1000000000000001</v>
      </c>
      <c r="D14" s="53" t="s">
        <v>246</v>
      </c>
      <c r="E14" s="249">
        <f>'LGHistData-HMO'!E14</f>
        <v>0</v>
      </c>
      <c r="F14" s="249">
        <f>'LGHistData-HMO'!F14</f>
        <v>0</v>
      </c>
      <c r="G14" s="249">
        <f>'LGHistData-HMO'!G14</f>
        <v>0</v>
      </c>
      <c r="H14" s="249">
        <f>'LGHistData-HMO'!H14</f>
        <v>0</v>
      </c>
      <c r="I14" s="249">
        <f>'LGHistData-HMO'!I14</f>
        <v>0</v>
      </c>
    </row>
    <row r="15" spans="2:9" x14ac:dyDescent="0.2">
      <c r="B15" s="104"/>
      <c r="C15" s="52">
        <v>1.2</v>
      </c>
      <c r="D15" s="53" t="s">
        <v>247</v>
      </c>
      <c r="E15" s="249">
        <f>'LGHistData-HMO'!E22</f>
        <v>0</v>
      </c>
      <c r="F15" s="249">
        <f>'LGHistData-HMO'!F22</f>
        <v>0</v>
      </c>
      <c r="G15" s="249">
        <f>'LGHistData-HMO'!G22</f>
        <v>0</v>
      </c>
      <c r="H15" s="249">
        <f>'LGHistData-HMO'!H22</f>
        <v>0</v>
      </c>
      <c r="I15" s="249">
        <f>'LGHistData-HMO'!I22</f>
        <v>0</v>
      </c>
    </row>
    <row r="16" spans="2:9" x14ac:dyDescent="0.2">
      <c r="B16" s="104"/>
      <c r="C16" s="52">
        <v>1.3</v>
      </c>
      <c r="D16" s="53" t="s">
        <v>236</v>
      </c>
      <c r="E16" s="249">
        <f>'LGHistData-HMO'!E50</f>
        <v>0</v>
      </c>
      <c r="F16" s="249">
        <f>'LGHistData-HMO'!F50</f>
        <v>0</v>
      </c>
      <c r="G16" s="249">
        <f>'LGHistData-HMO'!G50</f>
        <v>0</v>
      </c>
      <c r="H16" s="249">
        <f>'LGHistData-HMO'!H50</f>
        <v>0</v>
      </c>
      <c r="I16" s="249">
        <f>'LGHistData-HMO'!I50</f>
        <v>0</v>
      </c>
    </row>
    <row r="17" spans="2:9" x14ac:dyDescent="0.2">
      <c r="B17" s="104"/>
      <c r="C17" s="52">
        <v>1.4</v>
      </c>
      <c r="D17" s="53" t="s">
        <v>248</v>
      </c>
      <c r="E17" s="249">
        <f>'LGHistData-HMO'!E35</f>
        <v>0</v>
      </c>
      <c r="F17" s="249">
        <f>'LGHistData-HMO'!F35</f>
        <v>0</v>
      </c>
      <c r="G17" s="249">
        <f>'LGHistData-HMO'!G35</f>
        <v>0</v>
      </c>
      <c r="H17" s="249">
        <f>'LGHistData-HMO'!H35</f>
        <v>0</v>
      </c>
      <c r="I17" s="249">
        <f>'LGHistData-HMO'!I35</f>
        <v>0</v>
      </c>
    </row>
    <row r="18" spans="2:9" x14ac:dyDescent="0.2">
      <c r="B18" s="104"/>
      <c r="C18" s="52">
        <v>1.5</v>
      </c>
      <c r="D18" s="53" t="s">
        <v>249</v>
      </c>
      <c r="E18" s="249">
        <f>'LGHistData-HMO'!E44</f>
        <v>0</v>
      </c>
      <c r="F18" s="254">
        <f>'LGHistData-HMO'!F44</f>
        <v>0</v>
      </c>
      <c r="G18" s="249">
        <f>'LGHistData-HMO'!G44</f>
        <v>0</v>
      </c>
      <c r="H18" s="255">
        <f>'LGHistData-HMO'!H44</f>
        <v>0</v>
      </c>
      <c r="I18" s="255">
        <f>'LGHistData-HMO'!I44</f>
        <v>0</v>
      </c>
    </row>
    <row r="19" spans="2:9" x14ac:dyDescent="0.2">
      <c r="B19" s="105"/>
      <c r="C19" s="70"/>
      <c r="D19" s="71"/>
      <c r="E19" s="60"/>
      <c r="F19" s="61"/>
      <c r="G19" s="60"/>
      <c r="H19" s="62"/>
      <c r="I19" s="62"/>
    </row>
    <row r="20" spans="2:9" x14ac:dyDescent="0.2">
      <c r="B20" s="103" t="s">
        <v>197</v>
      </c>
      <c r="C20" s="46" t="s">
        <v>250</v>
      </c>
      <c r="D20" s="72"/>
      <c r="E20" s="64"/>
      <c r="F20" s="65"/>
      <c r="G20" s="64"/>
      <c r="H20" s="66"/>
      <c r="I20" s="73"/>
    </row>
    <row r="21" spans="2:9" x14ac:dyDescent="0.2">
      <c r="B21" s="104"/>
      <c r="C21" s="52">
        <v>2.1</v>
      </c>
      <c r="D21" s="53" t="s">
        <v>246</v>
      </c>
      <c r="E21" s="249" t="str">
        <f>IF('LGHistData-HMO'!E$54=0,"",'LGHistData-Summary'!E14/'LGHistData-HMO'!E$54)</f>
        <v/>
      </c>
      <c r="F21" s="249" t="str">
        <f>IF('LGHistData-HMO'!F$54=0,"",'LGHistData-Summary'!F14/'LGHistData-HMO'!F$54)</f>
        <v/>
      </c>
      <c r="G21" s="249" t="str">
        <f>IF('LGHistData-HMO'!G$54=0,"",'LGHistData-Summary'!G14/'LGHistData-HMO'!G$54)</f>
        <v/>
      </c>
      <c r="H21" s="249" t="str">
        <f>IF('LGHistData-HMO'!H$54=0,"",'LGHistData-Summary'!H14/'LGHistData-HMO'!H$54)</f>
        <v/>
      </c>
      <c r="I21" s="249" t="str">
        <f>IF('LGHistData-HMO'!I$54=0,"",'LGHistData-Summary'!I14/'LGHistData-HMO'!I$54)</f>
        <v/>
      </c>
    </row>
    <row r="22" spans="2:9" x14ac:dyDescent="0.2">
      <c r="B22" s="104"/>
      <c r="C22" s="52">
        <v>2.2000000000000002</v>
      </c>
      <c r="D22" s="53" t="s">
        <v>247</v>
      </c>
      <c r="E22" s="249" t="str">
        <f>IF('LGHistData-HMO'!E$54=0,"",'LGHistData-Summary'!E15/'LGHistData-HMO'!E$54)</f>
        <v/>
      </c>
      <c r="F22" s="249" t="str">
        <f>IF('LGHistData-HMO'!F$54=0,"",'LGHistData-Summary'!F15/'LGHistData-HMO'!F$54)</f>
        <v/>
      </c>
      <c r="G22" s="249" t="str">
        <f>IF('LGHistData-HMO'!G$54=0,"",'LGHistData-Summary'!G15/'LGHistData-HMO'!G$54)</f>
        <v/>
      </c>
      <c r="H22" s="249" t="str">
        <f>IF('LGHistData-HMO'!H$54=0,"",'LGHistData-Summary'!H15/'LGHistData-HMO'!H$54)</f>
        <v/>
      </c>
      <c r="I22" s="249" t="str">
        <f>IF('LGHistData-HMO'!I$54=0,"",'LGHistData-Summary'!I15/'LGHistData-HMO'!I$54)</f>
        <v/>
      </c>
    </row>
    <row r="23" spans="2:9" x14ac:dyDescent="0.2">
      <c r="B23" s="104"/>
      <c r="C23" s="52">
        <v>2.2999999999999998</v>
      </c>
      <c r="D23" s="53" t="s">
        <v>236</v>
      </c>
      <c r="E23" s="249" t="str">
        <f>IF('LGHistData-HMO'!E$54=0,"",'LGHistData-Summary'!E16/'LGHistData-HMO'!E$54)</f>
        <v/>
      </c>
      <c r="F23" s="249" t="str">
        <f>IF('LGHistData-HMO'!F$54=0,"",'LGHistData-Summary'!F16/'LGHistData-HMO'!F$54)</f>
        <v/>
      </c>
      <c r="G23" s="249" t="str">
        <f>IF('LGHistData-HMO'!G$54=0,"",'LGHistData-Summary'!G16/'LGHistData-HMO'!G$54)</f>
        <v/>
      </c>
      <c r="H23" s="249" t="str">
        <f>IF('LGHistData-HMO'!H$54=0,"",'LGHistData-Summary'!H16/'LGHistData-HMO'!H$54)</f>
        <v/>
      </c>
      <c r="I23" s="249" t="str">
        <f>IF('LGHistData-HMO'!I$54=0,"",'LGHistData-Summary'!I16/'LGHistData-HMO'!I$54)</f>
        <v/>
      </c>
    </row>
    <row r="24" spans="2:9" x14ac:dyDescent="0.2">
      <c r="B24" s="104"/>
      <c r="C24" s="52">
        <v>2.4</v>
      </c>
      <c r="D24" s="53" t="s">
        <v>248</v>
      </c>
      <c r="E24" s="249" t="str">
        <f>IF('LGHistData-HMO'!E$54=0,"",'LGHistData-Summary'!E17/'LGHistData-HMO'!E$54)</f>
        <v/>
      </c>
      <c r="F24" s="249" t="str">
        <f>IF('LGHistData-HMO'!F$54=0,"",'LGHistData-Summary'!F17/'LGHistData-HMO'!F$54)</f>
        <v/>
      </c>
      <c r="G24" s="249" t="str">
        <f>IF('LGHistData-HMO'!G$54=0,"",'LGHistData-Summary'!G17/'LGHistData-HMO'!G$54)</f>
        <v/>
      </c>
      <c r="H24" s="249" t="str">
        <f>IF('LGHistData-HMO'!H$54=0,"",'LGHistData-Summary'!H17/'LGHistData-HMO'!H$54)</f>
        <v/>
      </c>
      <c r="I24" s="249" t="str">
        <f>IF('LGHistData-HMO'!I$54=0,"",'LGHistData-Summary'!I17/'LGHistData-HMO'!I$54)</f>
        <v/>
      </c>
    </row>
    <row r="25" spans="2:9" x14ac:dyDescent="0.2">
      <c r="B25" s="104"/>
      <c r="C25" s="52">
        <v>2.5</v>
      </c>
      <c r="D25" s="53" t="s">
        <v>249</v>
      </c>
      <c r="E25" s="249" t="str">
        <f>IF('LGHistData-HMO'!E$54=0,"",'LGHistData-Summary'!E18/'LGHistData-HMO'!E$54)</f>
        <v/>
      </c>
      <c r="F25" s="254" t="str">
        <f>IF('LGHistData-HMO'!F$54=0,"",'LGHistData-Summary'!F18/'LGHistData-HMO'!F$54)</f>
        <v/>
      </c>
      <c r="G25" s="249" t="str">
        <f>IF('LGHistData-HMO'!G$54=0,"",'LGHistData-Summary'!G18/'LGHistData-HMO'!G$54)</f>
        <v/>
      </c>
      <c r="H25" s="255" t="str">
        <f>IF('LGHistData-HMO'!H$54=0,"",'LGHistData-Summary'!H18/'LGHistData-HMO'!H$54)</f>
        <v/>
      </c>
      <c r="I25" s="255" t="str">
        <f>IF('LGHistData-HMO'!I$54=0,"",'LGHistData-Summary'!I18/'LGHistData-HMO'!I$54)</f>
        <v/>
      </c>
    </row>
    <row r="26" spans="2:9" x14ac:dyDescent="0.2">
      <c r="B26" s="107"/>
      <c r="C26" s="77"/>
      <c r="D26" s="78"/>
      <c r="E26" s="60"/>
      <c r="F26" s="61"/>
      <c r="G26" s="60"/>
      <c r="H26" s="62"/>
      <c r="I26" s="79"/>
    </row>
    <row r="27" spans="2:9" x14ac:dyDescent="0.2">
      <c r="B27" s="110" t="s">
        <v>198</v>
      </c>
      <c r="C27" s="46" t="s">
        <v>251</v>
      </c>
      <c r="D27" s="72"/>
      <c r="E27" s="64"/>
      <c r="F27" s="65"/>
      <c r="G27" s="64"/>
      <c r="H27" s="66"/>
      <c r="I27" s="73"/>
    </row>
    <row r="28" spans="2:9" x14ac:dyDescent="0.2">
      <c r="B28" s="52"/>
      <c r="C28" s="52">
        <v>3.1</v>
      </c>
      <c r="D28" s="53" t="s">
        <v>246</v>
      </c>
      <c r="E28" s="249" t="s">
        <v>252</v>
      </c>
      <c r="F28" s="256" t="str">
        <f>IF(E21="","",F21/E21-1)</f>
        <v/>
      </c>
      <c r="G28" s="256" t="str">
        <f>IF(F21="","",G21/F21-1)</f>
        <v/>
      </c>
      <c r="H28" s="256" t="str">
        <f>IF(G21="","",H21/G21-1)</f>
        <v/>
      </c>
      <c r="I28" s="256" t="str">
        <f>IF(H21="","",I21/H21-1)</f>
        <v/>
      </c>
    </row>
    <row r="29" spans="2:9" x14ac:dyDescent="0.2">
      <c r="B29" s="52"/>
      <c r="C29" s="52">
        <v>3.2</v>
      </c>
      <c r="D29" s="53" t="s">
        <v>247</v>
      </c>
      <c r="E29" s="249" t="s">
        <v>252</v>
      </c>
      <c r="F29" s="256" t="str">
        <f t="shared" ref="F29:I32" si="0">IF(E22="","",F22/E22-1)</f>
        <v/>
      </c>
      <c r="G29" s="256" t="str">
        <f t="shared" si="0"/>
        <v/>
      </c>
      <c r="H29" s="256" t="str">
        <f t="shared" si="0"/>
        <v/>
      </c>
      <c r="I29" s="256" t="str">
        <f t="shared" si="0"/>
        <v/>
      </c>
    </row>
    <row r="30" spans="2:9" x14ac:dyDescent="0.2">
      <c r="B30" s="52"/>
      <c r="C30" s="52">
        <v>3.3</v>
      </c>
      <c r="D30" s="53" t="s">
        <v>236</v>
      </c>
      <c r="E30" s="249" t="s">
        <v>252</v>
      </c>
      <c r="F30" s="256" t="str">
        <f t="shared" si="0"/>
        <v/>
      </c>
      <c r="G30" s="256" t="str">
        <f t="shared" si="0"/>
        <v/>
      </c>
      <c r="H30" s="256" t="str">
        <f t="shared" si="0"/>
        <v/>
      </c>
      <c r="I30" s="256" t="str">
        <f t="shared" si="0"/>
        <v/>
      </c>
    </row>
    <row r="31" spans="2:9" x14ac:dyDescent="0.2">
      <c r="B31" s="52"/>
      <c r="C31" s="52">
        <v>3.4</v>
      </c>
      <c r="D31" s="53" t="s">
        <v>248</v>
      </c>
      <c r="E31" s="249" t="s">
        <v>252</v>
      </c>
      <c r="F31" s="256" t="str">
        <f t="shared" si="0"/>
        <v/>
      </c>
      <c r="G31" s="256" t="str">
        <f t="shared" si="0"/>
        <v/>
      </c>
      <c r="H31" s="256" t="str">
        <f t="shared" si="0"/>
        <v/>
      </c>
      <c r="I31" s="256" t="str">
        <f t="shared" si="0"/>
        <v/>
      </c>
    </row>
    <row r="32" spans="2:9" x14ac:dyDescent="0.2">
      <c r="B32" s="52"/>
      <c r="C32" s="52">
        <v>3.5</v>
      </c>
      <c r="D32" s="53" t="s">
        <v>249</v>
      </c>
      <c r="E32" s="249" t="s">
        <v>252</v>
      </c>
      <c r="F32" s="257" t="str">
        <f t="shared" si="0"/>
        <v/>
      </c>
      <c r="G32" s="256" t="str">
        <f t="shared" si="0"/>
        <v/>
      </c>
      <c r="H32" s="258" t="str">
        <f t="shared" si="0"/>
        <v/>
      </c>
      <c r="I32" s="258" t="str">
        <f t="shared" si="0"/>
        <v/>
      </c>
    </row>
    <row r="33" spans="2:9" ht="15.75" thickBot="1" x14ac:dyDescent="0.25">
      <c r="B33" s="70"/>
      <c r="C33" s="70"/>
      <c r="D33" s="59"/>
      <c r="E33" s="114"/>
      <c r="F33" s="115"/>
      <c r="G33" s="114"/>
      <c r="H33" s="116"/>
      <c r="I33" s="117"/>
    </row>
    <row r="35" spans="2:9" ht="15.75" thickBot="1" x14ac:dyDescent="0.25"/>
    <row r="36" spans="2:9" ht="16.5" thickBot="1" x14ac:dyDescent="0.3">
      <c r="B36" s="37" t="s">
        <v>244</v>
      </c>
      <c r="E36" s="39"/>
      <c r="F36" s="40"/>
      <c r="G36" s="40" t="s">
        <v>202</v>
      </c>
      <c r="H36" s="40"/>
      <c r="I36" s="41"/>
    </row>
    <row r="37" spans="2:9" ht="16.5" thickBot="1" x14ac:dyDescent="0.25">
      <c r="E37" s="42"/>
      <c r="F37" s="43"/>
      <c r="G37" s="43"/>
      <c r="H37" s="43"/>
      <c r="I37" s="44"/>
    </row>
    <row r="38" spans="2:9" ht="16.5" thickBot="1" x14ac:dyDescent="0.3">
      <c r="E38" s="251">
        <f>E12</f>
        <v>2018</v>
      </c>
      <c r="F38" s="251">
        <f>E38+1</f>
        <v>2019</v>
      </c>
      <c r="G38" s="252">
        <f>F38+1</f>
        <v>2020</v>
      </c>
      <c r="H38" s="251">
        <f>G38+1</f>
        <v>2021</v>
      </c>
      <c r="I38" s="253">
        <f>H38+1</f>
        <v>2022</v>
      </c>
    </row>
    <row r="39" spans="2:9" x14ac:dyDescent="0.2">
      <c r="B39" s="103" t="s">
        <v>196</v>
      </c>
      <c r="C39" s="46" t="s">
        <v>245</v>
      </c>
      <c r="D39" s="113"/>
      <c r="E39" s="64"/>
      <c r="F39" s="65"/>
      <c r="G39" s="64"/>
      <c r="H39" s="66"/>
      <c r="I39" s="66"/>
    </row>
    <row r="40" spans="2:9" x14ac:dyDescent="0.2">
      <c r="B40" s="104"/>
      <c r="C40" s="52">
        <v>1.1000000000000001</v>
      </c>
      <c r="D40" s="53" t="s">
        <v>246</v>
      </c>
      <c r="E40" s="249">
        <f>'LGHistData-PPO'!E14</f>
        <v>36826143.920000002</v>
      </c>
      <c r="F40" s="249">
        <f>'LGHistData-PPO'!F14</f>
        <v>36581039.549999997</v>
      </c>
      <c r="G40" s="249">
        <f>'LGHistData-PPO'!G14</f>
        <v>36294959.590000004</v>
      </c>
      <c r="H40" s="249">
        <f>'LGHistData-PPO'!H14</f>
        <v>29812337.879999999</v>
      </c>
      <c r="I40" s="249">
        <f>'LGHistData-PPO'!I14</f>
        <v>12344556.32</v>
      </c>
    </row>
    <row r="41" spans="2:9" x14ac:dyDescent="0.2">
      <c r="B41" s="104"/>
      <c r="C41" s="52">
        <v>1.2</v>
      </c>
      <c r="D41" s="53" t="s">
        <v>247</v>
      </c>
      <c r="E41" s="249">
        <f>'LGHistData-PPO'!E22</f>
        <v>30301941.079999998</v>
      </c>
      <c r="F41" s="249">
        <f>'LGHistData-PPO'!F22</f>
        <v>29705499.540000003</v>
      </c>
      <c r="G41" s="249">
        <f>'LGHistData-PPO'!G22</f>
        <v>27024833.229999993</v>
      </c>
      <c r="H41" s="249">
        <f>'LGHistData-PPO'!H22</f>
        <v>27033883.669999998</v>
      </c>
      <c r="I41" s="249">
        <f>'LGHistData-PPO'!I22</f>
        <v>8182578.169999999</v>
      </c>
    </row>
    <row r="42" spans="2:9" x14ac:dyDescent="0.2">
      <c r="B42" s="104"/>
      <c r="C42" s="52">
        <v>1.3</v>
      </c>
      <c r="D42" s="53" t="s">
        <v>236</v>
      </c>
      <c r="E42" s="249">
        <f>'LGHistData-PPO'!E50</f>
        <v>4638194.4855788723</v>
      </c>
      <c r="F42" s="249">
        <f>'LGHistData-PPO'!F50</f>
        <v>5239724.8835818321</v>
      </c>
      <c r="G42" s="249">
        <f>'LGHistData-PPO'!G50</f>
        <v>4379754.8182182452</v>
      </c>
      <c r="H42" s="249">
        <f>'LGHistData-PPO'!H50</f>
        <v>4985116.4454588341</v>
      </c>
      <c r="I42" s="249">
        <f>'LGHistData-PPO'!I50</f>
        <v>2166089.2299738196</v>
      </c>
    </row>
    <row r="43" spans="2:9" x14ac:dyDescent="0.2">
      <c r="B43" s="104"/>
      <c r="C43" s="52">
        <v>1.4</v>
      </c>
      <c r="D43" s="53" t="s">
        <v>248</v>
      </c>
      <c r="E43" s="249">
        <f>'LGHistData-PPO'!E35</f>
        <v>1110806.4910012286</v>
      </c>
      <c r="F43" s="249">
        <f>'LGHistData-PPO'!F35</f>
        <v>356503.01546473958</v>
      </c>
      <c r="G43" s="249">
        <f>'LGHistData-PPO'!G35</f>
        <v>2277472.1015171795</v>
      </c>
      <c r="H43" s="249">
        <f>'LGHistData-PPO'!H35</f>
        <v>559432.05369201628</v>
      </c>
      <c r="I43" s="249">
        <f>'LGHistData-PPO'!I35</f>
        <v>837504.80640252086</v>
      </c>
    </row>
    <row r="44" spans="2:9" x14ac:dyDescent="0.2">
      <c r="B44" s="104"/>
      <c r="C44" s="52">
        <v>1.5</v>
      </c>
      <c r="D44" s="53" t="s">
        <v>249</v>
      </c>
      <c r="E44" s="249">
        <f>'LGHistData-PPO'!E44</f>
        <v>223926.25077506391</v>
      </c>
      <c r="F44" s="254">
        <f>'LGHistData-PPO'!F44</f>
        <v>329376.91392855195</v>
      </c>
      <c r="G44" s="249">
        <f>'LGHistData-PPO'!G44</f>
        <v>385421.19846828206</v>
      </c>
      <c r="H44" s="255">
        <f>'LGHistData-PPO'!H44</f>
        <v>565803.68192690238</v>
      </c>
      <c r="I44" s="255">
        <f>'LGHistData-PPO'!I44</f>
        <v>148519.90974604082</v>
      </c>
    </row>
    <row r="45" spans="2:9" x14ac:dyDescent="0.2">
      <c r="B45" s="105"/>
      <c r="C45" s="70"/>
      <c r="D45" s="71"/>
      <c r="E45" s="60"/>
      <c r="F45" s="61"/>
      <c r="G45" s="60"/>
      <c r="H45" s="62"/>
      <c r="I45" s="62"/>
    </row>
    <row r="46" spans="2:9" x14ac:dyDescent="0.2">
      <c r="B46" s="103" t="s">
        <v>197</v>
      </c>
      <c r="C46" s="46" t="s">
        <v>250</v>
      </c>
      <c r="D46" s="72"/>
      <c r="E46" s="64"/>
      <c r="F46" s="65"/>
      <c r="G46" s="64"/>
      <c r="H46" s="66"/>
      <c r="I46" s="73"/>
    </row>
    <row r="47" spans="2:9" x14ac:dyDescent="0.2">
      <c r="B47" s="104"/>
      <c r="C47" s="52">
        <v>2.1</v>
      </c>
      <c r="D47" s="53" t="s">
        <v>246</v>
      </c>
      <c r="E47" s="249">
        <f>IF('LGHistData-PPO'!E$54=0,"",E40/'LGHistData-PPO'!E$54)</f>
        <v>552.13265645146782</v>
      </c>
      <c r="F47" s="249">
        <f>IF('LGHistData-PPO'!F$54=0,"",F40/'LGHistData-PPO'!F$54)</f>
        <v>560.39707017785736</v>
      </c>
      <c r="G47" s="249">
        <f>IF('LGHistData-PPO'!G$54=0,"",G40/'LGHistData-PPO'!G$54)</f>
        <v>585.05342924383842</v>
      </c>
      <c r="H47" s="249">
        <f>IF('LGHistData-PPO'!H$54=0,"",H40/'LGHistData-PPO'!H$54)</f>
        <v>580.01785793497925</v>
      </c>
      <c r="I47" s="249">
        <f>IF('LGHistData-PPO'!I$54=0,"",I40/'LGHistData-PPO'!I$54)</f>
        <v>596.98985975432834</v>
      </c>
    </row>
    <row r="48" spans="2:9" x14ac:dyDescent="0.2">
      <c r="B48" s="104"/>
      <c r="C48" s="52">
        <v>2.2000000000000002</v>
      </c>
      <c r="D48" s="53" t="s">
        <v>247</v>
      </c>
      <c r="E48" s="249">
        <f>IF('LGHistData-PPO'!E$54=0,"",E41/'LGHistData-PPO'!E$54)</f>
        <v>454.31558787369931</v>
      </c>
      <c r="F48" s="249">
        <f>IF('LGHistData-PPO'!F$54=0,"",F41/'LGHistData-PPO'!F$54)</f>
        <v>455.06839376809603</v>
      </c>
      <c r="G48" s="249">
        <f>IF('LGHistData-PPO'!G$54=0,"",G41/'LGHistData-PPO'!G$54)</f>
        <v>435.62443751309689</v>
      </c>
      <c r="H48" s="249">
        <f>IF('LGHistData-PPO'!H$54=0,"",H41/'LGHistData-PPO'!H$54)</f>
        <v>525.96127687309092</v>
      </c>
      <c r="I48" s="249">
        <f>IF('LGHistData-PPO'!I$54=0,"",I41/'LGHistData-PPO'!I$54)</f>
        <v>395.71419721443073</v>
      </c>
    </row>
    <row r="49" spans="2:9" x14ac:dyDescent="0.2">
      <c r="B49" s="104"/>
      <c r="C49" s="52">
        <v>2.2999999999999998</v>
      </c>
      <c r="D49" s="53" t="s">
        <v>236</v>
      </c>
      <c r="E49" s="249">
        <f>IF('LGHistData-PPO'!E$54=0,"",E42/'LGHistData-PPO'!E$54)</f>
        <v>69.54023337399731</v>
      </c>
      <c r="F49" s="249">
        <f>IF('LGHistData-PPO'!F$54=0,"",F42/'LGHistData-PPO'!F$54)</f>
        <v>80.269082273723242</v>
      </c>
      <c r="G49" s="249">
        <f>IF('LGHistData-PPO'!G$54=0,"",G42/'LGHistData-PPO'!G$54)</f>
        <v>70.599075039383678</v>
      </c>
      <c r="H49" s="249">
        <f>IF('LGHistData-PPO'!H$54=0,"",H42/'LGHistData-PPO'!H$54)</f>
        <v>96.98858821103201</v>
      </c>
      <c r="I49" s="249">
        <f>IF('LGHistData-PPO'!I$54=0,"",I42/'LGHistData-PPO'!I$54)</f>
        <v>104.75332382115386</v>
      </c>
    </row>
    <row r="50" spans="2:9" x14ac:dyDescent="0.2">
      <c r="B50" s="104"/>
      <c r="C50" s="52">
        <v>2.4</v>
      </c>
      <c r="D50" s="53" t="s">
        <v>248</v>
      </c>
      <c r="E50" s="249">
        <f>IF('LGHistData-PPO'!E$54=0,"",E43/'LGHistData-PPO'!E$54)</f>
        <v>16.654269858185081</v>
      </c>
      <c r="F50" s="249">
        <f>IF('LGHistData-PPO'!F$54=0,"",F43/'LGHistData-PPO'!F$54)</f>
        <v>5.461387861953515</v>
      </c>
      <c r="G50" s="249">
        <f>IF('LGHistData-PPO'!G$54=0,"",G43/'LGHistData-PPO'!G$54)</f>
        <v>36.711512508941105</v>
      </c>
      <c r="H50" s="249">
        <f>IF('LGHistData-PPO'!H$54=0,"",H43/'LGHistData-PPO'!H$54)</f>
        <v>10.88410384816857</v>
      </c>
      <c r="I50" s="249">
        <f>IF('LGHistData-PPO'!I$54=0,"",I43/'LGHistData-PPO'!I$54)</f>
        <v>40.502215224031382</v>
      </c>
    </row>
    <row r="51" spans="2:9" x14ac:dyDescent="0.2">
      <c r="B51" s="104"/>
      <c r="C51" s="52">
        <v>2.5</v>
      </c>
      <c r="D51" s="53" t="s">
        <v>249</v>
      </c>
      <c r="E51" s="249">
        <f>IF('LGHistData-PPO'!E$54=0,"",E44/'LGHistData-PPO'!E$54)</f>
        <v>3.3573158231890599</v>
      </c>
      <c r="F51" s="254">
        <f>IF('LGHistData-PPO'!F$54=0,"",F44/'LGHistData-PPO'!F$54)</f>
        <v>5.0458341211843676</v>
      </c>
      <c r="G51" s="249">
        <f>IF('LGHistData-PPO'!G$54=0,"",G44/'LGHistData-PPO'!G$54)</f>
        <v>6.2127633262130999</v>
      </c>
      <c r="H51" s="255">
        <f>IF('LGHistData-PPO'!H$54=0,"",H44/'LGHistData-PPO'!H$54)</f>
        <v>11.008067898731539</v>
      </c>
      <c r="I51" s="255">
        <f>IF('LGHistData-PPO'!I$54=0,"",I44/'LGHistData-PPO'!I$54)</f>
        <v>7.1825084508192676</v>
      </c>
    </row>
    <row r="52" spans="2:9" x14ac:dyDescent="0.2">
      <c r="B52" s="107"/>
      <c r="C52" s="77"/>
      <c r="D52" s="78"/>
      <c r="E52" s="60"/>
      <c r="F52" s="61"/>
      <c r="G52" s="60"/>
      <c r="H52" s="62"/>
      <c r="I52" s="79"/>
    </row>
    <row r="53" spans="2:9" x14ac:dyDescent="0.2">
      <c r="B53" s="110" t="s">
        <v>198</v>
      </c>
      <c r="C53" s="46" t="s">
        <v>251</v>
      </c>
      <c r="D53" s="72"/>
      <c r="E53" s="64"/>
      <c r="F53" s="65"/>
      <c r="G53" s="64"/>
      <c r="H53" s="66"/>
      <c r="I53" s="73"/>
    </row>
    <row r="54" spans="2:9" x14ac:dyDescent="0.2">
      <c r="B54" s="52"/>
      <c r="C54" s="52">
        <v>3.1</v>
      </c>
      <c r="D54" s="53" t="s">
        <v>246</v>
      </c>
      <c r="E54" s="249" t="s">
        <v>252</v>
      </c>
      <c r="F54" s="256">
        <f>IF(E47="","",F47/E47-1)</f>
        <v>1.4968166852336928E-2</v>
      </c>
      <c r="G54" s="256">
        <f>IF(F47="","",G47/F47-1)</f>
        <v>4.3998015653714306E-2</v>
      </c>
      <c r="H54" s="256">
        <f>IF(G47="","",H47/G47-1)</f>
        <v>-8.6070281057364362E-3</v>
      </c>
      <c r="I54" s="256">
        <f>IF(H47="","",I47/H47-1)</f>
        <v>2.9261171164236321E-2</v>
      </c>
    </row>
    <row r="55" spans="2:9" x14ac:dyDescent="0.2">
      <c r="B55" s="52"/>
      <c r="C55" s="52">
        <v>3.2</v>
      </c>
      <c r="D55" s="53" t="s">
        <v>247</v>
      </c>
      <c r="E55" s="249" t="s">
        <v>252</v>
      </c>
      <c r="F55" s="256">
        <f t="shared" ref="F55:I58" si="1">IF(E48="","",F48/E48-1)</f>
        <v>1.657010929164926E-3</v>
      </c>
      <c r="G55" s="256">
        <f t="shared" si="1"/>
        <v>-4.2727547158346146E-2</v>
      </c>
      <c r="H55" s="256">
        <f t="shared" si="1"/>
        <v>0.20737321321023927</v>
      </c>
      <c r="I55" s="256">
        <f t="shared" si="1"/>
        <v>-0.24763625267813683</v>
      </c>
    </row>
    <row r="56" spans="2:9" x14ac:dyDescent="0.2">
      <c r="B56" s="52"/>
      <c r="C56" s="52">
        <v>3.3</v>
      </c>
      <c r="D56" s="53" t="s">
        <v>236</v>
      </c>
      <c r="E56" s="249" t="s">
        <v>252</v>
      </c>
      <c r="F56" s="256">
        <f t="shared" si="1"/>
        <v>0.15428261280091848</v>
      </c>
      <c r="G56" s="256">
        <f t="shared" si="1"/>
        <v>-0.12046988654192103</v>
      </c>
      <c r="H56" s="256">
        <f t="shared" si="1"/>
        <v>0.37379403564319991</v>
      </c>
      <c r="I56" s="256">
        <f t="shared" si="1"/>
        <v>8.0058239359325434E-2</v>
      </c>
    </row>
    <row r="57" spans="2:9" x14ac:dyDescent="0.2">
      <c r="B57" s="52"/>
      <c r="C57" s="52">
        <v>3.4</v>
      </c>
      <c r="D57" s="53" t="s">
        <v>248</v>
      </c>
      <c r="E57" s="249" t="s">
        <v>252</v>
      </c>
      <c r="F57" s="256">
        <f>IF(E50="","",F50/E50-1)</f>
        <v>-0.67207281325098722</v>
      </c>
      <c r="G57" s="256">
        <f t="shared" si="1"/>
        <v>5.7220115906233318</v>
      </c>
      <c r="H57" s="256">
        <f t="shared" si="1"/>
        <v>-0.70352341529056472</v>
      </c>
      <c r="I57" s="256">
        <f t="shared" si="1"/>
        <v>2.721226459158284</v>
      </c>
    </row>
    <row r="58" spans="2:9" x14ac:dyDescent="0.2">
      <c r="B58" s="52"/>
      <c r="C58" s="52">
        <v>3.5</v>
      </c>
      <c r="D58" s="53" t="s">
        <v>249</v>
      </c>
      <c r="E58" s="249" t="s">
        <v>252</v>
      </c>
      <c r="F58" s="257">
        <f>IF(E51="","",F51/E51-1)</f>
        <v>0.5029369850559402</v>
      </c>
      <c r="G58" s="256">
        <f t="shared" si="1"/>
        <v>0.23126586744687283</v>
      </c>
      <c r="H58" s="258">
        <f t="shared" si="1"/>
        <v>0.77184729575741762</v>
      </c>
      <c r="I58" s="258">
        <f t="shared" si="1"/>
        <v>-0.34752324232602994</v>
      </c>
    </row>
    <row r="59" spans="2:9" ht="15.75" thickBot="1" x14ac:dyDescent="0.25">
      <c r="B59" s="70"/>
      <c r="C59" s="70"/>
      <c r="D59" s="59"/>
      <c r="E59" s="114"/>
      <c r="F59" s="115"/>
      <c r="G59" s="114"/>
      <c r="H59" s="116"/>
      <c r="I59" s="117"/>
    </row>
  </sheetData>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E10" sqref="E10"/>
    </sheetView>
  </sheetViews>
  <sheetFormatPr defaultRowHeight="15" x14ac:dyDescent="0.2"/>
  <cols>
    <col min="1" max="1" width="23.33203125" customWidth="1"/>
  </cols>
  <sheetData>
    <row r="1" spans="1:1" x14ac:dyDescent="0.2">
      <c r="A1" t="s">
        <v>789</v>
      </c>
    </row>
    <row r="3" spans="1:1" x14ac:dyDescent="0.2">
      <c r="A3" s="123" t="s">
        <v>773</v>
      </c>
    </row>
    <row r="4" spans="1:1" x14ac:dyDescent="0.2">
      <c r="A4" s="224" t="s">
        <v>774</v>
      </c>
    </row>
    <row r="5" spans="1:1" x14ac:dyDescent="0.2">
      <c r="A5" s="308" t="s">
        <v>775</v>
      </c>
    </row>
    <row r="6" spans="1:1" x14ac:dyDescent="0.2">
      <c r="A6" s="123" t="s">
        <v>776</v>
      </c>
    </row>
    <row r="7" spans="1:1" x14ac:dyDescent="0.2">
      <c r="A7" s="123" t="s">
        <v>777</v>
      </c>
    </row>
    <row r="8" spans="1:1" x14ac:dyDescent="0.2">
      <c r="A8" s="223" t="s">
        <v>778</v>
      </c>
    </row>
    <row r="9" spans="1:1" x14ac:dyDescent="0.2">
      <c r="A9" s="125" t="s">
        <v>785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election activeCell="H22" sqref="H22"/>
    </sheetView>
  </sheetViews>
  <sheetFormatPr defaultRowHeight="15" x14ac:dyDescent="0.2"/>
  <sheetData>
    <row r="1" spans="1:1" x14ac:dyDescent="0.2">
      <c r="A1" t="s">
        <v>860</v>
      </c>
    </row>
    <row r="3" spans="1:1" x14ac:dyDescent="0.2">
      <c r="A3" s="123" t="s">
        <v>759</v>
      </c>
    </row>
    <row r="4" spans="1:1" x14ac:dyDescent="0.2">
      <c r="A4" s="123" t="s">
        <v>759</v>
      </c>
    </row>
    <row r="5" spans="1:1" x14ac:dyDescent="0.2">
      <c r="A5" s="123" t="s">
        <v>759</v>
      </c>
    </row>
    <row r="6" spans="1:1" x14ac:dyDescent="0.2">
      <c r="A6" s="123" t="s">
        <v>759</v>
      </c>
    </row>
    <row r="7" spans="1:1" x14ac:dyDescent="0.2">
      <c r="A7" s="123" t="s">
        <v>760</v>
      </c>
    </row>
    <row r="8" spans="1:1" x14ac:dyDescent="0.2">
      <c r="A8" s="123" t="s">
        <v>761</v>
      </c>
    </row>
    <row r="9" spans="1:1" x14ac:dyDescent="0.2">
      <c r="A9" s="123" t="s">
        <v>762</v>
      </c>
    </row>
    <row r="10" spans="1:1" x14ac:dyDescent="0.2">
      <c r="A10" s="123" t="s">
        <v>762</v>
      </c>
    </row>
    <row r="11" spans="1:1" x14ac:dyDescent="0.2">
      <c r="A11" s="123" t="s">
        <v>763</v>
      </c>
    </row>
    <row r="12" spans="1:1" x14ac:dyDescent="0.2">
      <c r="A12" s="123" t="s">
        <v>764</v>
      </c>
    </row>
    <row r="13" spans="1:1" x14ac:dyDescent="0.2">
      <c r="A13" s="123" t="s">
        <v>765</v>
      </c>
    </row>
    <row r="14" spans="1:1" x14ac:dyDescent="0.2">
      <c r="A14" s="123" t="s">
        <v>766</v>
      </c>
    </row>
    <row r="15" spans="1:1" x14ac:dyDescent="0.2">
      <c r="A15" s="122" t="s">
        <v>767</v>
      </c>
    </row>
    <row r="16" spans="1:1" x14ac:dyDescent="0.2">
      <c r="A16" s="123" t="s">
        <v>768</v>
      </c>
    </row>
    <row r="17" spans="1:1" x14ac:dyDescent="0.2">
      <c r="A17" s="125" t="s">
        <v>769</v>
      </c>
    </row>
    <row r="18" spans="1:1" x14ac:dyDescent="0.2">
      <c r="A18" s="27" t="s">
        <v>820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Normal="100" zoomScaleSheetLayoutView="85" zoomScalePageLayoutView="90" workbookViewId="0">
      <selection activeCell="C19" sqref="C19"/>
    </sheetView>
  </sheetViews>
  <sheetFormatPr defaultColWidth="42.77734375" defaultRowHeight="15" x14ac:dyDescent="0.2"/>
  <cols>
    <col min="1" max="1" width="53.21875" style="128" customWidth="1"/>
    <col min="2" max="2" width="25.109375" style="128" customWidth="1"/>
    <col min="3" max="3" width="31.77734375" style="128" customWidth="1"/>
    <col min="4" max="16384" width="42.77734375" style="128"/>
  </cols>
  <sheetData>
    <row r="1" spans="1:3" ht="16.5" customHeight="1" x14ac:dyDescent="0.25">
      <c r="A1" s="126" t="s">
        <v>61</v>
      </c>
      <c r="B1" s="127"/>
      <c r="C1" s="19"/>
    </row>
    <row r="2" spans="1:3" ht="16.5" customHeight="1" x14ac:dyDescent="0.25">
      <c r="A2" s="126" t="s">
        <v>259</v>
      </c>
      <c r="B2" s="127"/>
      <c r="C2" s="19"/>
    </row>
    <row r="3" spans="1:3" ht="16.5" customHeight="1" x14ac:dyDescent="0.25">
      <c r="A3" s="126" t="s">
        <v>701</v>
      </c>
      <c r="B3" s="127"/>
      <c r="C3" s="19"/>
    </row>
    <row r="4" spans="1:3" ht="16.5" customHeight="1" x14ac:dyDescent="0.25">
      <c r="A4" s="129" t="s">
        <v>260</v>
      </c>
      <c r="B4" s="130"/>
      <c r="C4" s="131"/>
    </row>
    <row r="5" spans="1:3" ht="16.5" customHeight="1" x14ac:dyDescent="0.25">
      <c r="A5" s="129" t="s">
        <v>261</v>
      </c>
      <c r="B5" s="130"/>
      <c r="C5" s="131"/>
    </row>
    <row r="6" spans="1:3" ht="16.5" customHeight="1" x14ac:dyDescent="0.25">
      <c r="A6" s="132"/>
      <c r="B6" s="132"/>
      <c r="C6" s="132"/>
    </row>
    <row r="7" spans="1:3" ht="16.5" customHeight="1" x14ac:dyDescent="0.25">
      <c r="A7" s="266" t="str">
        <f>'Cover-Input Page '!B7&amp;": "&amp;'Cover-Input Page '!C7</f>
        <v>Company Name (Health Plan): Blue Shield of California Life &amp; Health Insurance Company</v>
      </c>
      <c r="B7" s="133"/>
      <c r="C7" s="133"/>
    </row>
    <row r="8" spans="1:3" ht="16.5" customHeight="1" x14ac:dyDescent="0.25">
      <c r="A8" s="266" t="str">
        <f>"Reporting Year: "&amp;'Cover-Input Page '!$C$5</f>
        <v>Reporting Year: 2023</v>
      </c>
      <c r="B8" s="133"/>
      <c r="C8" s="133"/>
    </row>
    <row r="9" spans="1:3" ht="16.5" customHeight="1" x14ac:dyDescent="0.25">
      <c r="A9" s="133"/>
      <c r="B9" s="127"/>
      <c r="C9" s="127"/>
    </row>
    <row r="10" spans="1:3" ht="15.75" x14ac:dyDescent="0.25">
      <c r="A10" s="134" t="s">
        <v>262</v>
      </c>
      <c r="B10" s="135"/>
      <c r="C10" s="136"/>
    </row>
    <row r="11" spans="1:3" ht="49.5" customHeight="1" x14ac:dyDescent="0.25">
      <c r="A11" s="137" t="s">
        <v>263</v>
      </c>
      <c r="B11" s="264" t="str">
        <f>'Cover-Input Page '!$C$5&amp;" Total Paid Dollar Amount (PMPM)"</f>
        <v>2023 Total Paid Dollar Amount (PMPM)</v>
      </c>
      <c r="C11" s="138" t="s">
        <v>264</v>
      </c>
    </row>
    <row r="12" spans="1:3" ht="45" customHeight="1" x14ac:dyDescent="0.25">
      <c r="A12" s="139" t="s">
        <v>755</v>
      </c>
      <c r="B12" s="214"/>
      <c r="C12" s="259" t="e">
        <f>B12/B19</f>
        <v>#DIV/0!</v>
      </c>
    </row>
    <row r="13" spans="1:3" ht="45.75" customHeight="1" x14ac:dyDescent="0.25">
      <c r="A13" s="139" t="s">
        <v>756</v>
      </c>
      <c r="B13" s="214"/>
      <c r="C13" s="259" t="e">
        <f>B13/B19</f>
        <v>#DIV/0!</v>
      </c>
    </row>
    <row r="14" spans="1:3" ht="45" customHeight="1" x14ac:dyDescent="0.25">
      <c r="A14" s="139" t="s">
        <v>757</v>
      </c>
      <c r="B14" s="214"/>
      <c r="C14" s="259" t="e">
        <f>B14/B19</f>
        <v>#DIV/0!</v>
      </c>
    </row>
    <row r="15" spans="1:3" ht="45" customHeight="1" x14ac:dyDescent="0.25">
      <c r="A15" s="139" t="s">
        <v>265</v>
      </c>
      <c r="B15" s="282">
        <f>SUM(B12:B14)</f>
        <v>0</v>
      </c>
      <c r="C15" s="259" t="e">
        <f>B15/B19</f>
        <v>#DIV/0!</v>
      </c>
    </row>
    <row r="16" spans="1:3" ht="45" customHeight="1" x14ac:dyDescent="0.25">
      <c r="A16" s="140" t="s">
        <v>266</v>
      </c>
      <c r="B16" s="282">
        <f>'LGPDCD-YoYTotalPlanSpnd'!B16</f>
        <v>0</v>
      </c>
      <c r="C16" s="259" t="e">
        <f>B16/B19</f>
        <v>#DIV/0!</v>
      </c>
    </row>
    <row r="17" spans="1:3" ht="30" customHeight="1" x14ac:dyDescent="0.2">
      <c r="A17" s="141"/>
      <c r="B17" s="142"/>
      <c r="C17" s="143"/>
    </row>
    <row r="18" spans="1:3" ht="23.25" customHeight="1" x14ac:dyDescent="0.25">
      <c r="A18" s="144"/>
      <c r="B18" s="267">
        <f>'Cover-Input Page '!$C$5</f>
        <v>2023</v>
      </c>
      <c r="C18" s="145"/>
    </row>
    <row r="19" spans="1:3" ht="45" customHeight="1" x14ac:dyDescent="0.25">
      <c r="A19" s="139" t="s">
        <v>267</v>
      </c>
      <c r="B19" s="282">
        <f>'LGPDCD-YoYTotalPlanSpnd'!B19</f>
        <v>0</v>
      </c>
      <c r="C19" s="145"/>
    </row>
    <row r="20" spans="1:3" ht="15" customHeight="1" x14ac:dyDescent="0.2"/>
    <row r="21" spans="1:3" ht="17.25" customHeight="1" x14ac:dyDescent="0.2"/>
    <row r="22" spans="1:3" ht="30" customHeight="1" x14ac:dyDescent="0.2">
      <c r="A22" s="141"/>
      <c r="B22" s="141"/>
      <c r="C22" s="141"/>
    </row>
    <row r="23" spans="1:3" ht="30" customHeight="1" x14ac:dyDescent="0.2"/>
    <row r="24" spans="1:3" ht="30" customHeight="1" x14ac:dyDescent="0.2"/>
  </sheetData>
  <printOptions horizontalCentered="1"/>
  <pageMargins left="0.7" right="0.7" top="0.75" bottom="0.75" header="0.3" footer="0.3"/>
  <pageSetup scale="8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H24"/>
  <sheetViews>
    <sheetView showGridLines="0" zoomScale="70" zoomScaleNormal="70" zoomScaleSheetLayoutView="115" zoomScalePageLayoutView="85" workbookViewId="0">
      <selection activeCell="C15" sqref="C15"/>
    </sheetView>
  </sheetViews>
  <sheetFormatPr defaultColWidth="7.77734375" defaultRowHeight="15" x14ac:dyDescent="0.2"/>
  <cols>
    <col min="1" max="1" width="54.77734375" style="128" customWidth="1"/>
    <col min="2" max="4" width="24.21875" style="128" customWidth="1"/>
    <col min="5" max="5" width="7.77734375" style="128"/>
    <col min="6" max="8" width="21.77734375" style="128" customWidth="1"/>
    <col min="9" max="16384" width="7.77734375" style="128"/>
  </cols>
  <sheetData>
    <row r="1" spans="1:8" ht="17.25" customHeight="1" x14ac:dyDescent="0.25">
      <c r="A1" s="126" t="s">
        <v>61</v>
      </c>
      <c r="B1" s="127"/>
      <c r="C1" s="19"/>
      <c r="D1" s="19"/>
    </row>
    <row r="2" spans="1:8" ht="18" customHeight="1" x14ac:dyDescent="0.25">
      <c r="A2" s="126" t="s">
        <v>259</v>
      </c>
      <c r="B2" s="127"/>
      <c r="C2" s="19"/>
      <c r="D2" s="19"/>
    </row>
    <row r="3" spans="1:8" ht="18" customHeight="1" x14ac:dyDescent="0.25">
      <c r="A3" s="126" t="s">
        <v>701</v>
      </c>
      <c r="B3" s="127"/>
      <c r="C3" s="19"/>
      <c r="D3" s="19"/>
    </row>
    <row r="4" spans="1:8" ht="18" customHeight="1" x14ac:dyDescent="0.25">
      <c r="A4" s="131" t="s">
        <v>268</v>
      </c>
      <c r="B4" s="130"/>
      <c r="C4" s="146"/>
      <c r="D4" s="146"/>
    </row>
    <row r="5" spans="1:8" ht="18" customHeight="1" x14ac:dyDescent="0.25">
      <c r="A5" s="131" t="s">
        <v>269</v>
      </c>
      <c r="B5" s="130"/>
      <c r="C5" s="146"/>
      <c r="D5" s="146"/>
    </row>
    <row r="6" spans="1:8" ht="16.5" customHeight="1" x14ac:dyDescent="0.25">
      <c r="A6" s="132"/>
      <c r="B6" s="132"/>
      <c r="C6" s="132"/>
      <c r="D6" s="132"/>
    </row>
    <row r="7" spans="1:8" ht="16.5" customHeight="1" x14ac:dyDescent="0.25">
      <c r="A7" s="266" t="str">
        <f>'Cover-Input Page '!B7&amp;": "&amp;'Cover-Input Page '!C7</f>
        <v>Company Name (Health Plan): Blue Shield of California Life &amp; Health Insurance Company</v>
      </c>
      <c r="B7" s="144"/>
      <c r="C7" s="127"/>
      <c r="D7" s="127"/>
    </row>
    <row r="8" spans="1:8" ht="16.5" customHeight="1" x14ac:dyDescent="0.25">
      <c r="A8" s="266" t="str">
        <f>"Reporting Year: "&amp;'Cover-Input Page '!$C$5</f>
        <v>Reporting Year: 2023</v>
      </c>
      <c r="B8" s="147"/>
      <c r="C8" s="127"/>
      <c r="D8" s="127"/>
    </row>
    <row r="9" spans="1:8" ht="16.5" customHeight="1" x14ac:dyDescent="0.25">
      <c r="A9" s="133"/>
      <c r="B9" s="147"/>
      <c r="C9" s="127"/>
      <c r="D9" s="127"/>
    </row>
    <row r="10" spans="1:8" ht="15.75" x14ac:dyDescent="0.25">
      <c r="A10" s="148" t="str">
        <f>'LGPDCD-PharmPctPrem'!A10:C10</f>
        <v>Includes Plan Pharmacy, Network Pharmacy, and Mail Order Pharmacy for Outpatient Use</v>
      </c>
      <c r="B10" s="149"/>
      <c r="C10" s="149"/>
      <c r="D10" s="149"/>
    </row>
    <row r="11" spans="1:8" ht="87.75" customHeight="1" x14ac:dyDescent="0.25">
      <c r="A11" s="137" t="s">
        <v>263</v>
      </c>
      <c r="B11" s="264" t="str">
        <f>'Cover-Input Page '!$C$5&amp;" Total Annual Plan Spending (i.e., Allowed) Dollar Amount (PMPM)"</f>
        <v>2023 Total Annual Plan Spending (i.e., Allowed) Dollar Amount (PMPM)</v>
      </c>
      <c r="C11" s="264" t="str">
        <f>'Cover-Input Page '!$C$5-1&amp;" Total Annual Plan Spending (i.e., Allowed) Dollar Amount (PMPM)"</f>
        <v>2022 Total Annual Plan Spending (i.e., Allowed) Dollar Amount (PMPM)</v>
      </c>
      <c r="D11" s="138" t="s">
        <v>270</v>
      </c>
      <c r="F11" s="264" t="s">
        <v>939</v>
      </c>
      <c r="G11" s="264" t="s">
        <v>940</v>
      </c>
      <c r="H11" s="138" t="s">
        <v>270</v>
      </c>
    </row>
    <row r="12" spans="1:8" ht="54.75" customHeight="1" x14ac:dyDescent="0.25">
      <c r="A12" s="139" t="s">
        <v>755</v>
      </c>
      <c r="B12" s="209">
        <v>0</v>
      </c>
      <c r="C12" s="401">
        <v>9.7100000000000009</v>
      </c>
      <c r="D12" s="259">
        <f>B12/C12-1</f>
        <v>-1</v>
      </c>
      <c r="F12" s="209">
        <v>0</v>
      </c>
      <c r="G12" s="385">
        <v>9.3087772980102841</v>
      </c>
      <c r="H12" s="259">
        <v>-1</v>
      </c>
    </row>
    <row r="13" spans="1:8" ht="54.75" customHeight="1" x14ac:dyDescent="0.25">
      <c r="A13" s="139" t="s">
        <v>756</v>
      </c>
      <c r="B13" s="209">
        <v>0</v>
      </c>
      <c r="C13" s="401">
        <v>46.14</v>
      </c>
      <c r="D13" s="259">
        <f>B13/C13-1</f>
        <v>-1</v>
      </c>
      <c r="F13" s="209">
        <v>0</v>
      </c>
      <c r="G13" s="385">
        <v>37.857351703917146</v>
      </c>
      <c r="H13" s="259">
        <v>-1</v>
      </c>
    </row>
    <row r="14" spans="1:8" ht="31.5" x14ac:dyDescent="0.25">
      <c r="A14" s="139" t="s">
        <v>757</v>
      </c>
      <c r="B14" s="209">
        <v>0</v>
      </c>
      <c r="C14" s="401">
        <v>33.94</v>
      </c>
      <c r="D14" s="259">
        <f>B14/C14-1</f>
        <v>-1</v>
      </c>
      <c r="F14" s="209">
        <v>0</v>
      </c>
      <c r="G14" s="385">
        <v>38.911955046624392</v>
      </c>
      <c r="H14" s="259">
        <v>-1</v>
      </c>
    </row>
    <row r="15" spans="1:8" ht="45" customHeight="1" x14ac:dyDescent="0.25">
      <c r="A15" s="139" t="s">
        <v>271</v>
      </c>
      <c r="B15" s="260">
        <f>SUM(B12:B14)</f>
        <v>0</v>
      </c>
      <c r="C15" s="260">
        <f>SUM(C12:C14)</f>
        <v>89.789999999999992</v>
      </c>
      <c r="D15" s="259">
        <f>B15/C15-1</f>
        <v>-1</v>
      </c>
      <c r="F15" s="260">
        <v>0</v>
      </c>
      <c r="G15" s="386">
        <v>86.07808404855183</v>
      </c>
      <c r="H15" s="259">
        <v>-1</v>
      </c>
    </row>
    <row r="16" spans="1:8" ht="45" customHeight="1" x14ac:dyDescent="0.25">
      <c r="A16" s="139" t="s">
        <v>272</v>
      </c>
      <c r="B16" s="210"/>
      <c r="C16" s="387">
        <v>-32.070209270766377</v>
      </c>
      <c r="D16" s="259">
        <f>B16/C16-1</f>
        <v>-1</v>
      </c>
      <c r="F16" s="210"/>
      <c r="G16" s="210"/>
      <c r="H16" s="259" t="e">
        <v>#DIV/0!</v>
      </c>
    </row>
    <row r="17" spans="1:8" ht="30" customHeight="1" x14ac:dyDescent="0.2">
      <c r="A17" s="141"/>
      <c r="B17" s="211"/>
      <c r="C17" s="211"/>
      <c r="D17" s="212"/>
      <c r="F17" s="211"/>
      <c r="G17" s="211"/>
      <c r="H17" s="212"/>
    </row>
    <row r="18" spans="1:8" ht="47.25" x14ac:dyDescent="0.25">
      <c r="A18" s="144"/>
      <c r="B18" s="265">
        <f>'Cover-Input Page '!$C$5</f>
        <v>2023</v>
      </c>
      <c r="C18" s="268">
        <f>B18-1</f>
        <v>2022</v>
      </c>
      <c r="D18" s="213" t="s">
        <v>273</v>
      </c>
      <c r="F18" s="265">
        <v>2023</v>
      </c>
      <c r="G18" s="268">
        <v>2022</v>
      </c>
      <c r="H18" s="213" t="s">
        <v>273</v>
      </c>
    </row>
    <row r="19" spans="1:8" ht="45" customHeight="1" x14ac:dyDescent="0.25">
      <c r="A19" s="139" t="str">
        <f>'LGPDCD-PharmPctPrem'!A19</f>
        <v>Total Health Care Paid Premiums with pharmacy benefits carve-in (PMPM)</v>
      </c>
      <c r="B19" s="283"/>
      <c r="C19" s="209">
        <v>641.48634263042482</v>
      </c>
      <c r="D19" s="259">
        <f>B19/C19-1</f>
        <v>-1</v>
      </c>
      <c r="F19" s="283"/>
      <c r="G19" s="385">
        <v>638.99598407311612</v>
      </c>
      <c r="H19" s="259">
        <v>-1</v>
      </c>
    </row>
    <row r="20" spans="1:8" ht="30" customHeight="1" x14ac:dyDescent="0.25">
      <c r="C20" s="127"/>
      <c r="D20" s="127"/>
    </row>
    <row r="21" spans="1:8" ht="30" customHeight="1" x14ac:dyDescent="0.2"/>
    <row r="22" spans="1:8" ht="30" customHeight="1" x14ac:dyDescent="0.2"/>
    <row r="23" spans="1:8" ht="30" customHeight="1" x14ac:dyDescent="0.2">
      <c r="A23" s="150"/>
      <c r="B23" s="150"/>
      <c r="C23" s="150"/>
      <c r="D23" s="150"/>
    </row>
    <row r="24" spans="1:8" ht="30" customHeight="1" x14ac:dyDescent="0.2"/>
  </sheetData>
  <printOptions horizontalCentered="1"/>
  <pageMargins left="0.7" right="0.7" top="0.75" bottom="0.75" header="0.3" footer="0.3"/>
  <pageSetup scale="8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H62"/>
  <sheetViews>
    <sheetView showGridLines="0" showWhiteSpace="0" zoomScale="85" zoomScaleNormal="85" zoomScaleSheetLayoutView="100" zoomScalePageLayoutView="85" workbookViewId="0">
      <selection activeCell="D35" sqref="D35"/>
    </sheetView>
  </sheetViews>
  <sheetFormatPr defaultColWidth="7.77734375" defaultRowHeight="15" x14ac:dyDescent="0.2"/>
  <cols>
    <col min="1" max="1" width="55.109375" style="128" customWidth="1"/>
    <col min="2" max="4" width="19.109375" style="128" customWidth="1"/>
    <col min="5" max="5" width="7.77734375" style="128"/>
    <col min="6" max="8" width="15.44140625" style="128" customWidth="1"/>
    <col min="9" max="16384" width="7.77734375" style="128"/>
  </cols>
  <sheetData>
    <row r="1" spans="1:8" ht="16.5" customHeight="1" x14ac:dyDescent="0.25">
      <c r="A1" s="126" t="s">
        <v>61</v>
      </c>
      <c r="B1" s="127"/>
      <c r="C1" s="19"/>
      <c r="D1" s="19"/>
    </row>
    <row r="2" spans="1:8" ht="16.5" customHeight="1" x14ac:dyDescent="0.25">
      <c r="A2" s="126" t="s">
        <v>259</v>
      </c>
      <c r="B2" s="127"/>
      <c r="C2" s="19"/>
      <c r="D2" s="19"/>
    </row>
    <row r="3" spans="1:8" ht="16.5" customHeight="1" x14ac:dyDescent="0.25">
      <c r="A3" s="126" t="s">
        <v>701</v>
      </c>
      <c r="B3" s="127"/>
      <c r="C3" s="19"/>
      <c r="D3" s="19"/>
    </row>
    <row r="4" spans="1:8" ht="15.75" x14ac:dyDescent="0.25">
      <c r="A4" s="131" t="s">
        <v>274</v>
      </c>
      <c r="B4" s="130"/>
      <c r="C4" s="146"/>
      <c r="D4" s="146"/>
    </row>
    <row r="5" spans="1:8" ht="16.5" customHeight="1" x14ac:dyDescent="0.25">
      <c r="A5" s="131" t="s">
        <v>275</v>
      </c>
      <c r="B5" s="130"/>
      <c r="C5" s="146"/>
      <c r="D5" s="146"/>
    </row>
    <row r="6" spans="1:8" ht="16.5" customHeight="1" x14ac:dyDescent="0.25">
      <c r="B6" s="132"/>
      <c r="C6" s="132"/>
      <c r="D6" s="132"/>
    </row>
    <row r="7" spans="1:8" ht="16.5" customHeight="1" x14ac:dyDescent="0.25">
      <c r="A7" s="266" t="str">
        <f>'Cover-Input Page '!B7&amp;": "&amp;'Cover-Input Page '!C7</f>
        <v>Company Name (Health Plan): Blue Shield of California Life &amp; Health Insurance Company</v>
      </c>
      <c r="B7" s="144"/>
      <c r="C7" s="127"/>
      <c r="D7" s="127"/>
    </row>
    <row r="8" spans="1:8" ht="16.5" customHeight="1" x14ac:dyDescent="0.25">
      <c r="A8" s="266" t="str">
        <f>"Reporting Year: "&amp;'Cover-Input Page '!$C$5</f>
        <v>Reporting Year: 2023</v>
      </c>
      <c r="B8" s="147"/>
      <c r="C8" s="127"/>
      <c r="D8" s="127"/>
    </row>
    <row r="9" spans="1:8" ht="16.5" customHeight="1" x14ac:dyDescent="0.2"/>
    <row r="10" spans="1:8" ht="31.5" x14ac:dyDescent="0.25">
      <c r="A10" s="139" t="str">
        <f>"Components of "&amp;'LGPDCD-PharmPctPrem'!A19</f>
        <v>Components of Total Health Care Paid Premiums with pharmacy benefits carve-in (PMPM)</v>
      </c>
      <c r="B10" s="264" t="str">
        <f>'Cover-Input Page '!$C$5&amp;" (PMPM)"</f>
        <v>2023 (PMPM)</v>
      </c>
      <c r="C10" s="264" t="str">
        <f>'Cover-Input Page '!$C$5-1&amp;" (PMPM)"</f>
        <v>2022 (PMPM)</v>
      </c>
      <c r="D10" s="138" t="s">
        <v>276</v>
      </c>
      <c r="F10" s="264" t="s">
        <v>941</v>
      </c>
      <c r="G10" s="264" t="s">
        <v>942</v>
      </c>
      <c r="H10" s="138" t="s">
        <v>276</v>
      </c>
    </row>
    <row r="11" spans="1:8" ht="31.5" x14ac:dyDescent="0.25">
      <c r="A11" s="139" t="s">
        <v>277</v>
      </c>
      <c r="B11" s="151"/>
      <c r="C11" s="388">
        <v>73.087350903506888</v>
      </c>
      <c r="D11" s="261">
        <f>B11-C11</f>
        <v>-73.087350903506888</v>
      </c>
      <c r="F11" s="151"/>
      <c r="G11" s="392">
        <v>72.488427885972342</v>
      </c>
      <c r="H11" s="261">
        <v>-72.488427885972342</v>
      </c>
    </row>
    <row r="12" spans="1:8" ht="15.75" x14ac:dyDescent="0.25">
      <c r="A12" s="139"/>
      <c r="B12" s="152"/>
      <c r="C12" s="152"/>
      <c r="D12" s="152"/>
      <c r="F12" s="152"/>
      <c r="G12" s="393"/>
      <c r="H12" s="152"/>
    </row>
    <row r="13" spans="1:8" ht="31.5" customHeight="1" x14ac:dyDescent="0.25">
      <c r="A13" s="139" t="s">
        <v>278</v>
      </c>
      <c r="B13" s="151"/>
      <c r="C13" s="151"/>
      <c r="D13" s="261">
        <f>B13-C13</f>
        <v>0</v>
      </c>
      <c r="F13" s="151"/>
      <c r="G13" s="392"/>
      <c r="H13" s="261">
        <v>0</v>
      </c>
    </row>
    <row r="14" spans="1:8" ht="15.75" x14ac:dyDescent="0.25">
      <c r="A14" s="139"/>
      <c r="B14" s="152"/>
      <c r="C14" s="152"/>
      <c r="D14" s="153"/>
      <c r="F14" s="152"/>
      <c r="G14" s="393"/>
      <c r="H14" s="153"/>
    </row>
    <row r="15" spans="1:8" ht="27" customHeight="1" x14ac:dyDescent="0.25">
      <c r="A15" s="139" t="s">
        <v>279</v>
      </c>
      <c r="B15" s="262">
        <f>'LGPDCD-YoYTotalPlanSpnd'!B16</f>
        <v>0</v>
      </c>
      <c r="C15" s="262">
        <f>'LGPDCD-YoYTotalPlanSpnd'!C16</f>
        <v>-32.070209270766377</v>
      </c>
      <c r="D15" s="262">
        <f>B15-C15</f>
        <v>32.070209270766377</v>
      </c>
      <c r="F15" s="262">
        <v>0</v>
      </c>
      <c r="G15" s="394">
        <v>0</v>
      </c>
      <c r="H15" s="262">
        <v>0</v>
      </c>
    </row>
    <row r="16" spans="1:8" ht="15.75" x14ac:dyDescent="0.25">
      <c r="A16" s="139"/>
      <c r="B16" s="152"/>
      <c r="C16" s="152"/>
      <c r="D16" s="153"/>
      <c r="F16" s="152"/>
      <c r="G16" s="393"/>
      <c r="H16" s="153"/>
    </row>
    <row r="17" spans="1:8" ht="31.5" x14ac:dyDescent="0.25">
      <c r="A17" s="139" t="s">
        <v>280</v>
      </c>
      <c r="B17" s="151"/>
      <c r="C17" s="388">
        <v>338.23291193486182</v>
      </c>
      <c r="D17" s="261">
        <f>B17-C17</f>
        <v>-338.23291193486182</v>
      </c>
      <c r="F17" s="151"/>
      <c r="G17" s="392">
        <v>335.51644086931981</v>
      </c>
      <c r="H17" s="261">
        <v>-335.51644086931981</v>
      </c>
    </row>
    <row r="18" spans="1:8" ht="15.75" x14ac:dyDescent="0.25">
      <c r="A18" s="139"/>
      <c r="B18" s="155"/>
      <c r="C18" s="345"/>
      <c r="D18" s="155"/>
      <c r="F18" s="155"/>
      <c r="G18" s="395"/>
      <c r="H18" s="155"/>
    </row>
    <row r="19" spans="1:8" ht="31.5" x14ac:dyDescent="0.25">
      <c r="A19" s="139" t="s">
        <v>281</v>
      </c>
      <c r="B19" s="156"/>
      <c r="C19" s="389">
        <v>60.794443254053284</v>
      </c>
      <c r="D19" s="263">
        <f>B19-C19</f>
        <v>-60.794443254053284</v>
      </c>
      <c r="F19" s="156"/>
      <c r="G19" s="396">
        <v>107.56590460062094</v>
      </c>
      <c r="H19" s="263">
        <v>-107.56590460062094</v>
      </c>
    </row>
    <row r="20" spans="1:8" ht="15.75" x14ac:dyDescent="0.25">
      <c r="A20" s="139"/>
      <c r="B20" s="155"/>
      <c r="C20" s="345"/>
      <c r="D20" s="155"/>
      <c r="F20" s="155"/>
      <c r="G20" s="395"/>
      <c r="H20" s="155"/>
    </row>
    <row r="21" spans="1:8" ht="15.75" x14ac:dyDescent="0.25">
      <c r="A21" s="139" t="s">
        <v>282</v>
      </c>
      <c r="B21" s="151"/>
      <c r="C21" s="388">
        <v>34.030569245053925</v>
      </c>
      <c r="D21" s="261">
        <f>B21-C21</f>
        <v>-34.030569245053925</v>
      </c>
      <c r="F21" s="151"/>
      <c r="G21" s="392">
        <v>155.2872565622354</v>
      </c>
      <c r="H21" s="261">
        <v>-155.2872565622354</v>
      </c>
    </row>
    <row r="22" spans="1:8" ht="15.75" x14ac:dyDescent="0.25">
      <c r="A22" s="139"/>
      <c r="B22" s="155"/>
      <c r="C22" s="345"/>
      <c r="D22" s="155"/>
      <c r="F22" s="155"/>
      <c r="G22" s="395"/>
      <c r="H22" s="155"/>
    </row>
    <row r="23" spans="1:8" ht="15.75" x14ac:dyDescent="0.25">
      <c r="A23" s="139" t="s">
        <v>283</v>
      </c>
      <c r="B23" s="154"/>
      <c r="C23" s="390">
        <v>8.0116284551103494</v>
      </c>
      <c r="D23" s="261">
        <f>B23-C23</f>
        <v>-8.0116284551103494</v>
      </c>
      <c r="F23" s="154"/>
      <c r="G23" s="397">
        <v>7.9857691222128144</v>
      </c>
      <c r="H23" s="261">
        <v>-7.9857691222128144</v>
      </c>
    </row>
    <row r="24" spans="1:8" ht="15.75" x14ac:dyDescent="0.25">
      <c r="A24" s="139"/>
      <c r="B24" s="155"/>
      <c r="C24" s="345"/>
      <c r="D24" s="155"/>
      <c r="F24" s="155"/>
      <c r="G24" s="395"/>
      <c r="H24" s="155"/>
    </row>
    <row r="25" spans="1:8" ht="15.75" x14ac:dyDescent="0.25">
      <c r="A25" s="139" t="s">
        <v>284</v>
      </c>
      <c r="B25" s="151"/>
      <c r="C25" s="388">
        <v>159.39964810860494</v>
      </c>
      <c r="D25" s="261">
        <f>B25-C25</f>
        <v>-159.39964810860494</v>
      </c>
      <c r="F25" s="151"/>
      <c r="G25" s="392">
        <v>-7.7268722633218658</v>
      </c>
      <c r="H25" s="261">
        <v>7.7268722633218658</v>
      </c>
    </row>
    <row r="26" spans="1:8" ht="15.75" x14ac:dyDescent="0.25">
      <c r="A26" s="139"/>
      <c r="B26" s="155"/>
      <c r="C26" s="345"/>
      <c r="D26" s="155"/>
      <c r="F26" s="155"/>
      <c r="G26" s="395"/>
      <c r="H26" s="155"/>
    </row>
    <row r="27" spans="1:8" ht="15.75" x14ac:dyDescent="0.25">
      <c r="A27" s="139" t="s">
        <v>285</v>
      </c>
      <c r="B27" s="151"/>
      <c r="C27" s="151"/>
      <c r="D27" s="261">
        <f>B27-C27</f>
        <v>0</v>
      </c>
      <c r="F27" s="151"/>
      <c r="G27" s="392"/>
      <c r="H27" s="261">
        <v>0</v>
      </c>
    </row>
    <row r="28" spans="1:8" ht="15.75" x14ac:dyDescent="0.25">
      <c r="A28" s="139"/>
      <c r="B28" s="155"/>
      <c r="C28" s="155"/>
      <c r="D28" s="155"/>
      <c r="F28" s="155"/>
      <c r="G28" s="398"/>
      <c r="H28" s="155"/>
    </row>
    <row r="29" spans="1:8" ht="31.5" x14ac:dyDescent="0.25">
      <c r="A29" s="139" t="s">
        <v>286</v>
      </c>
      <c r="B29" s="261">
        <f>'LGPDCD-YoYTotalPlanSpnd'!B19</f>
        <v>0</v>
      </c>
      <c r="C29" s="261">
        <f>'LGPDCD-YoYTotalPlanSpnd'!C19</f>
        <v>641.48634263042482</v>
      </c>
      <c r="D29" s="261">
        <f>B29-C29</f>
        <v>-641.48634263042482</v>
      </c>
      <c r="F29" s="261">
        <v>0</v>
      </c>
      <c r="G29" s="399">
        <v>638.99598407311612</v>
      </c>
      <c r="H29" s="261">
        <v>-638.99598407311612</v>
      </c>
    </row>
    <row r="30" spans="1:8" x14ac:dyDescent="0.2">
      <c r="B30" s="157"/>
      <c r="C30" s="157"/>
      <c r="F30" s="157"/>
      <c r="G30" s="157"/>
    </row>
    <row r="31" spans="1:8" ht="15.75" x14ac:dyDescent="0.25">
      <c r="A31" s="139" t="s">
        <v>287</v>
      </c>
      <c r="B31" s="265">
        <f>'Cover-Input Page '!$C$5</f>
        <v>2023</v>
      </c>
      <c r="C31" s="265">
        <f>B31-1</f>
        <v>2022</v>
      </c>
      <c r="F31" s="265">
        <v>2023</v>
      </c>
      <c r="G31" s="265">
        <v>2022</v>
      </c>
    </row>
    <row r="32" spans="1:8" ht="15.75" x14ac:dyDescent="0.25">
      <c r="A32" s="139" t="s">
        <v>288</v>
      </c>
      <c r="B32" s="158"/>
      <c r="C32" s="158">
        <v>18225.11</v>
      </c>
      <c r="F32" s="158"/>
      <c r="G32" s="158">
        <v>18225.11</v>
      </c>
    </row>
    <row r="33" spans="1:7" ht="31.5" x14ac:dyDescent="0.25">
      <c r="A33" s="139" t="s">
        <v>289</v>
      </c>
      <c r="B33" s="158">
        <v>2677.9300000000003</v>
      </c>
      <c r="C33" s="391">
        <v>20678</v>
      </c>
      <c r="F33" s="158">
        <v>2677.9300000000003</v>
      </c>
      <c r="G33" s="400">
        <v>20490.59</v>
      </c>
    </row>
    <row r="34" spans="1:7" ht="15.75" x14ac:dyDescent="0.25">
      <c r="A34" s="159"/>
      <c r="B34" s="222"/>
      <c r="C34" s="222"/>
      <c r="D34" s="222"/>
    </row>
    <row r="35" spans="1:7" ht="15.75" x14ac:dyDescent="0.25">
      <c r="A35" s="133"/>
      <c r="B35" s="160"/>
      <c r="C35" s="160"/>
      <c r="D35" s="127"/>
    </row>
    <row r="36" spans="1:7" ht="15.75" x14ac:dyDescent="0.25">
      <c r="A36" s="133"/>
      <c r="B36" s="147"/>
      <c r="C36" s="127"/>
      <c r="D36" s="127"/>
    </row>
    <row r="37" spans="1:7" ht="15.75" x14ac:dyDescent="0.25">
      <c r="A37" s="133"/>
      <c r="B37" s="147"/>
      <c r="C37" s="127"/>
      <c r="D37" s="127"/>
    </row>
    <row r="38" spans="1:7" ht="15.75" x14ac:dyDescent="0.25">
      <c r="A38" s="133"/>
      <c r="B38" s="147"/>
      <c r="C38" s="127"/>
      <c r="D38" s="127"/>
    </row>
    <row r="39" spans="1:7" ht="15.75" x14ac:dyDescent="0.25">
      <c r="A39" s="133"/>
      <c r="B39" s="147"/>
      <c r="C39" s="127"/>
      <c r="D39" s="127"/>
    </row>
    <row r="41" spans="1:7" ht="45.75" customHeight="1" x14ac:dyDescent="0.2"/>
    <row r="60" spans="3:3" x14ac:dyDescent="0.2">
      <c r="C60" s="161"/>
    </row>
    <row r="61" spans="3:3" x14ac:dyDescent="0.2">
      <c r="C61" s="161"/>
    </row>
    <row r="62" spans="3:3" x14ac:dyDescent="0.2">
      <c r="C62" s="161"/>
    </row>
  </sheetData>
  <printOptions horizontalCentered="1"/>
  <pageMargins left="0.7" right="0.7" top="0.75" bottom="0.75" header="0.3" footer="0.3"/>
  <pageSetup scale="8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pageSetUpPr fitToPage="1"/>
  </sheetPr>
  <dimension ref="A1:J435"/>
  <sheetViews>
    <sheetView showGridLines="0" topLeftCell="A44" zoomScaleNormal="100" zoomScaleSheetLayoutView="83" workbookViewId="0">
      <selection activeCell="B10" sqref="B10"/>
    </sheetView>
  </sheetViews>
  <sheetFormatPr defaultColWidth="7.77734375" defaultRowHeight="15" x14ac:dyDescent="0.2"/>
  <cols>
    <col min="1" max="1" width="62.21875" style="128" customWidth="1"/>
    <col min="2" max="2" width="76.44140625" style="128" customWidth="1"/>
    <col min="3" max="16384" width="7.77734375" style="128"/>
  </cols>
  <sheetData>
    <row r="1" spans="1:10" ht="15.75" x14ac:dyDescent="0.25">
      <c r="A1" s="126" t="s">
        <v>61</v>
      </c>
      <c r="B1" s="162"/>
      <c r="C1" s="127"/>
      <c r="D1" s="127"/>
      <c r="E1" s="127"/>
      <c r="F1" s="127"/>
      <c r="G1" s="127"/>
      <c r="H1" s="127"/>
      <c r="I1" s="127"/>
      <c r="J1" s="127"/>
    </row>
    <row r="2" spans="1:10" ht="15.75" x14ac:dyDescent="0.25">
      <c r="A2" s="126" t="s">
        <v>259</v>
      </c>
      <c r="B2" s="162"/>
      <c r="C2" s="19"/>
      <c r="D2" s="19"/>
      <c r="E2" s="19"/>
      <c r="F2" s="19"/>
      <c r="G2" s="19"/>
      <c r="H2" s="19"/>
      <c r="I2" s="19"/>
    </row>
    <row r="3" spans="1:10" ht="15.75" x14ac:dyDescent="0.25">
      <c r="A3" s="126" t="s">
        <v>701</v>
      </c>
      <c r="B3" s="162"/>
      <c r="C3" s="19"/>
      <c r="D3" s="19"/>
      <c r="E3" s="19"/>
      <c r="F3" s="19"/>
      <c r="G3" s="19"/>
      <c r="H3" s="19"/>
      <c r="I3" s="19"/>
      <c r="J3" s="19"/>
    </row>
    <row r="4" spans="1:10" ht="15.75" x14ac:dyDescent="0.25">
      <c r="A4" s="129" t="s">
        <v>290</v>
      </c>
      <c r="B4" s="163"/>
      <c r="C4" s="146"/>
      <c r="D4" s="146"/>
      <c r="E4" s="146"/>
      <c r="F4" s="146"/>
      <c r="G4" s="146"/>
      <c r="H4" s="146"/>
      <c r="I4" s="146"/>
      <c r="J4" s="146"/>
    </row>
    <row r="5" spans="1:10" ht="15.75" x14ac:dyDescent="0.25">
      <c r="A5" s="129" t="s">
        <v>291</v>
      </c>
      <c r="B5" s="163"/>
      <c r="C5" s="146"/>
      <c r="D5" s="146"/>
      <c r="E5" s="146"/>
      <c r="F5" s="146"/>
      <c r="G5" s="146"/>
      <c r="H5" s="146"/>
      <c r="I5" s="146"/>
      <c r="J5" s="146"/>
    </row>
    <row r="6" spans="1:10" ht="15.75" x14ac:dyDescent="0.25">
      <c r="C6" s="127"/>
      <c r="D6" s="127"/>
      <c r="E6" s="127"/>
      <c r="F6" s="127"/>
      <c r="G6" s="127"/>
      <c r="H6" s="127"/>
      <c r="I6" s="127"/>
      <c r="J6" s="127"/>
    </row>
    <row r="7" spans="1:10" ht="15.75" x14ac:dyDescent="0.25">
      <c r="A7" s="266" t="str">
        <f>'Cover-Input Page '!B7&amp;": "&amp;'Cover-Input Page '!C7</f>
        <v>Company Name (Health Plan): Blue Shield of California Life &amp; Health Insurance Company</v>
      </c>
      <c r="B7" s="144"/>
      <c r="C7" s="127"/>
      <c r="D7" s="127"/>
      <c r="E7" s="127"/>
    </row>
    <row r="8" spans="1:10" ht="15.75" x14ac:dyDescent="0.25">
      <c r="A8" s="266" t="str">
        <f>"Reporting Year: "&amp;'Cover-Input Page '!$C$5</f>
        <v>Reporting Year: 2023</v>
      </c>
      <c r="B8" s="147"/>
      <c r="C8" s="127"/>
      <c r="D8" s="127"/>
      <c r="E8" s="127"/>
    </row>
    <row r="10" spans="1:10" ht="15.75" x14ac:dyDescent="0.25">
      <c r="A10" s="281" t="s">
        <v>292</v>
      </c>
      <c r="B10" s="281" t="s">
        <v>293</v>
      </c>
    </row>
    <row r="11" spans="1:10" x14ac:dyDescent="0.2">
      <c r="A11" s="164" t="s">
        <v>294</v>
      </c>
      <c r="B11" s="164" t="s">
        <v>295</v>
      </c>
    </row>
    <row r="12" spans="1:10" x14ac:dyDescent="0.2">
      <c r="A12" s="164" t="s">
        <v>296</v>
      </c>
      <c r="B12" s="164" t="s">
        <v>297</v>
      </c>
    </row>
    <row r="13" spans="1:10" x14ac:dyDescent="0.2">
      <c r="A13" s="164" t="s">
        <v>298</v>
      </c>
      <c r="B13" s="164" t="s">
        <v>299</v>
      </c>
    </row>
    <row r="14" spans="1:10" x14ac:dyDescent="0.2">
      <c r="A14" s="164" t="s">
        <v>300</v>
      </c>
      <c r="B14" s="164" t="s">
        <v>301</v>
      </c>
    </row>
    <row r="15" spans="1:10" x14ac:dyDescent="0.2">
      <c r="A15" s="164" t="s">
        <v>302</v>
      </c>
      <c r="B15" s="164" t="s">
        <v>303</v>
      </c>
    </row>
    <row r="16" spans="1:10" x14ac:dyDescent="0.2">
      <c r="A16" s="164" t="s">
        <v>304</v>
      </c>
      <c r="B16" s="164" t="s">
        <v>303</v>
      </c>
    </row>
    <row r="17" spans="1:2" x14ac:dyDescent="0.2">
      <c r="A17" s="164" t="s">
        <v>305</v>
      </c>
      <c r="B17" s="164" t="s">
        <v>306</v>
      </c>
    </row>
    <row r="18" spans="1:2" x14ac:dyDescent="0.2">
      <c r="A18" s="164" t="s">
        <v>307</v>
      </c>
      <c r="B18" s="164" t="s">
        <v>306</v>
      </c>
    </row>
    <row r="19" spans="1:2" x14ac:dyDescent="0.2">
      <c r="A19" s="164" t="s">
        <v>308</v>
      </c>
      <c r="B19" s="164" t="s">
        <v>309</v>
      </c>
    </row>
    <row r="20" spans="1:2" x14ac:dyDescent="0.2">
      <c r="A20" s="164" t="s">
        <v>310</v>
      </c>
      <c r="B20" s="164" t="s">
        <v>306</v>
      </c>
    </row>
    <row r="21" spans="1:2" x14ac:dyDescent="0.2">
      <c r="A21" s="164" t="s">
        <v>311</v>
      </c>
      <c r="B21" s="164" t="s">
        <v>312</v>
      </c>
    </row>
    <row r="22" spans="1:2" x14ac:dyDescent="0.2">
      <c r="A22" s="164" t="s">
        <v>313</v>
      </c>
      <c r="B22" s="164" t="s">
        <v>303</v>
      </c>
    </row>
    <row r="23" spans="1:2" x14ac:dyDescent="0.2">
      <c r="A23" s="164" t="s">
        <v>314</v>
      </c>
      <c r="B23" s="164" t="s">
        <v>303</v>
      </c>
    </row>
    <row r="24" spans="1:2" x14ac:dyDescent="0.2">
      <c r="A24" s="164" t="s">
        <v>315</v>
      </c>
      <c r="B24" s="164" t="s">
        <v>316</v>
      </c>
    </row>
    <row r="25" spans="1:2" x14ac:dyDescent="0.2">
      <c r="A25" s="164" t="s">
        <v>317</v>
      </c>
      <c r="B25" s="164" t="s">
        <v>318</v>
      </c>
    </row>
    <row r="26" spans="1:2" x14ac:dyDescent="0.2">
      <c r="A26" s="164" t="s">
        <v>319</v>
      </c>
      <c r="B26" s="164" t="s">
        <v>320</v>
      </c>
    </row>
    <row r="27" spans="1:2" x14ac:dyDescent="0.2">
      <c r="A27" s="164" t="s">
        <v>321</v>
      </c>
      <c r="B27" s="164" t="s">
        <v>322</v>
      </c>
    </row>
    <row r="28" spans="1:2" x14ac:dyDescent="0.2">
      <c r="A28" s="164" t="s">
        <v>323</v>
      </c>
      <c r="B28" s="164" t="s">
        <v>324</v>
      </c>
    </row>
    <row r="29" spans="1:2" x14ac:dyDescent="0.2">
      <c r="A29" s="164" t="s">
        <v>325</v>
      </c>
      <c r="B29" s="164" t="s">
        <v>299</v>
      </c>
    </row>
    <row r="30" spans="1:2" x14ac:dyDescent="0.2">
      <c r="A30" s="164" t="s">
        <v>326</v>
      </c>
      <c r="B30" s="164" t="s">
        <v>327</v>
      </c>
    </row>
    <row r="31" spans="1:2" x14ac:dyDescent="0.2">
      <c r="A31" s="164" t="s">
        <v>328</v>
      </c>
      <c r="B31" s="164" t="s">
        <v>329</v>
      </c>
    </row>
    <row r="32" spans="1:2" x14ac:dyDescent="0.2">
      <c r="A32" s="164" t="s">
        <v>330</v>
      </c>
      <c r="B32" s="164" t="s">
        <v>331</v>
      </c>
    </row>
    <row r="33" spans="1:2" x14ac:dyDescent="0.2">
      <c r="A33" s="164" t="s">
        <v>332</v>
      </c>
      <c r="B33" s="164" t="s">
        <v>316</v>
      </c>
    </row>
    <row r="34" spans="1:2" x14ac:dyDescent="0.2">
      <c r="A34" s="164" t="s">
        <v>333</v>
      </c>
      <c r="B34" s="164" t="s">
        <v>334</v>
      </c>
    </row>
    <row r="35" spans="1:2" x14ac:dyDescent="0.2">
      <c r="A35" s="164" t="s">
        <v>335</v>
      </c>
      <c r="B35" s="164" t="s">
        <v>336</v>
      </c>
    </row>
    <row r="36" spans="1:2" x14ac:dyDescent="0.2">
      <c r="A36" s="164" t="s">
        <v>337</v>
      </c>
      <c r="B36" s="164" t="s">
        <v>316</v>
      </c>
    </row>
    <row r="37" spans="1:2" x14ac:dyDescent="0.2">
      <c r="A37" s="164" t="s">
        <v>338</v>
      </c>
      <c r="B37" s="164" t="s">
        <v>316</v>
      </c>
    </row>
    <row r="38" spans="1:2" x14ac:dyDescent="0.2">
      <c r="A38" s="164" t="s">
        <v>339</v>
      </c>
      <c r="B38" s="164" t="s">
        <v>316</v>
      </c>
    </row>
    <row r="39" spans="1:2" x14ac:dyDescent="0.2">
      <c r="A39" s="164" t="s">
        <v>340</v>
      </c>
      <c r="B39" s="164" t="s">
        <v>341</v>
      </c>
    </row>
    <row r="40" spans="1:2" x14ac:dyDescent="0.2">
      <c r="A40" s="164" t="s">
        <v>342</v>
      </c>
      <c r="B40" s="164" t="s">
        <v>299</v>
      </c>
    </row>
    <row r="41" spans="1:2" x14ac:dyDescent="0.2">
      <c r="A41" s="164" t="s">
        <v>343</v>
      </c>
      <c r="B41" s="164" t="s">
        <v>316</v>
      </c>
    </row>
    <row r="42" spans="1:2" x14ac:dyDescent="0.2">
      <c r="A42" s="164" t="s">
        <v>344</v>
      </c>
      <c r="B42" s="164" t="s">
        <v>345</v>
      </c>
    </row>
    <row r="43" spans="1:2" x14ac:dyDescent="0.2">
      <c r="A43" s="164" t="s">
        <v>346</v>
      </c>
      <c r="B43" s="164" t="s">
        <v>347</v>
      </c>
    </row>
    <row r="44" spans="1:2" x14ac:dyDescent="0.2">
      <c r="A44" s="164" t="s">
        <v>348</v>
      </c>
      <c r="B44" s="164" t="s">
        <v>349</v>
      </c>
    </row>
    <row r="45" spans="1:2" x14ac:dyDescent="0.2">
      <c r="A45" s="164" t="s">
        <v>350</v>
      </c>
      <c r="B45" s="164" t="s">
        <v>306</v>
      </c>
    </row>
    <row r="46" spans="1:2" x14ac:dyDescent="0.2">
      <c r="A46" s="164" t="s">
        <v>351</v>
      </c>
      <c r="B46" s="164" t="s">
        <v>352</v>
      </c>
    </row>
    <row r="47" spans="1:2" x14ac:dyDescent="0.2">
      <c r="A47" s="164" t="s">
        <v>353</v>
      </c>
      <c r="B47" s="164" t="s">
        <v>354</v>
      </c>
    </row>
    <row r="48" spans="1:2" x14ac:dyDescent="0.2">
      <c r="A48" s="164" t="s">
        <v>355</v>
      </c>
      <c r="B48" s="164" t="s">
        <v>306</v>
      </c>
    </row>
    <row r="49" spans="1:2" x14ac:dyDescent="0.2">
      <c r="A49" s="164" t="s">
        <v>356</v>
      </c>
      <c r="B49" s="164" t="s">
        <v>306</v>
      </c>
    </row>
    <row r="50" spans="1:2" x14ac:dyDescent="0.2">
      <c r="A50" s="164" t="s">
        <v>357</v>
      </c>
      <c r="B50" s="164" t="s">
        <v>358</v>
      </c>
    </row>
    <row r="51" spans="1:2" x14ac:dyDescent="0.2">
      <c r="A51" s="164" t="s">
        <v>359</v>
      </c>
      <c r="B51" s="164" t="s">
        <v>360</v>
      </c>
    </row>
    <row r="52" spans="1:2" x14ac:dyDescent="0.2">
      <c r="A52" s="164" t="s">
        <v>361</v>
      </c>
      <c r="B52" s="164" t="s">
        <v>362</v>
      </c>
    </row>
    <row r="53" spans="1:2" x14ac:dyDescent="0.2">
      <c r="A53" s="164" t="s">
        <v>363</v>
      </c>
      <c r="B53" s="164" t="s">
        <v>364</v>
      </c>
    </row>
    <row r="54" spans="1:2" x14ac:dyDescent="0.2">
      <c r="A54" s="164" t="s">
        <v>365</v>
      </c>
      <c r="B54" s="164" t="s">
        <v>331</v>
      </c>
    </row>
    <row r="55" spans="1:2" x14ac:dyDescent="0.2">
      <c r="A55" s="164" t="s">
        <v>366</v>
      </c>
      <c r="B55" s="164" t="s">
        <v>316</v>
      </c>
    </row>
    <row r="56" spans="1:2" x14ac:dyDescent="0.2">
      <c r="A56" s="164" t="s">
        <v>367</v>
      </c>
      <c r="B56" s="164" t="s">
        <v>368</v>
      </c>
    </row>
    <row r="57" spans="1:2" x14ac:dyDescent="0.2">
      <c r="A57" s="164" t="s">
        <v>369</v>
      </c>
      <c r="B57" s="164" t="s">
        <v>368</v>
      </c>
    </row>
    <row r="58" spans="1:2" x14ac:dyDescent="0.2">
      <c r="A58" s="164" t="s">
        <v>370</v>
      </c>
      <c r="B58" s="164" t="s">
        <v>368</v>
      </c>
    </row>
    <row r="59" spans="1:2" x14ac:dyDescent="0.2">
      <c r="A59" s="164" t="s">
        <v>371</v>
      </c>
      <c r="B59" s="164" t="s">
        <v>368</v>
      </c>
    </row>
    <row r="60" spans="1:2" x14ac:dyDescent="0.2">
      <c r="A60" s="164" t="s">
        <v>372</v>
      </c>
      <c r="B60" s="164" t="s">
        <v>373</v>
      </c>
    </row>
    <row r="61" spans="1:2" x14ac:dyDescent="0.2">
      <c r="A61" s="164" t="s">
        <v>374</v>
      </c>
      <c r="B61" s="164" t="s">
        <v>375</v>
      </c>
    </row>
    <row r="62" spans="1:2" x14ac:dyDescent="0.2">
      <c r="A62" s="164" t="s">
        <v>376</v>
      </c>
      <c r="B62" s="164" t="s">
        <v>377</v>
      </c>
    </row>
    <row r="63" spans="1:2" x14ac:dyDescent="0.2">
      <c r="A63" s="164" t="s">
        <v>378</v>
      </c>
      <c r="B63" s="164" t="s">
        <v>379</v>
      </c>
    </row>
    <row r="64" spans="1:2" x14ac:dyDescent="0.2">
      <c r="A64" s="164" t="s">
        <v>380</v>
      </c>
      <c r="B64" s="164" t="s">
        <v>381</v>
      </c>
    </row>
    <row r="65" spans="1:2" x14ac:dyDescent="0.2">
      <c r="A65" s="164" t="s">
        <v>382</v>
      </c>
      <c r="B65" s="164" t="s">
        <v>383</v>
      </c>
    </row>
    <row r="66" spans="1:2" x14ac:dyDescent="0.2">
      <c r="A66" s="164" t="s">
        <v>384</v>
      </c>
      <c r="B66" s="164" t="s">
        <v>316</v>
      </c>
    </row>
    <row r="67" spans="1:2" x14ac:dyDescent="0.2">
      <c r="A67" s="164" t="s">
        <v>385</v>
      </c>
      <c r="B67" s="164" t="s">
        <v>377</v>
      </c>
    </row>
    <row r="68" spans="1:2" x14ac:dyDescent="0.2">
      <c r="A68" s="164" t="s">
        <v>386</v>
      </c>
      <c r="B68" s="164" t="s">
        <v>387</v>
      </c>
    </row>
    <row r="69" spans="1:2" x14ac:dyDescent="0.2">
      <c r="A69" s="164" t="s">
        <v>388</v>
      </c>
      <c r="B69" s="164" t="s">
        <v>389</v>
      </c>
    </row>
    <row r="70" spans="1:2" x14ac:dyDescent="0.2">
      <c r="A70" s="164" t="s">
        <v>390</v>
      </c>
      <c r="B70" s="164" t="s">
        <v>379</v>
      </c>
    </row>
    <row r="71" spans="1:2" x14ac:dyDescent="0.2">
      <c r="A71" s="164" t="s">
        <v>391</v>
      </c>
      <c r="B71" s="164" t="s">
        <v>392</v>
      </c>
    </row>
    <row r="72" spans="1:2" x14ac:dyDescent="0.2">
      <c r="A72" s="164" t="s">
        <v>393</v>
      </c>
      <c r="B72" s="164" t="s">
        <v>368</v>
      </c>
    </row>
    <row r="73" spans="1:2" x14ac:dyDescent="0.2">
      <c r="A73" s="164" t="s">
        <v>394</v>
      </c>
      <c r="B73" s="164" t="s">
        <v>331</v>
      </c>
    </row>
    <row r="74" spans="1:2" x14ac:dyDescent="0.2">
      <c r="A74" s="164" t="s">
        <v>395</v>
      </c>
      <c r="B74" s="164" t="s">
        <v>396</v>
      </c>
    </row>
    <row r="75" spans="1:2" x14ac:dyDescent="0.2">
      <c r="A75" s="164" t="s">
        <v>397</v>
      </c>
      <c r="B75" s="164" t="s">
        <v>318</v>
      </c>
    </row>
    <row r="76" spans="1:2" x14ac:dyDescent="0.2">
      <c r="A76" s="164" t="s">
        <v>398</v>
      </c>
      <c r="B76" s="164" t="s">
        <v>399</v>
      </c>
    </row>
    <row r="77" spans="1:2" x14ac:dyDescent="0.2">
      <c r="A77" s="164" t="s">
        <v>398</v>
      </c>
      <c r="B77" s="164" t="s">
        <v>362</v>
      </c>
    </row>
    <row r="78" spans="1:2" x14ac:dyDescent="0.2">
      <c r="A78" s="164" t="s">
        <v>400</v>
      </c>
      <c r="B78" s="164" t="s">
        <v>362</v>
      </c>
    </row>
    <row r="79" spans="1:2" x14ac:dyDescent="0.2">
      <c r="A79" s="164" t="s">
        <v>401</v>
      </c>
      <c r="B79" s="164" t="s">
        <v>362</v>
      </c>
    </row>
    <row r="80" spans="1:2" x14ac:dyDescent="0.2">
      <c r="A80" s="164" t="s">
        <v>402</v>
      </c>
      <c r="B80" s="164" t="s">
        <v>403</v>
      </c>
    </row>
    <row r="81" spans="1:2" x14ac:dyDescent="0.2">
      <c r="A81" s="164" t="s">
        <v>404</v>
      </c>
      <c r="B81" s="164" t="s">
        <v>368</v>
      </c>
    </row>
    <row r="82" spans="1:2" x14ac:dyDescent="0.2">
      <c r="A82" s="164" t="s">
        <v>405</v>
      </c>
      <c r="B82" s="164" t="s">
        <v>406</v>
      </c>
    </row>
    <row r="83" spans="1:2" x14ac:dyDescent="0.2">
      <c r="A83" s="164" t="s">
        <v>407</v>
      </c>
      <c r="B83" s="164" t="s">
        <v>295</v>
      </c>
    </row>
    <row r="84" spans="1:2" x14ac:dyDescent="0.2">
      <c r="A84" s="164" t="s">
        <v>408</v>
      </c>
      <c r="B84" s="164" t="s">
        <v>306</v>
      </c>
    </row>
    <row r="85" spans="1:2" x14ac:dyDescent="0.2">
      <c r="A85" s="164" t="s">
        <v>409</v>
      </c>
      <c r="B85" s="164" t="s">
        <v>410</v>
      </c>
    </row>
    <row r="86" spans="1:2" x14ac:dyDescent="0.2">
      <c r="A86" s="164" t="s">
        <v>411</v>
      </c>
      <c r="B86" s="164" t="s">
        <v>362</v>
      </c>
    </row>
    <row r="87" spans="1:2" x14ac:dyDescent="0.2">
      <c r="A87" s="164" t="s">
        <v>411</v>
      </c>
      <c r="B87" s="164" t="s">
        <v>306</v>
      </c>
    </row>
    <row r="88" spans="1:2" x14ac:dyDescent="0.2">
      <c r="A88" s="164" t="s">
        <v>412</v>
      </c>
      <c r="B88" s="164" t="s">
        <v>413</v>
      </c>
    </row>
    <row r="89" spans="1:2" x14ac:dyDescent="0.2">
      <c r="A89" s="164" t="s">
        <v>414</v>
      </c>
      <c r="B89" s="164" t="s">
        <v>415</v>
      </c>
    </row>
    <row r="90" spans="1:2" x14ac:dyDescent="0.2">
      <c r="A90" s="164" t="s">
        <v>416</v>
      </c>
      <c r="B90" s="164" t="s">
        <v>417</v>
      </c>
    </row>
    <row r="91" spans="1:2" x14ac:dyDescent="0.2">
      <c r="A91" s="164" t="s">
        <v>418</v>
      </c>
      <c r="B91" s="164" t="s">
        <v>419</v>
      </c>
    </row>
    <row r="92" spans="1:2" x14ac:dyDescent="0.2">
      <c r="A92" s="164" t="s">
        <v>420</v>
      </c>
      <c r="B92" s="164" t="s">
        <v>421</v>
      </c>
    </row>
    <row r="93" spans="1:2" x14ac:dyDescent="0.2">
      <c r="A93" s="164" t="s">
        <v>422</v>
      </c>
      <c r="B93" s="164" t="s">
        <v>423</v>
      </c>
    </row>
    <row r="94" spans="1:2" x14ac:dyDescent="0.2">
      <c r="A94" s="164" t="s">
        <v>422</v>
      </c>
      <c r="B94" s="164" t="s">
        <v>375</v>
      </c>
    </row>
    <row r="95" spans="1:2" x14ac:dyDescent="0.2">
      <c r="A95" s="164" t="s">
        <v>424</v>
      </c>
      <c r="B95" s="164" t="s">
        <v>423</v>
      </c>
    </row>
    <row r="96" spans="1:2" x14ac:dyDescent="0.2">
      <c r="A96" s="164" t="s">
        <v>425</v>
      </c>
      <c r="B96" s="164" t="s">
        <v>426</v>
      </c>
    </row>
    <row r="97" spans="1:2" x14ac:dyDescent="0.2">
      <c r="A97" s="164" t="s">
        <v>427</v>
      </c>
      <c r="B97" s="164" t="s">
        <v>428</v>
      </c>
    </row>
    <row r="98" spans="1:2" x14ac:dyDescent="0.2">
      <c r="A98" s="164" t="s">
        <v>429</v>
      </c>
      <c r="B98" s="164" t="s">
        <v>373</v>
      </c>
    </row>
    <row r="99" spans="1:2" x14ac:dyDescent="0.2">
      <c r="A99" s="164" t="s">
        <v>430</v>
      </c>
      <c r="B99" s="164" t="s">
        <v>301</v>
      </c>
    </row>
    <row r="100" spans="1:2" x14ac:dyDescent="0.2">
      <c r="A100" s="164" t="s">
        <v>431</v>
      </c>
      <c r="B100" s="164" t="s">
        <v>432</v>
      </c>
    </row>
    <row r="101" spans="1:2" x14ac:dyDescent="0.2">
      <c r="A101" s="164" t="s">
        <v>433</v>
      </c>
      <c r="B101" s="164" t="s">
        <v>434</v>
      </c>
    </row>
    <row r="102" spans="1:2" x14ac:dyDescent="0.2">
      <c r="A102" s="164" t="s">
        <v>435</v>
      </c>
      <c r="B102" s="164" t="s">
        <v>334</v>
      </c>
    </row>
    <row r="103" spans="1:2" x14ac:dyDescent="0.2">
      <c r="A103" s="164" t="s">
        <v>436</v>
      </c>
      <c r="B103" s="164" t="s">
        <v>354</v>
      </c>
    </row>
    <row r="104" spans="1:2" x14ac:dyDescent="0.2">
      <c r="A104" s="164" t="s">
        <v>437</v>
      </c>
      <c r="B104" s="164" t="s">
        <v>301</v>
      </c>
    </row>
    <row r="105" spans="1:2" x14ac:dyDescent="0.2">
      <c r="A105" s="164" t="s">
        <v>438</v>
      </c>
      <c r="B105" s="164" t="s">
        <v>347</v>
      </c>
    </row>
    <row r="106" spans="1:2" x14ac:dyDescent="0.2">
      <c r="A106" s="164" t="s">
        <v>439</v>
      </c>
      <c r="B106" s="164" t="s">
        <v>316</v>
      </c>
    </row>
    <row r="107" spans="1:2" x14ac:dyDescent="0.2">
      <c r="A107" s="164" t="s">
        <v>440</v>
      </c>
      <c r="B107" s="164" t="s">
        <v>316</v>
      </c>
    </row>
    <row r="108" spans="1:2" x14ac:dyDescent="0.2">
      <c r="A108" s="164" t="s">
        <v>441</v>
      </c>
      <c r="B108" s="164" t="s">
        <v>316</v>
      </c>
    </row>
    <row r="109" spans="1:2" x14ac:dyDescent="0.2">
      <c r="A109" s="164" t="s">
        <v>442</v>
      </c>
      <c r="B109" s="164" t="s">
        <v>306</v>
      </c>
    </row>
    <row r="110" spans="1:2" x14ac:dyDescent="0.2">
      <c r="A110" s="164" t="s">
        <v>443</v>
      </c>
      <c r="B110" s="164" t="s">
        <v>301</v>
      </c>
    </row>
    <row r="111" spans="1:2" x14ac:dyDescent="0.2">
      <c r="A111" s="164" t="s">
        <v>444</v>
      </c>
      <c r="B111" s="164" t="s">
        <v>301</v>
      </c>
    </row>
    <row r="112" spans="1:2" x14ac:dyDescent="0.2">
      <c r="A112" s="164" t="s">
        <v>445</v>
      </c>
      <c r="B112" s="164" t="s">
        <v>428</v>
      </c>
    </row>
    <row r="113" spans="1:2" x14ac:dyDescent="0.2">
      <c r="A113" s="164" t="s">
        <v>446</v>
      </c>
      <c r="B113" s="164" t="s">
        <v>318</v>
      </c>
    </row>
    <row r="114" spans="1:2" x14ac:dyDescent="0.2">
      <c r="A114" s="164" t="s">
        <v>447</v>
      </c>
      <c r="B114" s="164" t="s">
        <v>403</v>
      </c>
    </row>
    <row r="115" spans="1:2" x14ac:dyDescent="0.2">
      <c r="A115" s="164" t="s">
        <v>448</v>
      </c>
      <c r="B115" s="164" t="s">
        <v>449</v>
      </c>
    </row>
    <row r="116" spans="1:2" x14ac:dyDescent="0.2">
      <c r="A116" s="164" t="s">
        <v>450</v>
      </c>
      <c r="B116" s="164" t="s">
        <v>362</v>
      </c>
    </row>
    <row r="117" spans="1:2" x14ac:dyDescent="0.2">
      <c r="A117" s="164" t="s">
        <v>451</v>
      </c>
      <c r="B117" s="164" t="s">
        <v>362</v>
      </c>
    </row>
    <row r="118" spans="1:2" x14ac:dyDescent="0.2">
      <c r="A118" s="164" t="s">
        <v>452</v>
      </c>
      <c r="B118" s="164" t="s">
        <v>362</v>
      </c>
    </row>
    <row r="119" spans="1:2" x14ac:dyDescent="0.2">
      <c r="A119" s="164" t="s">
        <v>453</v>
      </c>
      <c r="B119" s="164" t="s">
        <v>362</v>
      </c>
    </row>
    <row r="120" spans="1:2" x14ac:dyDescent="0.2">
      <c r="A120" s="164" t="s">
        <v>454</v>
      </c>
      <c r="B120" s="164" t="s">
        <v>362</v>
      </c>
    </row>
    <row r="121" spans="1:2" x14ac:dyDescent="0.2">
      <c r="A121" s="164" t="s">
        <v>455</v>
      </c>
      <c r="B121" s="164" t="s">
        <v>362</v>
      </c>
    </row>
    <row r="122" spans="1:2" x14ac:dyDescent="0.2">
      <c r="A122" s="164" t="s">
        <v>456</v>
      </c>
      <c r="B122" s="164" t="s">
        <v>362</v>
      </c>
    </row>
    <row r="123" spans="1:2" x14ac:dyDescent="0.2">
      <c r="A123" s="164" t="s">
        <v>457</v>
      </c>
      <c r="B123" s="164" t="s">
        <v>458</v>
      </c>
    </row>
    <row r="124" spans="1:2" x14ac:dyDescent="0.2">
      <c r="A124" s="164" t="s">
        <v>459</v>
      </c>
      <c r="B124" s="164" t="s">
        <v>354</v>
      </c>
    </row>
    <row r="125" spans="1:2" x14ac:dyDescent="0.2">
      <c r="A125" s="164" t="s">
        <v>459</v>
      </c>
      <c r="B125" s="164" t="s">
        <v>306</v>
      </c>
    </row>
    <row r="126" spans="1:2" x14ac:dyDescent="0.2">
      <c r="A126" s="164" t="s">
        <v>460</v>
      </c>
      <c r="B126" s="164" t="s">
        <v>428</v>
      </c>
    </row>
    <row r="127" spans="1:2" x14ac:dyDescent="0.2">
      <c r="A127" s="164" t="s">
        <v>461</v>
      </c>
      <c r="B127" s="164" t="s">
        <v>354</v>
      </c>
    </row>
    <row r="128" spans="1:2" x14ac:dyDescent="0.2">
      <c r="A128" s="164" t="s">
        <v>461</v>
      </c>
      <c r="B128" s="164" t="s">
        <v>306</v>
      </c>
    </row>
    <row r="129" spans="1:2" x14ac:dyDescent="0.2">
      <c r="A129" s="164" t="s">
        <v>462</v>
      </c>
      <c r="B129" s="164" t="s">
        <v>463</v>
      </c>
    </row>
    <row r="130" spans="1:2" x14ac:dyDescent="0.2">
      <c r="A130" s="164" t="s">
        <v>464</v>
      </c>
      <c r="B130" s="164" t="s">
        <v>306</v>
      </c>
    </row>
    <row r="131" spans="1:2" x14ac:dyDescent="0.2">
      <c r="A131" s="164" t="s">
        <v>465</v>
      </c>
      <c r="B131" s="164" t="s">
        <v>306</v>
      </c>
    </row>
    <row r="132" spans="1:2" x14ac:dyDescent="0.2">
      <c r="A132" s="164" t="s">
        <v>466</v>
      </c>
      <c r="B132" s="164" t="s">
        <v>467</v>
      </c>
    </row>
    <row r="133" spans="1:2" x14ac:dyDescent="0.2">
      <c r="A133" s="164" t="s">
        <v>468</v>
      </c>
      <c r="B133" s="164" t="s">
        <v>336</v>
      </c>
    </row>
    <row r="134" spans="1:2" x14ac:dyDescent="0.2">
      <c r="A134" s="164" t="s">
        <v>469</v>
      </c>
      <c r="B134" s="164" t="s">
        <v>336</v>
      </c>
    </row>
    <row r="135" spans="1:2" x14ac:dyDescent="0.2">
      <c r="A135" s="164" t="s">
        <v>470</v>
      </c>
      <c r="B135" s="164" t="s">
        <v>306</v>
      </c>
    </row>
    <row r="136" spans="1:2" x14ac:dyDescent="0.2">
      <c r="A136" s="164" t="s">
        <v>471</v>
      </c>
      <c r="B136" s="164" t="s">
        <v>472</v>
      </c>
    </row>
    <row r="137" spans="1:2" x14ac:dyDescent="0.2">
      <c r="A137" s="164" t="s">
        <v>473</v>
      </c>
      <c r="B137" s="164" t="s">
        <v>347</v>
      </c>
    </row>
    <row r="138" spans="1:2" x14ac:dyDescent="0.2">
      <c r="A138" s="164" t="s">
        <v>474</v>
      </c>
      <c r="B138" s="164" t="s">
        <v>347</v>
      </c>
    </row>
    <row r="139" spans="1:2" x14ac:dyDescent="0.2">
      <c r="A139" s="164" t="s">
        <v>475</v>
      </c>
      <c r="B139" s="164" t="s">
        <v>476</v>
      </c>
    </row>
    <row r="140" spans="1:2" x14ac:dyDescent="0.2">
      <c r="A140" s="164" t="s">
        <v>477</v>
      </c>
      <c r="B140" s="164" t="s">
        <v>375</v>
      </c>
    </row>
    <row r="141" spans="1:2" x14ac:dyDescent="0.2">
      <c r="A141" s="164" t="s">
        <v>478</v>
      </c>
      <c r="B141" s="164" t="s">
        <v>423</v>
      </c>
    </row>
    <row r="142" spans="1:2" x14ac:dyDescent="0.2">
      <c r="A142" s="164" t="s">
        <v>479</v>
      </c>
      <c r="B142" s="164" t="s">
        <v>306</v>
      </c>
    </row>
    <row r="143" spans="1:2" x14ac:dyDescent="0.2">
      <c r="A143" s="164" t="s">
        <v>480</v>
      </c>
      <c r="B143" s="164" t="s">
        <v>379</v>
      </c>
    </row>
    <row r="144" spans="1:2" x14ac:dyDescent="0.2">
      <c r="A144" s="164" t="s">
        <v>481</v>
      </c>
      <c r="B144" s="164" t="s">
        <v>423</v>
      </c>
    </row>
    <row r="145" spans="1:2" x14ac:dyDescent="0.2">
      <c r="A145" s="164" t="s">
        <v>482</v>
      </c>
      <c r="B145" s="164" t="s">
        <v>358</v>
      </c>
    </row>
    <row r="146" spans="1:2" x14ac:dyDescent="0.2">
      <c r="A146" s="164" t="s">
        <v>483</v>
      </c>
      <c r="B146" s="164" t="s">
        <v>316</v>
      </c>
    </row>
    <row r="147" spans="1:2" x14ac:dyDescent="0.2">
      <c r="A147" s="164" t="s">
        <v>484</v>
      </c>
      <c r="B147" s="164" t="s">
        <v>299</v>
      </c>
    </row>
    <row r="148" spans="1:2" x14ac:dyDescent="0.2">
      <c r="A148" s="164" t="s">
        <v>485</v>
      </c>
      <c r="B148" s="164" t="s">
        <v>362</v>
      </c>
    </row>
    <row r="149" spans="1:2" x14ac:dyDescent="0.2">
      <c r="A149" s="164" t="s">
        <v>486</v>
      </c>
      <c r="B149" s="164" t="s">
        <v>306</v>
      </c>
    </row>
    <row r="150" spans="1:2" x14ac:dyDescent="0.2">
      <c r="A150" s="164" t="s">
        <v>487</v>
      </c>
      <c r="B150" s="164" t="s">
        <v>318</v>
      </c>
    </row>
    <row r="151" spans="1:2" x14ac:dyDescent="0.2">
      <c r="A151" s="164" t="s">
        <v>488</v>
      </c>
      <c r="B151" s="164" t="s">
        <v>360</v>
      </c>
    </row>
    <row r="152" spans="1:2" x14ac:dyDescent="0.2">
      <c r="A152" s="164" t="s">
        <v>489</v>
      </c>
      <c r="B152" s="164" t="s">
        <v>490</v>
      </c>
    </row>
    <row r="153" spans="1:2" x14ac:dyDescent="0.2">
      <c r="A153" s="164" t="s">
        <v>491</v>
      </c>
      <c r="B153" s="164" t="s">
        <v>492</v>
      </c>
    </row>
    <row r="154" spans="1:2" x14ac:dyDescent="0.2">
      <c r="A154" s="164" t="s">
        <v>493</v>
      </c>
      <c r="B154" s="164" t="s">
        <v>306</v>
      </c>
    </row>
    <row r="155" spans="1:2" x14ac:dyDescent="0.2">
      <c r="A155" s="164" t="s">
        <v>494</v>
      </c>
      <c r="B155" s="164" t="s">
        <v>303</v>
      </c>
    </row>
    <row r="156" spans="1:2" x14ac:dyDescent="0.2">
      <c r="A156" s="164" t="s">
        <v>495</v>
      </c>
      <c r="B156" s="164" t="s">
        <v>496</v>
      </c>
    </row>
    <row r="157" spans="1:2" x14ac:dyDescent="0.2">
      <c r="A157" s="164" t="s">
        <v>497</v>
      </c>
      <c r="B157" s="164" t="s">
        <v>498</v>
      </c>
    </row>
    <row r="158" spans="1:2" x14ac:dyDescent="0.2">
      <c r="A158" s="164" t="s">
        <v>499</v>
      </c>
      <c r="B158" s="164" t="s">
        <v>500</v>
      </c>
    </row>
    <row r="159" spans="1:2" x14ac:dyDescent="0.2">
      <c r="A159" s="164" t="s">
        <v>501</v>
      </c>
      <c r="B159" s="164" t="s">
        <v>502</v>
      </c>
    </row>
    <row r="160" spans="1:2" x14ac:dyDescent="0.2">
      <c r="A160" s="164" t="s">
        <v>503</v>
      </c>
      <c r="B160" s="164" t="s">
        <v>504</v>
      </c>
    </row>
    <row r="161" spans="1:2" x14ac:dyDescent="0.2">
      <c r="A161" s="164" t="s">
        <v>505</v>
      </c>
      <c r="B161" s="164" t="s">
        <v>306</v>
      </c>
    </row>
    <row r="162" spans="1:2" x14ac:dyDescent="0.2">
      <c r="A162" s="164" t="s">
        <v>506</v>
      </c>
      <c r="B162" s="164" t="s">
        <v>458</v>
      </c>
    </row>
    <row r="163" spans="1:2" x14ac:dyDescent="0.2">
      <c r="A163" s="164" t="s">
        <v>507</v>
      </c>
      <c r="B163" s="164" t="s">
        <v>316</v>
      </c>
    </row>
    <row r="164" spans="1:2" x14ac:dyDescent="0.2">
      <c r="A164" s="164" t="s">
        <v>508</v>
      </c>
      <c r="B164" s="164" t="s">
        <v>403</v>
      </c>
    </row>
    <row r="165" spans="1:2" x14ac:dyDescent="0.2">
      <c r="A165" s="164" t="s">
        <v>509</v>
      </c>
      <c r="B165" s="164" t="s">
        <v>316</v>
      </c>
    </row>
    <row r="166" spans="1:2" x14ac:dyDescent="0.2">
      <c r="A166" s="164" t="s">
        <v>510</v>
      </c>
      <c r="B166" s="164" t="s">
        <v>306</v>
      </c>
    </row>
    <row r="167" spans="1:2" x14ac:dyDescent="0.2">
      <c r="A167" s="164" t="s">
        <v>511</v>
      </c>
      <c r="B167" s="164" t="s">
        <v>301</v>
      </c>
    </row>
    <row r="168" spans="1:2" x14ac:dyDescent="0.2">
      <c r="A168" s="164" t="s">
        <v>512</v>
      </c>
      <c r="B168" s="164" t="s">
        <v>513</v>
      </c>
    </row>
    <row r="169" spans="1:2" x14ac:dyDescent="0.2">
      <c r="A169" s="164" t="s">
        <v>514</v>
      </c>
      <c r="B169" s="164" t="s">
        <v>515</v>
      </c>
    </row>
    <row r="170" spans="1:2" x14ac:dyDescent="0.2">
      <c r="A170" s="164" t="s">
        <v>516</v>
      </c>
      <c r="B170" s="164" t="s">
        <v>306</v>
      </c>
    </row>
    <row r="171" spans="1:2" x14ac:dyDescent="0.2">
      <c r="A171" s="164" t="s">
        <v>517</v>
      </c>
      <c r="B171" s="164" t="s">
        <v>389</v>
      </c>
    </row>
    <row r="172" spans="1:2" x14ac:dyDescent="0.2">
      <c r="A172" s="164" t="s">
        <v>518</v>
      </c>
      <c r="B172" s="164" t="s">
        <v>389</v>
      </c>
    </row>
    <row r="173" spans="1:2" x14ac:dyDescent="0.2">
      <c r="A173" s="164" t="s">
        <v>519</v>
      </c>
      <c r="B173" s="164" t="s">
        <v>306</v>
      </c>
    </row>
    <row r="174" spans="1:2" x14ac:dyDescent="0.2">
      <c r="A174" s="164" t="s">
        <v>520</v>
      </c>
      <c r="B174" s="164" t="s">
        <v>463</v>
      </c>
    </row>
    <row r="175" spans="1:2" x14ac:dyDescent="0.2">
      <c r="A175" s="164" t="s">
        <v>521</v>
      </c>
      <c r="B175" s="164" t="s">
        <v>301</v>
      </c>
    </row>
    <row r="176" spans="1:2" x14ac:dyDescent="0.2">
      <c r="A176" s="164" t="s">
        <v>522</v>
      </c>
      <c r="B176" s="164" t="s">
        <v>523</v>
      </c>
    </row>
    <row r="177" spans="1:2" x14ac:dyDescent="0.2">
      <c r="A177" s="164" t="s">
        <v>524</v>
      </c>
      <c r="B177" s="164" t="s">
        <v>525</v>
      </c>
    </row>
    <row r="178" spans="1:2" x14ac:dyDescent="0.2">
      <c r="A178" s="164" t="s">
        <v>526</v>
      </c>
      <c r="B178" s="164" t="s">
        <v>373</v>
      </c>
    </row>
    <row r="179" spans="1:2" x14ac:dyDescent="0.2">
      <c r="A179" s="164" t="s">
        <v>527</v>
      </c>
      <c r="B179" s="164" t="s">
        <v>410</v>
      </c>
    </row>
    <row r="180" spans="1:2" x14ac:dyDescent="0.2">
      <c r="A180" s="164" t="s">
        <v>528</v>
      </c>
      <c r="B180" s="164" t="s">
        <v>496</v>
      </c>
    </row>
    <row r="181" spans="1:2" x14ac:dyDescent="0.2">
      <c r="A181" s="164" t="s">
        <v>529</v>
      </c>
      <c r="B181" s="164" t="s">
        <v>301</v>
      </c>
    </row>
    <row r="182" spans="1:2" x14ac:dyDescent="0.2">
      <c r="A182" s="164" t="s">
        <v>530</v>
      </c>
      <c r="B182" s="164" t="s">
        <v>531</v>
      </c>
    </row>
    <row r="183" spans="1:2" x14ac:dyDescent="0.2">
      <c r="A183" s="164" t="s">
        <v>532</v>
      </c>
      <c r="B183" s="164" t="s">
        <v>331</v>
      </c>
    </row>
    <row r="184" spans="1:2" x14ac:dyDescent="0.2">
      <c r="A184" s="164" t="s">
        <v>533</v>
      </c>
      <c r="B184" s="164" t="s">
        <v>306</v>
      </c>
    </row>
    <row r="185" spans="1:2" x14ac:dyDescent="0.2">
      <c r="A185" s="164" t="s">
        <v>534</v>
      </c>
      <c r="B185" s="164" t="s">
        <v>410</v>
      </c>
    </row>
    <row r="186" spans="1:2" x14ac:dyDescent="0.2">
      <c r="A186" s="164" t="s">
        <v>535</v>
      </c>
      <c r="B186" s="164" t="s">
        <v>362</v>
      </c>
    </row>
    <row r="187" spans="1:2" x14ac:dyDescent="0.2">
      <c r="A187" s="164" t="s">
        <v>536</v>
      </c>
      <c r="B187" s="164" t="s">
        <v>303</v>
      </c>
    </row>
    <row r="188" spans="1:2" x14ac:dyDescent="0.2">
      <c r="A188" s="164" t="s">
        <v>537</v>
      </c>
      <c r="B188" s="164" t="s">
        <v>362</v>
      </c>
    </row>
    <row r="189" spans="1:2" x14ac:dyDescent="0.2">
      <c r="A189" s="164" t="s">
        <v>538</v>
      </c>
      <c r="B189" s="164" t="s">
        <v>362</v>
      </c>
    </row>
    <row r="190" spans="1:2" x14ac:dyDescent="0.2">
      <c r="A190" s="164" t="s">
        <v>539</v>
      </c>
      <c r="B190" s="164" t="s">
        <v>358</v>
      </c>
    </row>
    <row r="191" spans="1:2" x14ac:dyDescent="0.2">
      <c r="A191" s="164" t="s">
        <v>540</v>
      </c>
      <c r="B191" s="164" t="s">
        <v>541</v>
      </c>
    </row>
    <row r="192" spans="1:2" x14ac:dyDescent="0.2">
      <c r="A192" s="164" t="s">
        <v>542</v>
      </c>
      <c r="B192" s="164" t="s">
        <v>299</v>
      </c>
    </row>
    <row r="193" spans="1:2" x14ac:dyDescent="0.2">
      <c r="A193" s="164" t="s">
        <v>543</v>
      </c>
      <c r="B193" s="164" t="s">
        <v>544</v>
      </c>
    </row>
    <row r="194" spans="1:2" x14ac:dyDescent="0.2">
      <c r="A194" s="164" t="s">
        <v>545</v>
      </c>
      <c r="B194" s="164" t="s">
        <v>546</v>
      </c>
    </row>
    <row r="195" spans="1:2" x14ac:dyDescent="0.2">
      <c r="A195" s="164" t="s">
        <v>547</v>
      </c>
      <c r="B195" s="164" t="s">
        <v>360</v>
      </c>
    </row>
    <row r="196" spans="1:2" x14ac:dyDescent="0.2">
      <c r="A196" s="164" t="s">
        <v>548</v>
      </c>
      <c r="B196" s="164" t="s">
        <v>549</v>
      </c>
    </row>
    <row r="197" spans="1:2" x14ac:dyDescent="0.2">
      <c r="A197" s="164" t="s">
        <v>550</v>
      </c>
      <c r="B197" s="164" t="s">
        <v>551</v>
      </c>
    </row>
    <row r="198" spans="1:2" x14ac:dyDescent="0.2">
      <c r="A198" s="164" t="s">
        <v>552</v>
      </c>
      <c r="B198" s="164" t="s">
        <v>421</v>
      </c>
    </row>
    <row r="199" spans="1:2" x14ac:dyDescent="0.2">
      <c r="A199" s="164" t="s">
        <v>553</v>
      </c>
      <c r="B199" s="164" t="s">
        <v>331</v>
      </c>
    </row>
    <row r="200" spans="1:2" x14ac:dyDescent="0.2">
      <c r="A200" s="164" t="s">
        <v>554</v>
      </c>
      <c r="B200" s="164" t="s">
        <v>502</v>
      </c>
    </row>
    <row r="201" spans="1:2" x14ac:dyDescent="0.2">
      <c r="A201" s="164" t="s">
        <v>555</v>
      </c>
      <c r="B201" s="164" t="s">
        <v>316</v>
      </c>
    </row>
    <row r="202" spans="1:2" x14ac:dyDescent="0.2">
      <c r="A202" s="164" t="s">
        <v>556</v>
      </c>
      <c r="B202" s="164" t="s">
        <v>492</v>
      </c>
    </row>
    <row r="203" spans="1:2" x14ac:dyDescent="0.2">
      <c r="A203" s="164" t="s">
        <v>557</v>
      </c>
      <c r="B203" s="164" t="s">
        <v>373</v>
      </c>
    </row>
    <row r="204" spans="1:2" x14ac:dyDescent="0.2">
      <c r="A204" s="164" t="s">
        <v>558</v>
      </c>
      <c r="B204" s="164" t="s">
        <v>559</v>
      </c>
    </row>
    <row r="205" spans="1:2" x14ac:dyDescent="0.2">
      <c r="A205" s="164" t="s">
        <v>560</v>
      </c>
      <c r="B205" s="164" t="s">
        <v>413</v>
      </c>
    </row>
    <row r="206" spans="1:2" x14ac:dyDescent="0.2">
      <c r="A206" s="164" t="s">
        <v>561</v>
      </c>
      <c r="B206" s="164" t="s">
        <v>413</v>
      </c>
    </row>
    <row r="207" spans="1:2" x14ac:dyDescent="0.2">
      <c r="A207" s="164" t="s">
        <v>562</v>
      </c>
      <c r="B207" s="164" t="s">
        <v>389</v>
      </c>
    </row>
    <row r="208" spans="1:2" x14ac:dyDescent="0.2">
      <c r="A208" s="164" t="s">
        <v>563</v>
      </c>
      <c r="B208" s="164" t="s">
        <v>360</v>
      </c>
    </row>
    <row r="209" spans="1:2" x14ac:dyDescent="0.2">
      <c r="A209" s="164" t="s">
        <v>564</v>
      </c>
      <c r="B209" s="164" t="s">
        <v>389</v>
      </c>
    </row>
    <row r="210" spans="1:2" x14ac:dyDescent="0.2">
      <c r="A210" s="164" t="s">
        <v>565</v>
      </c>
      <c r="B210" s="164" t="s">
        <v>566</v>
      </c>
    </row>
    <row r="211" spans="1:2" x14ac:dyDescent="0.2">
      <c r="A211" s="164" t="s">
        <v>567</v>
      </c>
      <c r="B211" s="164" t="s">
        <v>410</v>
      </c>
    </row>
    <row r="212" spans="1:2" x14ac:dyDescent="0.2">
      <c r="A212" s="164" t="s">
        <v>568</v>
      </c>
      <c r="B212" s="164" t="s">
        <v>360</v>
      </c>
    </row>
    <row r="213" spans="1:2" x14ac:dyDescent="0.2">
      <c r="A213" s="164" t="s">
        <v>569</v>
      </c>
      <c r="B213" s="164" t="s">
        <v>318</v>
      </c>
    </row>
    <row r="214" spans="1:2" x14ac:dyDescent="0.2">
      <c r="A214" s="164" t="s">
        <v>570</v>
      </c>
      <c r="B214" s="164" t="s">
        <v>316</v>
      </c>
    </row>
    <row r="215" spans="1:2" x14ac:dyDescent="0.2">
      <c r="A215" s="164" t="s">
        <v>571</v>
      </c>
      <c r="B215" s="164" t="s">
        <v>316</v>
      </c>
    </row>
    <row r="216" spans="1:2" x14ac:dyDescent="0.2">
      <c r="A216" s="164" t="s">
        <v>572</v>
      </c>
      <c r="B216" s="164" t="s">
        <v>531</v>
      </c>
    </row>
    <row r="217" spans="1:2" x14ac:dyDescent="0.2">
      <c r="A217" s="164" t="s">
        <v>573</v>
      </c>
      <c r="B217" s="164" t="s">
        <v>354</v>
      </c>
    </row>
    <row r="218" spans="1:2" x14ac:dyDescent="0.2">
      <c r="A218" s="164" t="s">
        <v>574</v>
      </c>
      <c r="B218" s="164" t="s">
        <v>303</v>
      </c>
    </row>
    <row r="219" spans="1:2" x14ac:dyDescent="0.2">
      <c r="A219" s="164" t="s">
        <v>575</v>
      </c>
      <c r="B219" s="164" t="s">
        <v>492</v>
      </c>
    </row>
    <row r="220" spans="1:2" x14ac:dyDescent="0.2">
      <c r="A220" s="164" t="s">
        <v>576</v>
      </c>
      <c r="B220" s="164" t="s">
        <v>362</v>
      </c>
    </row>
    <row r="221" spans="1:2" x14ac:dyDescent="0.2">
      <c r="A221" s="164" t="s">
        <v>577</v>
      </c>
      <c r="B221" s="164" t="s">
        <v>421</v>
      </c>
    </row>
    <row r="222" spans="1:2" x14ac:dyDescent="0.2">
      <c r="A222" s="164" t="s">
        <v>578</v>
      </c>
      <c r="B222" s="164" t="s">
        <v>463</v>
      </c>
    </row>
    <row r="223" spans="1:2" x14ac:dyDescent="0.2">
      <c r="A223" s="164" t="s">
        <v>579</v>
      </c>
      <c r="B223" s="164" t="s">
        <v>463</v>
      </c>
    </row>
    <row r="224" spans="1:2" x14ac:dyDescent="0.2">
      <c r="A224" s="164" t="s">
        <v>580</v>
      </c>
      <c r="B224" s="164" t="s">
        <v>324</v>
      </c>
    </row>
    <row r="225" spans="1:2" x14ac:dyDescent="0.2">
      <c r="A225" s="164" t="s">
        <v>581</v>
      </c>
      <c r="B225" s="164" t="s">
        <v>582</v>
      </c>
    </row>
    <row r="226" spans="1:2" x14ac:dyDescent="0.2">
      <c r="A226" s="164" t="s">
        <v>583</v>
      </c>
      <c r="B226" s="164" t="s">
        <v>463</v>
      </c>
    </row>
    <row r="227" spans="1:2" x14ac:dyDescent="0.2">
      <c r="A227" s="164" t="s">
        <v>584</v>
      </c>
      <c r="B227" s="164" t="s">
        <v>585</v>
      </c>
    </row>
    <row r="228" spans="1:2" x14ac:dyDescent="0.2">
      <c r="A228" s="164" t="s">
        <v>586</v>
      </c>
      <c r="B228" s="164" t="s">
        <v>301</v>
      </c>
    </row>
    <row r="229" spans="1:2" x14ac:dyDescent="0.2">
      <c r="A229" s="164" t="s">
        <v>587</v>
      </c>
      <c r="B229" s="164" t="s">
        <v>375</v>
      </c>
    </row>
    <row r="230" spans="1:2" x14ac:dyDescent="0.2">
      <c r="A230" s="164" t="s">
        <v>588</v>
      </c>
      <c r="B230" s="164" t="s">
        <v>589</v>
      </c>
    </row>
    <row r="231" spans="1:2" x14ac:dyDescent="0.2">
      <c r="A231" s="164" t="s">
        <v>590</v>
      </c>
      <c r="B231" s="164" t="s">
        <v>360</v>
      </c>
    </row>
    <row r="232" spans="1:2" x14ac:dyDescent="0.2">
      <c r="A232" s="164" t="s">
        <v>591</v>
      </c>
      <c r="B232" s="164" t="s">
        <v>379</v>
      </c>
    </row>
    <row r="233" spans="1:2" x14ac:dyDescent="0.2">
      <c r="A233" s="164" t="s">
        <v>592</v>
      </c>
      <c r="B233" s="164" t="s">
        <v>301</v>
      </c>
    </row>
    <row r="234" spans="1:2" x14ac:dyDescent="0.2">
      <c r="A234" s="164" t="s">
        <v>593</v>
      </c>
      <c r="B234" s="164" t="s">
        <v>500</v>
      </c>
    </row>
    <row r="235" spans="1:2" x14ac:dyDescent="0.2">
      <c r="A235" s="164" t="s">
        <v>594</v>
      </c>
      <c r="B235" s="164" t="s">
        <v>368</v>
      </c>
    </row>
    <row r="236" spans="1:2" x14ac:dyDescent="0.2">
      <c r="A236" s="164" t="s">
        <v>595</v>
      </c>
      <c r="B236" s="164" t="s">
        <v>362</v>
      </c>
    </row>
    <row r="237" spans="1:2" x14ac:dyDescent="0.2">
      <c r="A237" s="164" t="s">
        <v>596</v>
      </c>
      <c r="B237" s="164" t="s">
        <v>597</v>
      </c>
    </row>
    <row r="238" spans="1:2" x14ac:dyDescent="0.2">
      <c r="A238" s="164" t="s">
        <v>598</v>
      </c>
      <c r="B238" s="164" t="s">
        <v>599</v>
      </c>
    </row>
    <row r="239" spans="1:2" x14ac:dyDescent="0.2">
      <c r="A239" s="164" t="s">
        <v>600</v>
      </c>
      <c r="B239" s="164" t="s">
        <v>599</v>
      </c>
    </row>
    <row r="240" spans="1:2" x14ac:dyDescent="0.2">
      <c r="A240" s="164" t="s">
        <v>601</v>
      </c>
      <c r="B240" s="164" t="s">
        <v>403</v>
      </c>
    </row>
    <row r="241" spans="1:2" x14ac:dyDescent="0.2">
      <c r="A241" s="164" t="s">
        <v>602</v>
      </c>
      <c r="B241" s="164" t="s">
        <v>603</v>
      </c>
    </row>
    <row r="242" spans="1:2" x14ac:dyDescent="0.2">
      <c r="A242" s="164" t="s">
        <v>604</v>
      </c>
      <c r="B242" s="164" t="s">
        <v>603</v>
      </c>
    </row>
    <row r="243" spans="1:2" x14ac:dyDescent="0.2">
      <c r="A243" s="164" t="s">
        <v>605</v>
      </c>
      <c r="B243" s="164" t="s">
        <v>306</v>
      </c>
    </row>
    <row r="244" spans="1:2" x14ac:dyDescent="0.2">
      <c r="A244" s="164" t="s">
        <v>606</v>
      </c>
      <c r="B244" s="164" t="s">
        <v>368</v>
      </c>
    </row>
    <row r="245" spans="1:2" x14ac:dyDescent="0.2">
      <c r="A245" s="164" t="s">
        <v>607</v>
      </c>
      <c r="B245" s="164" t="s">
        <v>306</v>
      </c>
    </row>
    <row r="246" spans="1:2" x14ac:dyDescent="0.2">
      <c r="A246" s="164" t="s">
        <v>608</v>
      </c>
      <c r="B246" s="164" t="s">
        <v>347</v>
      </c>
    </row>
    <row r="247" spans="1:2" x14ac:dyDescent="0.2">
      <c r="A247" s="164" t="s">
        <v>609</v>
      </c>
      <c r="B247" s="164" t="s">
        <v>360</v>
      </c>
    </row>
    <row r="248" spans="1:2" x14ac:dyDescent="0.2">
      <c r="A248" s="164" t="s">
        <v>610</v>
      </c>
      <c r="B248" s="164" t="s">
        <v>306</v>
      </c>
    </row>
    <row r="249" spans="1:2" x14ac:dyDescent="0.2">
      <c r="A249" s="164" t="s">
        <v>611</v>
      </c>
      <c r="B249" s="164" t="s">
        <v>358</v>
      </c>
    </row>
    <row r="250" spans="1:2" x14ac:dyDescent="0.2">
      <c r="A250" s="164" t="s">
        <v>612</v>
      </c>
      <c r="B250" s="164" t="s">
        <v>413</v>
      </c>
    </row>
    <row r="251" spans="1:2" x14ac:dyDescent="0.2">
      <c r="A251" s="164" t="s">
        <v>613</v>
      </c>
      <c r="B251" s="164" t="s">
        <v>306</v>
      </c>
    </row>
    <row r="252" spans="1:2" x14ac:dyDescent="0.2">
      <c r="A252" s="164" t="s">
        <v>614</v>
      </c>
      <c r="B252" s="164" t="s">
        <v>306</v>
      </c>
    </row>
    <row r="253" spans="1:2" x14ac:dyDescent="0.2">
      <c r="A253" s="164" t="s">
        <v>615</v>
      </c>
      <c r="B253" s="164" t="s">
        <v>428</v>
      </c>
    </row>
    <row r="254" spans="1:2" x14ac:dyDescent="0.2">
      <c r="A254" s="164" t="s">
        <v>616</v>
      </c>
      <c r="B254" s="164" t="s">
        <v>368</v>
      </c>
    </row>
    <row r="255" spans="1:2" x14ac:dyDescent="0.2">
      <c r="A255" s="164" t="s">
        <v>617</v>
      </c>
      <c r="B255" s="164" t="s">
        <v>368</v>
      </c>
    </row>
    <row r="256" spans="1:2" x14ac:dyDescent="0.2">
      <c r="A256" s="164" t="s">
        <v>618</v>
      </c>
      <c r="B256" s="164" t="s">
        <v>368</v>
      </c>
    </row>
    <row r="257" spans="1:2" x14ac:dyDescent="0.2">
      <c r="A257" s="164" t="s">
        <v>619</v>
      </c>
      <c r="B257" s="164" t="s">
        <v>368</v>
      </c>
    </row>
    <row r="258" spans="1:2" x14ac:dyDescent="0.2">
      <c r="A258" s="164" t="s">
        <v>620</v>
      </c>
      <c r="B258" s="164" t="s">
        <v>306</v>
      </c>
    </row>
    <row r="259" spans="1:2" x14ac:dyDescent="0.2">
      <c r="A259" s="164" t="s">
        <v>621</v>
      </c>
      <c r="B259" s="164" t="s">
        <v>316</v>
      </c>
    </row>
    <row r="260" spans="1:2" x14ac:dyDescent="0.2">
      <c r="A260" s="164" t="s">
        <v>622</v>
      </c>
      <c r="B260" s="164" t="s">
        <v>623</v>
      </c>
    </row>
    <row r="261" spans="1:2" x14ac:dyDescent="0.2">
      <c r="A261" s="164" t="s">
        <v>624</v>
      </c>
      <c r="B261" s="164" t="s">
        <v>623</v>
      </c>
    </row>
    <row r="262" spans="1:2" x14ac:dyDescent="0.2">
      <c r="A262" s="164" t="s">
        <v>625</v>
      </c>
      <c r="B262" s="164" t="s">
        <v>347</v>
      </c>
    </row>
    <row r="263" spans="1:2" x14ac:dyDescent="0.2">
      <c r="A263" s="164" t="s">
        <v>626</v>
      </c>
      <c r="B263" s="164" t="s">
        <v>358</v>
      </c>
    </row>
    <row r="264" spans="1:2" x14ac:dyDescent="0.2">
      <c r="A264" s="164" t="s">
        <v>627</v>
      </c>
      <c r="B264" s="164" t="s">
        <v>368</v>
      </c>
    </row>
    <row r="265" spans="1:2" x14ac:dyDescent="0.2">
      <c r="A265" s="164" t="s">
        <v>628</v>
      </c>
      <c r="B265" s="164" t="s">
        <v>375</v>
      </c>
    </row>
    <row r="266" spans="1:2" x14ac:dyDescent="0.2">
      <c r="A266" s="164" t="s">
        <v>629</v>
      </c>
      <c r="B266" s="164" t="s">
        <v>358</v>
      </c>
    </row>
    <row r="267" spans="1:2" x14ac:dyDescent="0.2">
      <c r="A267" s="164" t="s">
        <v>630</v>
      </c>
      <c r="B267" s="164" t="s">
        <v>324</v>
      </c>
    </row>
    <row r="268" spans="1:2" x14ac:dyDescent="0.2">
      <c r="A268" s="164" t="s">
        <v>631</v>
      </c>
      <c r="B268" s="164" t="s">
        <v>379</v>
      </c>
    </row>
    <row r="269" spans="1:2" x14ac:dyDescent="0.2">
      <c r="A269" s="164" t="s">
        <v>632</v>
      </c>
      <c r="B269" s="164" t="s">
        <v>633</v>
      </c>
    </row>
    <row r="270" spans="1:2" x14ac:dyDescent="0.2">
      <c r="A270" s="164" t="s">
        <v>634</v>
      </c>
      <c r="B270" s="164" t="s">
        <v>635</v>
      </c>
    </row>
    <row r="271" spans="1:2" x14ac:dyDescent="0.2">
      <c r="A271" s="164" t="s">
        <v>636</v>
      </c>
      <c r="B271" s="164" t="s">
        <v>463</v>
      </c>
    </row>
    <row r="272" spans="1:2" x14ac:dyDescent="0.2">
      <c r="A272" s="164" t="s">
        <v>637</v>
      </c>
      <c r="B272" s="164" t="s">
        <v>306</v>
      </c>
    </row>
    <row r="273" spans="1:2" x14ac:dyDescent="0.2">
      <c r="A273" s="164" t="s">
        <v>638</v>
      </c>
      <c r="B273" s="164" t="s">
        <v>434</v>
      </c>
    </row>
    <row r="274" spans="1:2" x14ac:dyDescent="0.2">
      <c r="A274" s="164" t="s">
        <v>639</v>
      </c>
      <c r="B274" s="164" t="s">
        <v>389</v>
      </c>
    </row>
    <row r="275" spans="1:2" x14ac:dyDescent="0.2">
      <c r="A275" s="164" t="s">
        <v>640</v>
      </c>
      <c r="B275" s="164" t="s">
        <v>303</v>
      </c>
    </row>
    <row r="276" spans="1:2" x14ac:dyDescent="0.2">
      <c r="A276" s="164" t="s">
        <v>641</v>
      </c>
      <c r="B276" s="164" t="s">
        <v>642</v>
      </c>
    </row>
    <row r="277" spans="1:2" x14ac:dyDescent="0.2">
      <c r="A277" s="164" t="s">
        <v>643</v>
      </c>
      <c r="B277" s="164" t="s">
        <v>334</v>
      </c>
    </row>
    <row r="278" spans="1:2" x14ac:dyDescent="0.2">
      <c r="A278" s="164" t="s">
        <v>644</v>
      </c>
      <c r="B278" s="164" t="s">
        <v>341</v>
      </c>
    </row>
    <row r="279" spans="1:2" x14ac:dyDescent="0.2">
      <c r="A279" s="164" t="s">
        <v>645</v>
      </c>
      <c r="B279" s="164" t="s">
        <v>306</v>
      </c>
    </row>
    <row r="280" spans="1:2" x14ac:dyDescent="0.2">
      <c r="A280" s="164" t="s">
        <v>646</v>
      </c>
      <c r="B280" s="164" t="s">
        <v>306</v>
      </c>
    </row>
    <row r="281" spans="1:2" x14ac:dyDescent="0.2">
      <c r="A281" s="164" t="s">
        <v>647</v>
      </c>
      <c r="B281" s="164" t="s">
        <v>368</v>
      </c>
    </row>
    <row r="282" spans="1:2" x14ac:dyDescent="0.2">
      <c r="A282" s="164" t="s">
        <v>648</v>
      </c>
      <c r="B282" s="164" t="s">
        <v>306</v>
      </c>
    </row>
    <row r="283" spans="1:2" x14ac:dyDescent="0.2">
      <c r="A283" s="164" t="s">
        <v>649</v>
      </c>
      <c r="B283" s="164" t="s">
        <v>585</v>
      </c>
    </row>
    <row r="284" spans="1:2" x14ac:dyDescent="0.2">
      <c r="A284" s="164" t="s">
        <v>650</v>
      </c>
      <c r="B284" s="164" t="s">
        <v>585</v>
      </c>
    </row>
    <row r="285" spans="1:2" x14ac:dyDescent="0.2">
      <c r="A285" s="164" t="s">
        <v>651</v>
      </c>
      <c r="B285" s="164" t="s">
        <v>551</v>
      </c>
    </row>
    <row r="286" spans="1:2" x14ac:dyDescent="0.2">
      <c r="A286" s="164" t="s">
        <v>652</v>
      </c>
      <c r="B286" s="164" t="s">
        <v>306</v>
      </c>
    </row>
    <row r="287" spans="1:2" x14ac:dyDescent="0.2">
      <c r="A287" s="164" t="s">
        <v>653</v>
      </c>
      <c r="B287" s="164" t="s">
        <v>316</v>
      </c>
    </row>
    <row r="288" spans="1:2" x14ac:dyDescent="0.2">
      <c r="A288" s="164" t="s">
        <v>654</v>
      </c>
      <c r="B288" s="164" t="s">
        <v>655</v>
      </c>
    </row>
    <row r="289" spans="1:2" x14ac:dyDescent="0.2">
      <c r="A289" s="164" t="s">
        <v>656</v>
      </c>
      <c r="B289" s="164" t="s">
        <v>320</v>
      </c>
    </row>
    <row r="290" spans="1:2" x14ac:dyDescent="0.2">
      <c r="A290" s="164" t="s">
        <v>657</v>
      </c>
      <c r="B290" s="164" t="s">
        <v>306</v>
      </c>
    </row>
    <row r="291" spans="1:2" x14ac:dyDescent="0.2">
      <c r="A291" s="164" t="s">
        <v>658</v>
      </c>
      <c r="B291" s="164" t="s">
        <v>659</v>
      </c>
    </row>
    <row r="292" spans="1:2" x14ac:dyDescent="0.2">
      <c r="A292" s="164" t="s">
        <v>658</v>
      </c>
      <c r="B292" s="164" t="s">
        <v>362</v>
      </c>
    </row>
    <row r="293" spans="1:2" x14ac:dyDescent="0.2">
      <c r="A293" s="164" t="s">
        <v>660</v>
      </c>
      <c r="B293" s="164" t="s">
        <v>362</v>
      </c>
    </row>
    <row r="294" spans="1:2" x14ac:dyDescent="0.2">
      <c r="A294" s="164" t="s">
        <v>661</v>
      </c>
      <c r="B294" s="164" t="s">
        <v>531</v>
      </c>
    </row>
    <row r="295" spans="1:2" x14ac:dyDescent="0.2">
      <c r="A295" s="164" t="s">
        <v>662</v>
      </c>
      <c r="B295" s="164" t="s">
        <v>434</v>
      </c>
    </row>
    <row r="296" spans="1:2" x14ac:dyDescent="0.2">
      <c r="A296" s="164" t="s">
        <v>663</v>
      </c>
      <c r="B296" s="164" t="s">
        <v>597</v>
      </c>
    </row>
    <row r="297" spans="1:2" x14ac:dyDescent="0.2">
      <c r="A297" s="164" t="s">
        <v>664</v>
      </c>
      <c r="B297" s="164" t="s">
        <v>410</v>
      </c>
    </row>
    <row r="298" spans="1:2" x14ac:dyDescent="0.2">
      <c r="A298" s="164" t="s">
        <v>665</v>
      </c>
      <c r="B298" s="164" t="s">
        <v>463</v>
      </c>
    </row>
    <row r="299" spans="1:2" x14ac:dyDescent="0.2">
      <c r="A299" s="164" t="s">
        <v>666</v>
      </c>
      <c r="B299" s="164" t="s">
        <v>667</v>
      </c>
    </row>
    <row r="300" spans="1:2" x14ac:dyDescent="0.2">
      <c r="A300" s="164" t="s">
        <v>666</v>
      </c>
      <c r="B300" s="164" t="s">
        <v>295</v>
      </c>
    </row>
    <row r="301" spans="1:2" x14ac:dyDescent="0.2">
      <c r="A301" s="164" t="s">
        <v>668</v>
      </c>
      <c r="B301" s="164" t="s">
        <v>566</v>
      </c>
    </row>
    <row r="302" spans="1:2" x14ac:dyDescent="0.2">
      <c r="A302" s="164" t="s">
        <v>669</v>
      </c>
      <c r="B302" s="164" t="s">
        <v>670</v>
      </c>
    </row>
    <row r="303" spans="1:2" x14ac:dyDescent="0.2">
      <c r="A303" s="164" t="s">
        <v>671</v>
      </c>
      <c r="B303" s="164" t="s">
        <v>389</v>
      </c>
    </row>
    <row r="304" spans="1:2" x14ac:dyDescent="0.2">
      <c r="A304" s="164" t="s">
        <v>672</v>
      </c>
      <c r="B304" s="164" t="s">
        <v>306</v>
      </c>
    </row>
    <row r="305" spans="1:2" x14ac:dyDescent="0.2">
      <c r="A305" s="164" t="s">
        <v>673</v>
      </c>
      <c r="B305" s="164" t="s">
        <v>316</v>
      </c>
    </row>
    <row r="306" spans="1:2" x14ac:dyDescent="0.2">
      <c r="A306" s="164" t="s">
        <v>674</v>
      </c>
      <c r="B306" s="164" t="s">
        <v>368</v>
      </c>
    </row>
    <row r="307" spans="1:2" x14ac:dyDescent="0.2">
      <c r="A307" s="164" t="s">
        <v>675</v>
      </c>
      <c r="B307" s="164" t="s">
        <v>676</v>
      </c>
    </row>
    <row r="308" spans="1:2" x14ac:dyDescent="0.2">
      <c r="A308" s="164" t="s">
        <v>677</v>
      </c>
      <c r="B308" s="164" t="s">
        <v>678</v>
      </c>
    </row>
    <row r="309" spans="1:2" x14ac:dyDescent="0.2">
      <c r="A309" s="164" t="s">
        <v>679</v>
      </c>
      <c r="B309" s="164" t="s">
        <v>551</v>
      </c>
    </row>
    <row r="310" spans="1:2" x14ac:dyDescent="0.2">
      <c r="A310" s="164" t="s">
        <v>680</v>
      </c>
      <c r="B310" s="164" t="s">
        <v>681</v>
      </c>
    </row>
    <row r="311" spans="1:2" x14ac:dyDescent="0.2">
      <c r="A311" s="164" t="s">
        <v>682</v>
      </c>
      <c r="B311" s="164" t="s">
        <v>362</v>
      </c>
    </row>
    <row r="312" spans="1:2" x14ac:dyDescent="0.2">
      <c r="A312" s="164" t="s">
        <v>683</v>
      </c>
      <c r="B312" s="164" t="s">
        <v>306</v>
      </c>
    </row>
    <row r="313" spans="1:2" x14ac:dyDescent="0.2">
      <c r="A313" s="164"/>
      <c r="B313" s="164"/>
    </row>
    <row r="314" spans="1:2" x14ac:dyDescent="0.2">
      <c r="A314" s="164"/>
      <c r="B314" s="164"/>
    </row>
    <row r="315" spans="1:2" x14ac:dyDescent="0.2">
      <c r="A315" s="164"/>
      <c r="B315" s="164"/>
    </row>
    <row r="316" spans="1:2" x14ac:dyDescent="0.2">
      <c r="A316" s="164"/>
      <c r="B316" s="164"/>
    </row>
    <row r="317" spans="1:2" x14ac:dyDescent="0.2">
      <c r="A317" s="164"/>
      <c r="B317" s="164"/>
    </row>
    <row r="318" spans="1:2" x14ac:dyDescent="0.2">
      <c r="A318" s="164"/>
      <c r="B318" s="164"/>
    </row>
    <row r="319" spans="1:2" x14ac:dyDescent="0.2">
      <c r="A319" s="164"/>
      <c r="B319" s="164"/>
    </row>
    <row r="320" spans="1:2" x14ac:dyDescent="0.2">
      <c r="A320" s="164"/>
      <c r="B320" s="164"/>
    </row>
    <row r="321" spans="1:2" x14ac:dyDescent="0.2">
      <c r="A321" s="164"/>
      <c r="B321" s="164"/>
    </row>
    <row r="322" spans="1:2" x14ac:dyDescent="0.2">
      <c r="A322" s="164"/>
      <c r="B322" s="164"/>
    </row>
    <row r="323" spans="1:2" x14ac:dyDescent="0.2">
      <c r="A323" s="164"/>
      <c r="B323" s="164"/>
    </row>
    <row r="324" spans="1:2" x14ac:dyDescent="0.2">
      <c r="A324" s="164"/>
      <c r="B324" s="164"/>
    </row>
    <row r="325" spans="1:2" x14ac:dyDescent="0.2">
      <c r="A325" s="164"/>
      <c r="B325" s="164"/>
    </row>
    <row r="326" spans="1:2" x14ac:dyDescent="0.2">
      <c r="A326" s="164"/>
      <c r="B326" s="164"/>
    </row>
    <row r="327" spans="1:2" x14ac:dyDescent="0.2">
      <c r="A327" s="164"/>
      <c r="B327" s="164"/>
    </row>
    <row r="328" spans="1:2" x14ac:dyDescent="0.2">
      <c r="A328" s="164"/>
      <c r="B328" s="164"/>
    </row>
    <row r="329" spans="1:2" x14ac:dyDescent="0.2">
      <c r="A329" s="164"/>
      <c r="B329" s="164"/>
    </row>
    <row r="330" spans="1:2" x14ac:dyDescent="0.2">
      <c r="A330" s="164"/>
      <c r="B330" s="164"/>
    </row>
    <row r="331" spans="1:2" x14ac:dyDescent="0.2">
      <c r="A331" s="164"/>
      <c r="B331" s="164"/>
    </row>
    <row r="332" spans="1:2" x14ac:dyDescent="0.2">
      <c r="A332" s="164"/>
      <c r="B332" s="164"/>
    </row>
    <row r="333" spans="1:2" x14ac:dyDescent="0.2">
      <c r="A333" s="164"/>
      <c r="B333" s="164"/>
    </row>
    <row r="334" spans="1:2" x14ac:dyDescent="0.2">
      <c r="A334" s="164"/>
      <c r="B334" s="164"/>
    </row>
    <row r="335" spans="1:2" x14ac:dyDescent="0.2">
      <c r="A335" s="164"/>
      <c r="B335" s="164"/>
    </row>
    <row r="336" spans="1:2" x14ac:dyDescent="0.2">
      <c r="A336" s="164"/>
      <c r="B336" s="164"/>
    </row>
    <row r="337" spans="1:2" x14ac:dyDescent="0.2">
      <c r="A337" s="164"/>
      <c r="B337" s="164"/>
    </row>
    <row r="338" spans="1:2" x14ac:dyDescent="0.2">
      <c r="A338" s="164"/>
      <c r="B338" s="164"/>
    </row>
    <row r="339" spans="1:2" x14ac:dyDescent="0.2">
      <c r="A339" s="164"/>
      <c r="B339" s="164"/>
    </row>
    <row r="340" spans="1:2" x14ac:dyDescent="0.2">
      <c r="A340" s="164"/>
      <c r="B340" s="164"/>
    </row>
    <row r="341" spans="1:2" x14ac:dyDescent="0.2">
      <c r="A341" s="164"/>
      <c r="B341" s="164"/>
    </row>
    <row r="342" spans="1:2" x14ac:dyDescent="0.2">
      <c r="A342" s="164"/>
      <c r="B342" s="164"/>
    </row>
    <row r="343" spans="1:2" x14ac:dyDescent="0.2">
      <c r="A343" s="164"/>
      <c r="B343" s="164"/>
    </row>
    <row r="344" spans="1:2" x14ac:dyDescent="0.2">
      <c r="A344" s="164"/>
      <c r="B344" s="164"/>
    </row>
    <row r="345" spans="1:2" x14ac:dyDescent="0.2">
      <c r="A345" s="164"/>
      <c r="B345" s="164"/>
    </row>
    <row r="346" spans="1:2" x14ac:dyDescent="0.2">
      <c r="A346" s="164"/>
      <c r="B346" s="164"/>
    </row>
    <row r="347" spans="1:2" x14ac:dyDescent="0.2">
      <c r="A347" s="164"/>
      <c r="B347" s="164"/>
    </row>
    <row r="348" spans="1:2" x14ac:dyDescent="0.2">
      <c r="A348" s="164"/>
      <c r="B348" s="164"/>
    </row>
    <row r="349" spans="1:2" x14ac:dyDescent="0.2">
      <c r="A349" s="164"/>
      <c r="B349" s="164"/>
    </row>
    <row r="350" spans="1:2" x14ac:dyDescent="0.2">
      <c r="A350" s="164"/>
      <c r="B350" s="164"/>
    </row>
    <row r="351" spans="1:2" x14ac:dyDescent="0.2">
      <c r="A351" s="164"/>
      <c r="B351" s="164"/>
    </row>
    <row r="352" spans="1:2" x14ac:dyDescent="0.2">
      <c r="A352" s="164"/>
      <c r="B352" s="164"/>
    </row>
    <row r="353" spans="1:2" x14ac:dyDescent="0.2">
      <c r="A353" s="164"/>
      <c r="B353" s="164"/>
    </row>
    <row r="354" spans="1:2" x14ac:dyDescent="0.2">
      <c r="A354" s="164"/>
      <c r="B354" s="164"/>
    </row>
    <row r="355" spans="1:2" x14ac:dyDescent="0.2">
      <c r="A355" s="164"/>
      <c r="B355" s="164"/>
    </row>
    <row r="356" spans="1:2" x14ac:dyDescent="0.2">
      <c r="A356" s="164"/>
      <c r="B356" s="164"/>
    </row>
    <row r="357" spans="1:2" x14ac:dyDescent="0.2">
      <c r="A357" s="164"/>
      <c r="B357" s="164"/>
    </row>
    <row r="358" spans="1:2" x14ac:dyDescent="0.2">
      <c r="A358" s="164"/>
      <c r="B358" s="164"/>
    </row>
    <row r="359" spans="1:2" x14ac:dyDescent="0.2">
      <c r="A359" s="164"/>
      <c r="B359" s="164"/>
    </row>
    <row r="360" spans="1:2" x14ac:dyDescent="0.2">
      <c r="A360" s="164"/>
      <c r="B360" s="164"/>
    </row>
    <row r="361" spans="1:2" x14ac:dyDescent="0.2">
      <c r="A361" s="164"/>
      <c r="B361" s="164"/>
    </row>
    <row r="362" spans="1:2" x14ac:dyDescent="0.2">
      <c r="A362" s="164"/>
      <c r="B362" s="164"/>
    </row>
    <row r="363" spans="1:2" x14ac:dyDescent="0.2">
      <c r="A363" s="164"/>
      <c r="B363" s="164"/>
    </row>
    <row r="364" spans="1:2" x14ac:dyDescent="0.2">
      <c r="A364" s="164"/>
      <c r="B364" s="164"/>
    </row>
    <row r="365" spans="1:2" x14ac:dyDescent="0.2">
      <c r="A365" s="164"/>
      <c r="B365" s="164"/>
    </row>
    <row r="366" spans="1:2" x14ac:dyDescent="0.2">
      <c r="A366" s="164"/>
      <c r="B366" s="164"/>
    </row>
    <row r="367" spans="1:2" x14ac:dyDescent="0.2">
      <c r="A367" s="164"/>
      <c r="B367" s="164"/>
    </row>
    <row r="368" spans="1:2" x14ac:dyDescent="0.2">
      <c r="A368" s="164"/>
      <c r="B368" s="164"/>
    </row>
    <row r="369" spans="1:2" x14ac:dyDescent="0.2">
      <c r="A369" s="164"/>
      <c r="B369" s="164"/>
    </row>
    <row r="370" spans="1:2" x14ac:dyDescent="0.2">
      <c r="A370" s="164"/>
      <c r="B370" s="164"/>
    </row>
    <row r="371" spans="1:2" x14ac:dyDescent="0.2">
      <c r="A371" s="164"/>
      <c r="B371" s="164"/>
    </row>
    <row r="372" spans="1:2" x14ac:dyDescent="0.2">
      <c r="A372" s="164"/>
      <c r="B372" s="164"/>
    </row>
    <row r="373" spans="1:2" x14ac:dyDescent="0.2">
      <c r="A373" s="164"/>
      <c r="B373" s="164"/>
    </row>
    <row r="374" spans="1:2" x14ac:dyDescent="0.2">
      <c r="A374" s="164"/>
      <c r="B374" s="164"/>
    </row>
    <row r="375" spans="1:2" x14ac:dyDescent="0.2">
      <c r="A375" s="164"/>
      <c r="B375" s="164"/>
    </row>
    <row r="376" spans="1:2" x14ac:dyDescent="0.2">
      <c r="A376" s="164"/>
      <c r="B376" s="164"/>
    </row>
    <row r="377" spans="1:2" x14ac:dyDescent="0.2">
      <c r="A377" s="164"/>
      <c r="B377" s="164"/>
    </row>
    <row r="378" spans="1:2" x14ac:dyDescent="0.2">
      <c r="A378" s="164"/>
      <c r="B378" s="164"/>
    </row>
    <row r="379" spans="1:2" x14ac:dyDescent="0.2">
      <c r="A379" s="164"/>
      <c r="B379" s="164"/>
    </row>
    <row r="380" spans="1:2" x14ac:dyDescent="0.2">
      <c r="A380" s="164"/>
      <c r="B380" s="164"/>
    </row>
    <row r="381" spans="1:2" x14ac:dyDescent="0.2">
      <c r="A381" s="164"/>
      <c r="B381" s="164"/>
    </row>
    <row r="382" spans="1:2" x14ac:dyDescent="0.2">
      <c r="A382" s="164"/>
      <c r="B382" s="164"/>
    </row>
    <row r="383" spans="1:2" x14ac:dyDescent="0.2">
      <c r="A383" s="164"/>
      <c r="B383" s="164"/>
    </row>
    <row r="384" spans="1:2" x14ac:dyDescent="0.2">
      <c r="A384" s="164"/>
      <c r="B384" s="164"/>
    </row>
    <row r="385" spans="1:2" x14ac:dyDescent="0.2">
      <c r="A385" s="164"/>
      <c r="B385" s="164"/>
    </row>
    <row r="386" spans="1:2" x14ac:dyDescent="0.2">
      <c r="A386" s="164"/>
      <c r="B386" s="164"/>
    </row>
    <row r="387" spans="1:2" x14ac:dyDescent="0.2">
      <c r="A387" s="164"/>
      <c r="B387" s="164"/>
    </row>
    <row r="388" spans="1:2" x14ac:dyDescent="0.2">
      <c r="A388" s="164"/>
      <c r="B388" s="164"/>
    </row>
    <row r="389" spans="1:2" x14ac:dyDescent="0.2">
      <c r="A389" s="164"/>
      <c r="B389" s="164"/>
    </row>
    <row r="390" spans="1:2" x14ac:dyDescent="0.2">
      <c r="A390" s="164"/>
      <c r="B390" s="164"/>
    </row>
    <row r="391" spans="1:2" x14ac:dyDescent="0.2">
      <c r="A391" s="164"/>
      <c r="B391" s="164"/>
    </row>
    <row r="392" spans="1:2" x14ac:dyDescent="0.2">
      <c r="A392" s="164"/>
      <c r="B392" s="164"/>
    </row>
    <row r="393" spans="1:2" x14ac:dyDescent="0.2">
      <c r="A393" s="164"/>
      <c r="B393" s="164"/>
    </row>
    <row r="394" spans="1:2" x14ac:dyDescent="0.2">
      <c r="A394" s="164"/>
      <c r="B394" s="164"/>
    </row>
    <row r="395" spans="1:2" x14ac:dyDescent="0.2">
      <c r="A395" s="164"/>
      <c r="B395" s="164"/>
    </row>
    <row r="396" spans="1:2" x14ac:dyDescent="0.2">
      <c r="A396" s="164"/>
      <c r="B396" s="164"/>
    </row>
    <row r="397" spans="1:2" x14ac:dyDescent="0.2">
      <c r="A397" s="164"/>
      <c r="B397" s="164"/>
    </row>
    <row r="398" spans="1:2" x14ac:dyDescent="0.2">
      <c r="A398" s="164"/>
      <c r="B398" s="164"/>
    </row>
    <row r="399" spans="1:2" x14ac:dyDescent="0.2">
      <c r="A399" s="164"/>
      <c r="B399" s="164"/>
    </row>
    <row r="400" spans="1:2" x14ac:dyDescent="0.2">
      <c r="A400" s="164"/>
      <c r="B400" s="164"/>
    </row>
    <row r="401" spans="1:2" x14ac:dyDescent="0.2">
      <c r="A401" s="164"/>
      <c r="B401" s="164"/>
    </row>
    <row r="402" spans="1:2" x14ac:dyDescent="0.2">
      <c r="A402" s="164"/>
      <c r="B402" s="164"/>
    </row>
    <row r="403" spans="1:2" x14ac:dyDescent="0.2">
      <c r="A403" s="164"/>
      <c r="B403" s="164"/>
    </row>
    <row r="404" spans="1:2" x14ac:dyDescent="0.2">
      <c r="A404" s="164"/>
      <c r="B404" s="164"/>
    </row>
    <row r="405" spans="1:2" x14ac:dyDescent="0.2">
      <c r="A405" s="164"/>
      <c r="B405" s="164"/>
    </row>
    <row r="406" spans="1:2" x14ac:dyDescent="0.2">
      <c r="A406" s="164"/>
      <c r="B406" s="164"/>
    </row>
    <row r="407" spans="1:2" x14ac:dyDescent="0.2">
      <c r="A407" s="164"/>
      <c r="B407" s="164"/>
    </row>
    <row r="408" spans="1:2" x14ac:dyDescent="0.2">
      <c r="A408" s="164"/>
      <c r="B408" s="164"/>
    </row>
    <row r="409" spans="1:2" x14ac:dyDescent="0.2">
      <c r="A409" s="164"/>
      <c r="B409" s="164"/>
    </row>
    <row r="410" spans="1:2" x14ac:dyDescent="0.2">
      <c r="A410" s="164"/>
      <c r="B410" s="164"/>
    </row>
    <row r="411" spans="1:2" x14ac:dyDescent="0.2">
      <c r="A411" s="164"/>
      <c r="B411" s="164"/>
    </row>
    <row r="412" spans="1:2" x14ac:dyDescent="0.2">
      <c r="A412" s="164"/>
      <c r="B412" s="164"/>
    </row>
    <row r="413" spans="1:2" x14ac:dyDescent="0.2">
      <c r="A413" s="164"/>
      <c r="B413" s="164"/>
    </row>
    <row r="414" spans="1:2" x14ac:dyDescent="0.2">
      <c r="A414" s="164"/>
      <c r="B414" s="164"/>
    </row>
    <row r="415" spans="1:2" x14ac:dyDescent="0.2">
      <c r="A415" s="164"/>
      <c r="B415" s="164"/>
    </row>
    <row r="416" spans="1:2" x14ac:dyDescent="0.2">
      <c r="A416" s="164"/>
      <c r="B416" s="164"/>
    </row>
    <row r="417" spans="1:2" x14ac:dyDescent="0.2">
      <c r="A417" s="164"/>
      <c r="B417" s="164"/>
    </row>
    <row r="418" spans="1:2" x14ac:dyDescent="0.2">
      <c r="A418" s="164"/>
      <c r="B418" s="164"/>
    </row>
    <row r="419" spans="1:2" x14ac:dyDescent="0.2">
      <c r="A419" s="164"/>
      <c r="B419" s="164"/>
    </row>
    <row r="420" spans="1:2" x14ac:dyDescent="0.2">
      <c r="A420" s="164"/>
      <c r="B420" s="164"/>
    </row>
    <row r="421" spans="1:2" x14ac:dyDescent="0.2">
      <c r="A421" s="164"/>
      <c r="B421" s="164"/>
    </row>
    <row r="422" spans="1:2" x14ac:dyDescent="0.2">
      <c r="A422" s="164"/>
      <c r="B422" s="164"/>
    </row>
    <row r="423" spans="1:2" x14ac:dyDescent="0.2">
      <c r="A423" s="164"/>
      <c r="B423" s="164"/>
    </row>
    <row r="424" spans="1:2" x14ac:dyDescent="0.2">
      <c r="A424" s="164"/>
      <c r="B424" s="164"/>
    </row>
    <row r="425" spans="1:2" x14ac:dyDescent="0.2">
      <c r="A425" s="164"/>
      <c r="B425" s="164"/>
    </row>
    <row r="426" spans="1:2" x14ac:dyDescent="0.2">
      <c r="A426" s="164"/>
      <c r="B426" s="164"/>
    </row>
    <row r="427" spans="1:2" x14ac:dyDescent="0.2">
      <c r="A427" s="164"/>
      <c r="B427" s="164"/>
    </row>
    <row r="428" spans="1:2" x14ac:dyDescent="0.2">
      <c r="A428" s="164"/>
      <c r="B428" s="164"/>
    </row>
    <row r="429" spans="1:2" x14ac:dyDescent="0.2">
      <c r="A429" s="164"/>
      <c r="B429" s="164"/>
    </row>
    <row r="430" spans="1:2" x14ac:dyDescent="0.2">
      <c r="A430" s="164"/>
      <c r="B430" s="164"/>
    </row>
    <row r="431" spans="1:2" x14ac:dyDescent="0.2">
      <c r="A431" s="164"/>
      <c r="B431" s="164"/>
    </row>
    <row r="432" spans="1:2" x14ac:dyDescent="0.2">
      <c r="A432" s="164"/>
      <c r="B432" s="164"/>
    </row>
    <row r="433" spans="1:2" x14ac:dyDescent="0.2">
      <c r="A433" s="164"/>
      <c r="B433" s="164"/>
    </row>
    <row r="434" spans="1:2" x14ac:dyDescent="0.2">
      <c r="A434" s="164"/>
      <c r="B434" s="164"/>
    </row>
    <row r="435" spans="1:2" x14ac:dyDescent="0.2">
      <c r="A435" s="164"/>
      <c r="B435" s="164"/>
    </row>
  </sheetData>
  <sheetProtection selectLockedCells="1"/>
  <printOptions horizontalCentered="1"/>
  <pageMargins left="0.7" right="0.7" top="0.75" bottom="0.75" header="0.3" footer="0.3"/>
  <pageSetup scale="10" orientation="landscape" r:id="rId1"/>
  <headerFooter>
    <oddFooter>&amp;L&amp;"Arial,Regular"&amp;12Revised: June 28, 2019&amp;C&amp;"Arial,Regular"&amp;12Page 5</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pageSetUpPr fitToPage="1"/>
  </sheetPr>
  <dimension ref="A1:D19"/>
  <sheetViews>
    <sheetView showGridLines="0" topLeftCell="A5" zoomScaleNormal="100" zoomScaleSheetLayoutView="100" workbookViewId="0">
      <selection activeCell="D23" sqref="D23"/>
    </sheetView>
  </sheetViews>
  <sheetFormatPr defaultColWidth="17.21875" defaultRowHeight="15" x14ac:dyDescent="0.2"/>
  <cols>
    <col min="1" max="1" width="55.21875" style="128" customWidth="1"/>
    <col min="2" max="2" width="17.44140625" style="128" customWidth="1"/>
    <col min="3" max="3" width="20.77734375" style="128" customWidth="1"/>
    <col min="4" max="16384" width="17.21875" style="128"/>
  </cols>
  <sheetData>
    <row r="1" spans="1:4" ht="16.5" customHeight="1" x14ac:dyDescent="0.25">
      <c r="A1" s="126" t="s">
        <v>61</v>
      </c>
      <c r="B1" s="162"/>
      <c r="C1" s="19"/>
    </row>
    <row r="2" spans="1:4" ht="16.5" customHeight="1" x14ac:dyDescent="0.25">
      <c r="A2" s="126" t="s">
        <v>259</v>
      </c>
      <c r="B2" s="162"/>
      <c r="C2" s="19"/>
    </row>
    <row r="3" spans="1:4" ht="16.5" customHeight="1" x14ac:dyDescent="0.25">
      <c r="A3" s="126" t="s">
        <v>701</v>
      </c>
      <c r="B3" s="162"/>
      <c r="C3" s="19"/>
    </row>
    <row r="4" spans="1:4" ht="16.5" customHeight="1" x14ac:dyDescent="0.25">
      <c r="A4" s="131" t="s">
        <v>684</v>
      </c>
      <c r="B4" s="165"/>
      <c r="C4" s="146"/>
    </row>
    <row r="5" spans="1:4" ht="16.5" customHeight="1" x14ac:dyDescent="0.25">
      <c r="A5" s="129" t="s">
        <v>685</v>
      </c>
      <c r="B5" s="146"/>
      <c r="C5" s="146"/>
    </row>
    <row r="6" spans="1:4" ht="16.5" customHeight="1" x14ac:dyDescent="0.25">
      <c r="A6" s="132"/>
      <c r="B6" s="132"/>
      <c r="C6" s="132"/>
    </row>
    <row r="7" spans="1:4" ht="16.5" customHeight="1" x14ac:dyDescent="0.25">
      <c r="A7" s="266" t="str">
        <f>'Cover-Input Page '!B7&amp;": "&amp;'Cover-Input Page '!C7</f>
        <v>Company Name (Health Plan): Blue Shield of California Life &amp; Health Insurance Company</v>
      </c>
      <c r="B7" s="127"/>
      <c r="C7" s="127"/>
      <c r="D7" s="127"/>
    </row>
    <row r="8" spans="1:4" ht="16.5" customHeight="1" x14ac:dyDescent="0.25">
      <c r="A8" s="266" t="str">
        <f>"Reporting Year: "&amp;'Cover-Input Page '!$C$5</f>
        <v>Reporting Year: 2023</v>
      </c>
      <c r="B8" s="127"/>
      <c r="C8" s="127"/>
      <c r="D8" s="127"/>
    </row>
    <row r="9" spans="1:4" ht="15.75" x14ac:dyDescent="0.25">
      <c r="A9" s="133"/>
      <c r="B9" s="127"/>
      <c r="C9" s="127"/>
    </row>
    <row r="10" spans="1:4" ht="90.75" customHeight="1" x14ac:dyDescent="0.25">
      <c r="A10" s="139" t="s">
        <v>780</v>
      </c>
      <c r="B10" s="264" t="str">
        <f>'Cover-Input Page '!$C$5&amp;" Paid Dollar Amount (PMPM)"</f>
        <v>2023 Paid Dollar Amount (PMPM)</v>
      </c>
      <c r="C10" s="138" t="s">
        <v>686</v>
      </c>
    </row>
    <row r="11" spans="1:4" ht="31.5" x14ac:dyDescent="0.25">
      <c r="A11" s="139" t="s">
        <v>687</v>
      </c>
      <c r="B11" s="269">
        <f>'LGPDCD-YoYcompofPrem'!B13</f>
        <v>0</v>
      </c>
      <c r="C11" s="271" t="e">
        <f>B11/$B$15</f>
        <v>#DIV/0!</v>
      </c>
    </row>
    <row r="12" spans="1:4" ht="15.75" x14ac:dyDescent="0.25">
      <c r="A12" s="139"/>
      <c r="B12" s="166"/>
      <c r="C12" s="167"/>
    </row>
    <row r="13" spans="1:4" ht="15.75" x14ac:dyDescent="0.25">
      <c r="A13" s="168" t="s">
        <v>688</v>
      </c>
      <c r="B13" s="269">
        <f>'LGPDCD-YoYcompofPrem'!B11+'LGPDCD-YoYcompofPrem'!B17+'LGPDCD-YoYcompofPrem'!B13</f>
        <v>0</v>
      </c>
      <c r="C13" s="271" t="e">
        <f>B13/$B$15</f>
        <v>#DIV/0!</v>
      </c>
    </row>
    <row r="14" spans="1:4" ht="16.5" customHeight="1" x14ac:dyDescent="0.2"/>
    <row r="15" spans="1:4" ht="31.5" x14ac:dyDescent="0.25">
      <c r="A15" s="139" t="str">
        <f>'LGPDCD-PharmPctPrem'!A19</f>
        <v>Total Health Care Paid Premiums with pharmacy benefits carve-in (PMPM)</v>
      </c>
      <c r="B15" s="270">
        <f>'LGPDCD-PharmPctPrem'!B19</f>
        <v>0</v>
      </c>
      <c r="C15" s="169"/>
    </row>
    <row r="19" spans="2:2" x14ac:dyDescent="0.2">
      <c r="B19" s="170"/>
    </row>
  </sheetData>
  <printOptions horizontalCentered="1"/>
  <pageMargins left="0.7" right="0.7" top="0.75" bottom="0.75" header="0.3" footer="0.3"/>
  <pageSetup orientation="landscape" r:id="rId1"/>
  <headerFooter>
    <oddFooter>&amp;L&amp;"Arial,Regular"&amp;12Revised: June 28, 2019&amp;C&amp;"Arial,Regular"&amp;12Page 6</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pageSetUpPr fitToPage="1"/>
  </sheetPr>
  <dimension ref="A1:E118"/>
  <sheetViews>
    <sheetView showGridLines="0" zoomScaleNormal="100" zoomScaleSheetLayoutView="70" workbookViewId="0">
      <selection activeCell="B18" sqref="B18"/>
    </sheetView>
  </sheetViews>
  <sheetFormatPr defaultColWidth="7.77734375" defaultRowHeight="15" x14ac:dyDescent="0.2"/>
  <cols>
    <col min="1" max="1" width="51.77734375" style="128" customWidth="1"/>
    <col min="2" max="2" width="22.6640625" style="128" customWidth="1"/>
    <col min="3" max="3" width="19.77734375" style="128" customWidth="1"/>
    <col min="4" max="4" width="26.6640625" style="128" customWidth="1"/>
    <col min="5" max="5" width="19.77734375" style="128" customWidth="1"/>
    <col min="6" max="16384" width="7.77734375" style="128"/>
  </cols>
  <sheetData>
    <row r="1" spans="1:5" ht="15.75" x14ac:dyDescent="0.25">
      <c r="A1" s="126" t="s">
        <v>61</v>
      </c>
      <c r="B1" s="19"/>
      <c r="C1" s="19"/>
      <c r="D1" s="19"/>
      <c r="E1" s="19"/>
    </row>
    <row r="2" spans="1:5" ht="15.75" x14ac:dyDescent="0.25">
      <c r="A2" s="126" t="s">
        <v>259</v>
      </c>
      <c r="B2" s="19"/>
      <c r="C2" s="19"/>
      <c r="D2" s="19"/>
      <c r="E2" s="19"/>
    </row>
    <row r="3" spans="1:5" ht="15.75" x14ac:dyDescent="0.25">
      <c r="A3" s="126" t="s">
        <v>701</v>
      </c>
      <c r="B3" s="19"/>
      <c r="C3" s="19"/>
      <c r="D3" s="19"/>
      <c r="E3" s="19"/>
    </row>
    <row r="4" spans="1:5" ht="15.75" x14ac:dyDescent="0.25">
      <c r="A4" s="131" t="s">
        <v>689</v>
      </c>
      <c r="B4" s="131"/>
      <c r="C4" s="131"/>
      <c r="D4" s="131"/>
      <c r="E4" s="131"/>
    </row>
    <row r="5" spans="1:5" ht="15.75" x14ac:dyDescent="0.25">
      <c r="A5" s="131" t="s">
        <v>742</v>
      </c>
      <c r="B5" s="131"/>
      <c r="C5" s="131"/>
      <c r="D5" s="131"/>
      <c r="E5" s="131"/>
    </row>
    <row r="6" spans="1:5" ht="15.75" x14ac:dyDescent="0.25">
      <c r="A6" s="132"/>
      <c r="B6" s="132"/>
      <c r="C6" s="132"/>
      <c r="D6" s="132"/>
      <c r="E6" s="132"/>
    </row>
    <row r="7" spans="1:5" ht="15.75" x14ac:dyDescent="0.25">
      <c r="A7" s="266" t="str">
        <f>'Cover-Input Page '!B7&amp;": "&amp;'Cover-Input Page '!C7</f>
        <v>Company Name (Health Plan): Blue Shield of California Life &amp; Health Insurance Company</v>
      </c>
      <c r="D7" s="127"/>
      <c r="E7" s="127"/>
    </row>
    <row r="8" spans="1:5" ht="15.75" x14ac:dyDescent="0.25">
      <c r="A8" s="266" t="str">
        <f>"Reporting Year: "&amp;'Cover-Input Page '!$C$5</f>
        <v>Reporting Year: 2023</v>
      </c>
      <c r="B8" s="147"/>
      <c r="C8" s="147"/>
      <c r="D8" s="127"/>
      <c r="E8" s="127"/>
    </row>
    <row r="9" spans="1:5" ht="15.75" x14ac:dyDescent="0.25">
      <c r="A9" s="133"/>
    </row>
    <row r="10" spans="1:5" ht="15.75" x14ac:dyDescent="0.25">
      <c r="A10" s="133" t="s">
        <v>690</v>
      </c>
      <c r="C10" s="141"/>
    </row>
    <row r="11" spans="1:5" ht="23.25" customHeight="1" x14ac:dyDescent="0.25">
      <c r="A11" s="144"/>
    </row>
    <row r="12" spans="1:5" ht="15.75" customHeight="1" x14ac:dyDescent="0.25">
      <c r="A12" s="133" t="s">
        <v>691</v>
      </c>
      <c r="B12" s="141"/>
      <c r="C12" s="141"/>
    </row>
    <row r="13" spans="1:5" ht="16.5" thickBot="1" x14ac:dyDescent="0.3">
      <c r="A13" s="159"/>
      <c r="B13" s="141"/>
      <c r="C13" s="141"/>
    </row>
    <row r="14" spans="1:5" ht="15.75" x14ac:dyDescent="0.25">
      <c r="A14" s="171" t="s">
        <v>692</v>
      </c>
      <c r="B14" s="172"/>
      <c r="C14" s="172"/>
      <c r="D14" s="172"/>
      <c r="E14" s="173"/>
    </row>
    <row r="15" spans="1:5" ht="15.75" x14ac:dyDescent="0.25">
      <c r="A15" s="174"/>
      <c r="B15" s="159"/>
      <c r="C15" s="159"/>
      <c r="D15" s="159"/>
      <c r="E15" s="175"/>
    </row>
    <row r="16" spans="1:5" ht="24" customHeight="1" x14ac:dyDescent="0.25">
      <c r="A16" s="176" t="s">
        <v>693</v>
      </c>
      <c r="B16" s="272" t="s">
        <v>694</v>
      </c>
      <c r="C16" s="273"/>
      <c r="D16" s="274"/>
      <c r="E16" s="275"/>
    </row>
    <row r="17" spans="1:5" ht="15.75" x14ac:dyDescent="0.2">
      <c r="A17" s="177"/>
      <c r="B17" s="178" t="s">
        <v>695</v>
      </c>
      <c r="C17" s="178" t="s">
        <v>696</v>
      </c>
      <c r="D17" s="178" t="s">
        <v>697</v>
      </c>
      <c r="E17" s="179" t="s">
        <v>698</v>
      </c>
    </row>
    <row r="18" spans="1:5" ht="15.75" x14ac:dyDescent="0.2">
      <c r="A18" s="346" t="s">
        <v>863</v>
      </c>
      <c r="B18" s="178" t="s">
        <v>699</v>
      </c>
      <c r="C18" s="178" t="s">
        <v>700</v>
      </c>
      <c r="D18" s="179" t="s">
        <v>699</v>
      </c>
      <c r="E18" s="179" t="s">
        <v>699</v>
      </c>
    </row>
    <row r="19" spans="1:5" ht="15.75" x14ac:dyDescent="0.2">
      <c r="A19" s="180"/>
      <c r="B19" s="178"/>
      <c r="C19" s="178"/>
      <c r="D19" s="178"/>
      <c r="E19" s="179"/>
    </row>
    <row r="20" spans="1:5" ht="15.75" x14ac:dyDescent="0.2">
      <c r="A20" s="180"/>
      <c r="B20" s="178"/>
      <c r="C20" s="178"/>
      <c r="D20" s="178"/>
      <c r="E20" s="179"/>
    </row>
    <row r="21" spans="1:5" ht="15.75" x14ac:dyDescent="0.2">
      <c r="A21" s="180"/>
      <c r="B21" s="178"/>
      <c r="C21" s="178"/>
      <c r="D21" s="178"/>
      <c r="E21" s="179"/>
    </row>
    <row r="22" spans="1:5" ht="16.5" thickBot="1" x14ac:dyDescent="0.25">
      <c r="A22" s="181"/>
      <c r="B22" s="182"/>
      <c r="C22" s="182"/>
      <c r="D22" s="182"/>
      <c r="E22" s="183"/>
    </row>
    <row r="24" spans="1:5" ht="16.5" customHeight="1" x14ac:dyDescent="0.2"/>
    <row r="25" spans="1:5" ht="16.5" customHeight="1" x14ac:dyDescent="0.2"/>
    <row r="26" spans="1:5" ht="16.5" customHeight="1" x14ac:dyDescent="0.2"/>
    <row r="117" spans="1:1" x14ac:dyDescent="0.2">
      <c r="A117" s="128" t="s">
        <v>700</v>
      </c>
    </row>
    <row r="118" spans="1:1" x14ac:dyDescent="0.2">
      <c r="A118" s="128" t="s">
        <v>699</v>
      </c>
    </row>
  </sheetData>
  <sheetProtection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52" fitToHeight="0" orientation="landscape" r:id="rId1"/>
  <headerFooter>
    <oddFooter>&amp;L&amp;"Arial,Regular"&amp;12Revised: June 28, 2019&amp;C&amp;"Arial,Regular"&amp;12Page 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77734375" defaultRowHeight="15" x14ac:dyDescent="0.2"/>
  <cols>
    <col min="1" max="1" width="22.109375" style="221" customWidth="1"/>
    <col min="2" max="2" width="92.77734375" style="221" customWidth="1"/>
    <col min="3" max="3" width="71.77734375" style="216" customWidth="1"/>
    <col min="4" max="16384" width="7.77734375" style="216"/>
  </cols>
  <sheetData>
    <row r="1" spans="1:2" ht="15.75" x14ac:dyDescent="0.25">
      <c r="A1" s="126" t="s">
        <v>61</v>
      </c>
    </row>
    <row r="2" spans="1:2" ht="15.75" x14ac:dyDescent="0.25">
      <c r="A2" s="126" t="s">
        <v>259</v>
      </c>
    </row>
    <row r="3" spans="1:2" ht="15.75" x14ac:dyDescent="0.25">
      <c r="A3" s="126" t="s">
        <v>701</v>
      </c>
    </row>
    <row r="4" spans="1:2" ht="15.75" x14ac:dyDescent="0.25">
      <c r="A4" s="131" t="s">
        <v>739</v>
      </c>
    </row>
    <row r="5" spans="1:2" ht="15.75" x14ac:dyDescent="0.25">
      <c r="A5" s="131"/>
    </row>
    <row r="7" spans="1:2" ht="15.75" x14ac:dyDescent="0.2">
      <c r="A7" s="215" t="s">
        <v>702</v>
      </c>
      <c r="B7" s="215" t="s">
        <v>703</v>
      </c>
    </row>
    <row r="8" spans="1:2" ht="45" x14ac:dyDescent="0.2">
      <c r="A8" s="217" t="s">
        <v>704</v>
      </c>
      <c r="B8" s="217" t="s">
        <v>705</v>
      </c>
    </row>
    <row r="9" spans="1:2" ht="30" x14ac:dyDescent="0.2">
      <c r="A9" s="217" t="s">
        <v>706</v>
      </c>
      <c r="B9" s="217" t="s">
        <v>707</v>
      </c>
    </row>
    <row r="10" spans="1:2" ht="30" x14ac:dyDescent="0.2">
      <c r="A10" s="217" t="s">
        <v>708</v>
      </c>
      <c r="B10" s="217" t="s">
        <v>828</v>
      </c>
    </row>
    <row r="11" spans="1:2" ht="45" x14ac:dyDescent="0.2">
      <c r="A11" s="12" t="s">
        <v>709</v>
      </c>
      <c r="B11" s="11" t="s">
        <v>800</v>
      </c>
    </row>
    <row r="12" spans="1:2" ht="45" x14ac:dyDescent="0.2">
      <c r="A12" s="218" t="s">
        <v>710</v>
      </c>
      <c r="B12" s="11" t="s">
        <v>796</v>
      </c>
    </row>
    <row r="13" spans="1:2" ht="30" x14ac:dyDescent="0.2">
      <c r="A13" s="217" t="s">
        <v>711</v>
      </c>
      <c r="B13" s="217" t="s">
        <v>712</v>
      </c>
    </row>
    <row r="14" spans="1:2" x14ac:dyDescent="0.2">
      <c r="A14" s="217" t="s">
        <v>713</v>
      </c>
      <c r="B14" s="217" t="s">
        <v>714</v>
      </c>
    </row>
    <row r="15" spans="1:2" ht="30" x14ac:dyDescent="0.2">
      <c r="A15" s="217" t="s">
        <v>715</v>
      </c>
      <c r="B15" s="217" t="s">
        <v>716</v>
      </c>
    </row>
    <row r="16" spans="1:2" ht="75" x14ac:dyDescent="0.2">
      <c r="A16" s="219" t="s">
        <v>717</v>
      </c>
      <c r="B16" s="219" t="s">
        <v>797</v>
      </c>
    </row>
    <row r="17" spans="1:2" ht="30" x14ac:dyDescent="0.2">
      <c r="A17" s="218" t="s">
        <v>718</v>
      </c>
      <c r="B17" s="217" t="s">
        <v>719</v>
      </c>
    </row>
    <row r="18" spans="1:2" ht="60" x14ac:dyDescent="0.2">
      <c r="A18" s="218" t="s">
        <v>720</v>
      </c>
      <c r="B18" s="217" t="s">
        <v>721</v>
      </c>
    </row>
    <row r="19" spans="1:2" ht="180" x14ac:dyDescent="0.2">
      <c r="A19" s="217" t="s">
        <v>722</v>
      </c>
      <c r="B19" s="217" t="s">
        <v>723</v>
      </c>
    </row>
    <row r="20" spans="1:2" ht="60" x14ac:dyDescent="0.2">
      <c r="A20" s="219" t="s">
        <v>724</v>
      </c>
      <c r="B20" s="220" t="s">
        <v>725</v>
      </c>
    </row>
    <row r="21" spans="1:2" ht="30" x14ac:dyDescent="0.2">
      <c r="A21" s="217" t="s">
        <v>726</v>
      </c>
      <c r="B21" s="217" t="s">
        <v>727</v>
      </c>
    </row>
    <row r="22" spans="1:2" ht="30" x14ac:dyDescent="0.2">
      <c r="A22" s="217" t="s">
        <v>728</v>
      </c>
      <c r="B22" s="217" t="s">
        <v>727</v>
      </c>
    </row>
    <row r="23" spans="1:2" ht="60" x14ac:dyDescent="0.2">
      <c r="A23" s="217" t="s">
        <v>729</v>
      </c>
      <c r="B23" s="217" t="s">
        <v>730</v>
      </c>
    </row>
    <row r="24" spans="1:2" ht="60" x14ac:dyDescent="0.2">
      <c r="A24" s="217" t="s">
        <v>731</v>
      </c>
      <c r="B24" s="217" t="s">
        <v>732</v>
      </c>
    </row>
    <row r="25" spans="1:2" ht="135" x14ac:dyDescent="0.2">
      <c r="A25" s="219" t="s">
        <v>733</v>
      </c>
      <c r="B25" s="219" t="s">
        <v>734</v>
      </c>
    </row>
    <row r="26" spans="1:2" ht="45" x14ac:dyDescent="0.2">
      <c r="A26" s="218" t="s">
        <v>735</v>
      </c>
      <c r="B26" s="11" t="s">
        <v>798</v>
      </c>
    </row>
    <row r="27" spans="1:2" x14ac:dyDescent="0.2">
      <c r="A27" s="218" t="s">
        <v>736</v>
      </c>
      <c r="B27" s="11" t="s">
        <v>799</v>
      </c>
    </row>
    <row r="28" spans="1:2" ht="120" x14ac:dyDescent="0.2">
      <c r="A28" s="217" t="s">
        <v>737</v>
      </c>
      <c r="B28" s="219" t="s">
        <v>738</v>
      </c>
    </row>
    <row r="29" spans="1:2" x14ac:dyDescent="0.2">
      <c r="A29" s="216"/>
      <c r="B29" s="21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B1:K121"/>
  <sheetViews>
    <sheetView showGridLines="0" topLeftCell="A31" zoomScale="85" zoomScaleNormal="85" workbookViewId="0">
      <selection activeCell="B112" sqref="B112"/>
    </sheetView>
  </sheetViews>
  <sheetFormatPr defaultRowHeight="15" x14ac:dyDescent="0.2"/>
  <cols>
    <col min="1" max="1" width="3.21875" customWidth="1"/>
    <col min="2" max="2" width="10.21875" customWidth="1"/>
    <col min="3" max="4" width="12.77734375" customWidth="1"/>
    <col min="5" max="5" width="16.33203125" customWidth="1"/>
    <col min="6" max="7" width="16" customWidth="1"/>
    <col min="8" max="8" width="13.77734375" customWidth="1"/>
    <col min="9" max="9" width="12.21875" customWidth="1"/>
    <col min="10" max="10" width="12.77734375" customWidth="1"/>
  </cols>
  <sheetData>
    <row r="1" spans="2:10" ht="18" x14ac:dyDescent="0.25">
      <c r="B1" s="18" t="s">
        <v>47</v>
      </c>
    </row>
    <row r="2" spans="2:10" ht="15.75" thickBot="1" x14ac:dyDescent="0.25"/>
    <row r="3" spans="2:10" ht="15.75" thickBot="1" x14ac:dyDescent="0.25">
      <c r="B3" s="118" t="s">
        <v>48</v>
      </c>
      <c r="C3" s="119"/>
      <c r="D3" s="119"/>
      <c r="E3" s="120"/>
    </row>
    <row r="4" spans="2:10" ht="15.75" thickBot="1" x14ac:dyDescent="0.25">
      <c r="B4" s="231" t="str">
        <f>'Cover-Input Page '!C7</f>
        <v>Blue Shield of California Life &amp; Health Insurance Company</v>
      </c>
      <c r="C4" s="232"/>
      <c r="D4" s="232"/>
      <c r="E4" s="232"/>
      <c r="F4" s="232"/>
      <c r="G4" s="232"/>
      <c r="H4" s="232"/>
      <c r="I4" s="233"/>
    </row>
    <row r="5" spans="2:10" ht="15.75" thickBot="1" x14ac:dyDescent="0.25"/>
    <row r="6" spans="2:10" ht="18.75" thickBot="1" x14ac:dyDescent="0.25">
      <c r="B6" s="23" t="s">
        <v>105</v>
      </c>
      <c r="C6" s="24"/>
      <c r="D6" s="24"/>
      <c r="E6" s="24"/>
      <c r="F6" s="24"/>
      <c r="G6" s="24"/>
      <c r="H6" s="24"/>
      <c r="I6" s="25"/>
    </row>
    <row r="7" spans="2:10" ht="15.75" thickBot="1" x14ac:dyDescent="0.25">
      <c r="B7" s="234">
        <f>'Cover-Input Page '!C5</f>
        <v>2023</v>
      </c>
    </row>
    <row r="8" spans="2:10" ht="15.75" thickBot="1" x14ac:dyDescent="0.25"/>
    <row r="9" spans="2:10" ht="15.75" thickBot="1" x14ac:dyDescent="0.25">
      <c r="B9" s="23" t="s">
        <v>49</v>
      </c>
      <c r="C9" s="24"/>
      <c r="D9" s="24"/>
      <c r="E9" s="24"/>
      <c r="F9" s="24"/>
      <c r="G9" s="24"/>
      <c r="H9" s="24"/>
      <c r="I9" s="24"/>
      <c r="J9" s="25"/>
    </row>
    <row r="11" spans="2:10" ht="18" thickBot="1" x14ac:dyDescent="0.25">
      <c r="C11" s="22" t="s">
        <v>102</v>
      </c>
    </row>
    <row r="12" spans="2:10" ht="15.75" thickBot="1" x14ac:dyDescent="0.25">
      <c r="C12" t="s">
        <v>80</v>
      </c>
      <c r="I12" s="184">
        <v>0.12001782634811752</v>
      </c>
    </row>
    <row r="13" spans="2:10" ht="15.75" thickBot="1" x14ac:dyDescent="0.25">
      <c r="C13" t="s">
        <v>81</v>
      </c>
      <c r="I13" s="184">
        <v>0.12001782634811752</v>
      </c>
    </row>
    <row r="14" spans="2:10" ht="18" thickBot="1" x14ac:dyDescent="0.25">
      <c r="C14" s="22" t="s">
        <v>103</v>
      </c>
      <c r="I14" s="185"/>
    </row>
    <row r="15" spans="2:10" ht="15.75" thickBot="1" x14ac:dyDescent="0.25">
      <c r="C15" t="s">
        <v>80</v>
      </c>
      <c r="I15" s="184">
        <v>0.14738922918872155</v>
      </c>
    </row>
    <row r="16" spans="2:10" ht="18" x14ac:dyDescent="0.2">
      <c r="C16" t="s">
        <v>104</v>
      </c>
      <c r="I16" s="186">
        <v>0.14738922918872155</v>
      </c>
    </row>
    <row r="17" spans="2:10" x14ac:dyDescent="0.2">
      <c r="B17" s="28"/>
      <c r="C17" s="28"/>
      <c r="D17" s="28"/>
      <c r="E17" s="28"/>
      <c r="F17" s="28"/>
      <c r="G17" s="28"/>
      <c r="H17" s="28"/>
      <c r="I17" s="28"/>
      <c r="J17" s="28"/>
    </row>
    <row r="18" spans="2:10" ht="18.75" thickBot="1" x14ac:dyDescent="0.25">
      <c r="B18" t="s">
        <v>258</v>
      </c>
      <c r="I18" s="29">
        <f>B7</f>
        <v>2023</v>
      </c>
    </row>
    <row r="19" spans="2:10" ht="18" x14ac:dyDescent="0.2">
      <c r="B19" t="s">
        <v>82</v>
      </c>
    </row>
    <row r="20" spans="2:10" x14ac:dyDescent="0.2">
      <c r="B20" t="s">
        <v>183</v>
      </c>
    </row>
    <row r="21" spans="2:10" x14ac:dyDescent="0.2">
      <c r="B21" t="s">
        <v>781</v>
      </c>
    </row>
    <row r="22" spans="2:10" ht="18" x14ac:dyDescent="0.2">
      <c r="B22" t="s">
        <v>83</v>
      </c>
    </row>
    <row r="23" spans="2:10" x14ac:dyDescent="0.2">
      <c r="B23" t="s">
        <v>184</v>
      </c>
    </row>
    <row r="24" spans="2:10" ht="18" x14ac:dyDescent="0.2">
      <c r="B24" t="s">
        <v>182</v>
      </c>
    </row>
    <row r="25" spans="2:10" x14ac:dyDescent="0.2">
      <c r="B25" t="s">
        <v>185</v>
      </c>
    </row>
    <row r="26" spans="2:10" x14ac:dyDescent="0.2">
      <c r="B26" t="s">
        <v>186</v>
      </c>
    </row>
    <row r="27" spans="2:10" ht="15.75" thickBot="1" x14ac:dyDescent="0.25"/>
    <row r="28" spans="2:10" ht="15.75" thickBot="1" x14ac:dyDescent="0.25">
      <c r="B28" s="23" t="s">
        <v>50</v>
      </c>
      <c r="C28" s="24"/>
      <c r="D28" s="24"/>
      <c r="E28" s="24"/>
      <c r="F28" s="24"/>
      <c r="G28" s="24"/>
      <c r="H28" s="24"/>
      <c r="I28" s="24"/>
      <c r="J28" s="25"/>
    </row>
    <row r="30" spans="2:10" ht="15.75" x14ac:dyDescent="0.25">
      <c r="B30" s="8">
        <v>1</v>
      </c>
      <c r="C30" s="9">
        <v>2</v>
      </c>
      <c r="D30" s="9">
        <v>3</v>
      </c>
      <c r="E30" s="9">
        <v>4</v>
      </c>
      <c r="F30" s="9">
        <v>5</v>
      </c>
      <c r="G30" s="9">
        <v>6</v>
      </c>
      <c r="H30" s="9">
        <v>7</v>
      </c>
      <c r="I30" s="9">
        <v>8</v>
      </c>
      <c r="J30" s="10">
        <v>9</v>
      </c>
    </row>
    <row r="31" spans="2:10" ht="75" x14ac:dyDescent="0.2">
      <c r="B31" s="20" t="s">
        <v>0</v>
      </c>
      <c r="C31" s="20" t="s">
        <v>1</v>
      </c>
      <c r="D31" s="20" t="s">
        <v>15</v>
      </c>
      <c r="E31" s="20" t="s">
        <v>19</v>
      </c>
      <c r="F31" s="20" t="s">
        <v>195</v>
      </c>
      <c r="G31" s="20" t="s">
        <v>18</v>
      </c>
      <c r="H31" s="20" t="s">
        <v>16</v>
      </c>
      <c r="I31" s="20" t="s">
        <v>17</v>
      </c>
      <c r="J31" s="2" t="s">
        <v>257</v>
      </c>
    </row>
    <row r="32" spans="2:10" x14ac:dyDescent="0.2">
      <c r="B32" s="11" t="s">
        <v>2</v>
      </c>
      <c r="C32" s="187">
        <v>0</v>
      </c>
      <c r="D32" s="238">
        <f>IFERROR(C32/C$44,0)</f>
        <v>0</v>
      </c>
      <c r="E32" s="187">
        <v>0</v>
      </c>
      <c r="F32" s="187">
        <v>0</v>
      </c>
      <c r="G32" s="239">
        <f>SUM(E32:F32)</f>
        <v>0</v>
      </c>
      <c r="H32" s="189"/>
      <c r="I32" s="189" t="s">
        <v>861</v>
      </c>
      <c r="J32" s="238" t="str">
        <f>IF(H32=0,"",I32/H32-1)</f>
        <v/>
      </c>
    </row>
    <row r="33" spans="2:10" x14ac:dyDescent="0.2">
      <c r="B33" s="12" t="s">
        <v>3</v>
      </c>
      <c r="C33" s="188">
        <v>0</v>
      </c>
      <c r="D33" s="238">
        <f t="shared" ref="D33:D43" si="0">IFERROR(C33/C$44,0)</f>
        <v>0</v>
      </c>
      <c r="E33" s="188">
        <v>0</v>
      </c>
      <c r="F33" s="188">
        <v>0</v>
      </c>
      <c r="G33" s="240">
        <f t="shared" ref="G33:G44" si="1">SUM(E33:F33)</f>
        <v>0</v>
      </c>
      <c r="H33" s="190"/>
      <c r="I33" s="190" t="s">
        <v>861</v>
      </c>
      <c r="J33" s="238" t="str">
        <f t="shared" ref="J33:J43" si="2">IF(H33=0,"",I33/H33-1)</f>
        <v/>
      </c>
    </row>
    <row r="34" spans="2:10" x14ac:dyDescent="0.2">
      <c r="B34" s="12" t="s">
        <v>4</v>
      </c>
      <c r="C34" s="188">
        <v>1</v>
      </c>
      <c r="D34" s="238">
        <f t="shared" si="0"/>
        <v>1</v>
      </c>
      <c r="E34" s="188">
        <v>153</v>
      </c>
      <c r="F34" s="188">
        <v>0</v>
      </c>
      <c r="G34" s="240">
        <f t="shared" si="1"/>
        <v>153</v>
      </c>
      <c r="H34" s="190">
        <v>460.78730879020122</v>
      </c>
      <c r="I34" s="190">
        <v>516.09</v>
      </c>
      <c r="J34" s="238">
        <f t="shared" si="2"/>
        <v>0.12001782634811753</v>
      </c>
    </row>
    <row r="35" spans="2:10" x14ac:dyDescent="0.2">
      <c r="B35" s="12" t="s">
        <v>5</v>
      </c>
      <c r="C35" s="188">
        <v>0</v>
      </c>
      <c r="D35" s="238">
        <f t="shared" si="0"/>
        <v>0</v>
      </c>
      <c r="E35" s="188">
        <v>0</v>
      </c>
      <c r="F35" s="188">
        <v>0</v>
      </c>
      <c r="G35" s="240">
        <f t="shared" si="1"/>
        <v>0</v>
      </c>
      <c r="H35" s="190"/>
      <c r="I35" s="190" t="s">
        <v>861</v>
      </c>
      <c r="J35" s="238" t="str">
        <f t="shared" si="2"/>
        <v/>
      </c>
    </row>
    <row r="36" spans="2:10" x14ac:dyDescent="0.2">
      <c r="B36" s="12" t="s">
        <v>6</v>
      </c>
      <c r="C36" s="188">
        <v>0</v>
      </c>
      <c r="D36" s="238">
        <f t="shared" si="0"/>
        <v>0</v>
      </c>
      <c r="E36" s="188">
        <v>0</v>
      </c>
      <c r="F36" s="188">
        <v>0</v>
      </c>
      <c r="G36" s="240">
        <f t="shared" si="1"/>
        <v>0</v>
      </c>
      <c r="H36" s="190"/>
      <c r="I36" s="190" t="s">
        <v>861</v>
      </c>
      <c r="J36" s="238" t="str">
        <f t="shared" si="2"/>
        <v/>
      </c>
    </row>
    <row r="37" spans="2:10" x14ac:dyDescent="0.2">
      <c r="B37" s="12" t="s">
        <v>7</v>
      </c>
      <c r="C37" s="188">
        <v>0</v>
      </c>
      <c r="D37" s="238">
        <f t="shared" si="0"/>
        <v>0</v>
      </c>
      <c r="E37" s="188">
        <v>0</v>
      </c>
      <c r="F37" s="188">
        <v>0</v>
      </c>
      <c r="G37" s="240">
        <f t="shared" si="1"/>
        <v>0</v>
      </c>
      <c r="H37" s="190"/>
      <c r="I37" s="190" t="s">
        <v>861</v>
      </c>
      <c r="J37" s="238" t="str">
        <f t="shared" si="2"/>
        <v/>
      </c>
    </row>
    <row r="38" spans="2:10" x14ac:dyDescent="0.2">
      <c r="B38" s="12" t="s">
        <v>8</v>
      </c>
      <c r="C38" s="188">
        <v>0</v>
      </c>
      <c r="D38" s="238">
        <f t="shared" si="0"/>
        <v>0</v>
      </c>
      <c r="E38" s="188">
        <v>0</v>
      </c>
      <c r="F38" s="188">
        <v>0</v>
      </c>
      <c r="G38" s="240">
        <f t="shared" si="1"/>
        <v>0</v>
      </c>
      <c r="H38" s="190"/>
      <c r="I38" s="190" t="s">
        <v>861</v>
      </c>
      <c r="J38" s="238" t="str">
        <f t="shared" si="2"/>
        <v/>
      </c>
    </row>
    <row r="39" spans="2:10" x14ac:dyDescent="0.2">
      <c r="B39" s="12" t="s">
        <v>9</v>
      </c>
      <c r="C39" s="188">
        <v>0</v>
      </c>
      <c r="D39" s="238">
        <f t="shared" si="0"/>
        <v>0</v>
      </c>
      <c r="E39" s="188">
        <v>0</v>
      </c>
      <c r="F39" s="188">
        <v>0</v>
      </c>
      <c r="G39" s="240">
        <f t="shared" si="1"/>
        <v>0</v>
      </c>
      <c r="H39" s="190"/>
      <c r="I39" s="190" t="s">
        <v>861</v>
      </c>
      <c r="J39" s="238" t="str">
        <f t="shared" si="2"/>
        <v/>
      </c>
    </row>
    <row r="40" spans="2:10" x14ac:dyDescent="0.2">
      <c r="B40" s="12" t="s">
        <v>10</v>
      </c>
      <c r="C40" s="188">
        <v>0</v>
      </c>
      <c r="D40" s="238">
        <f t="shared" si="0"/>
        <v>0</v>
      </c>
      <c r="E40" s="188">
        <v>0</v>
      </c>
      <c r="F40" s="188">
        <v>0</v>
      </c>
      <c r="G40" s="240">
        <f t="shared" si="1"/>
        <v>0</v>
      </c>
      <c r="H40" s="190"/>
      <c r="I40" s="190" t="s">
        <v>861</v>
      </c>
      <c r="J40" s="238" t="str">
        <f t="shared" si="2"/>
        <v/>
      </c>
    </row>
    <row r="41" spans="2:10" x14ac:dyDescent="0.2">
      <c r="B41" s="12" t="s">
        <v>11</v>
      </c>
      <c r="C41" s="188">
        <v>0</v>
      </c>
      <c r="D41" s="238">
        <f t="shared" si="0"/>
        <v>0</v>
      </c>
      <c r="E41" s="188">
        <v>0</v>
      </c>
      <c r="F41" s="188">
        <v>0</v>
      </c>
      <c r="G41" s="240">
        <f t="shared" si="1"/>
        <v>0</v>
      </c>
      <c r="H41" s="190"/>
      <c r="I41" s="190" t="s">
        <v>861</v>
      </c>
      <c r="J41" s="238" t="str">
        <f t="shared" si="2"/>
        <v/>
      </c>
    </row>
    <row r="42" spans="2:10" x14ac:dyDescent="0.2">
      <c r="B42" s="12" t="s">
        <v>12</v>
      </c>
      <c r="C42" s="188">
        <v>0</v>
      </c>
      <c r="D42" s="238">
        <f t="shared" si="0"/>
        <v>0</v>
      </c>
      <c r="E42" s="188">
        <v>0</v>
      </c>
      <c r="F42" s="188">
        <v>0</v>
      </c>
      <c r="G42" s="240">
        <f t="shared" si="1"/>
        <v>0</v>
      </c>
      <c r="H42" s="190"/>
      <c r="I42" s="190" t="s">
        <v>861</v>
      </c>
      <c r="J42" s="238" t="str">
        <f t="shared" si="2"/>
        <v/>
      </c>
    </row>
    <row r="43" spans="2:10" x14ac:dyDescent="0.2">
      <c r="B43" s="12" t="s">
        <v>13</v>
      </c>
      <c r="C43" s="188">
        <v>0</v>
      </c>
      <c r="D43" s="238">
        <f t="shared" si="0"/>
        <v>0</v>
      </c>
      <c r="E43" s="188">
        <v>0</v>
      </c>
      <c r="F43" s="188">
        <v>0</v>
      </c>
      <c r="G43" s="240">
        <f t="shared" si="1"/>
        <v>0</v>
      </c>
      <c r="H43" s="190"/>
      <c r="I43" s="190" t="s">
        <v>861</v>
      </c>
      <c r="J43" s="238" t="str">
        <f t="shared" si="2"/>
        <v/>
      </c>
    </row>
    <row r="44" spans="2:10" ht="15.75" x14ac:dyDescent="0.25">
      <c r="B44" s="5" t="s">
        <v>14</v>
      </c>
      <c r="C44" s="241">
        <f>SUM(C32:C43)</f>
        <v>1</v>
      </c>
      <c r="D44" s="228">
        <f>SUM(D32:D43)</f>
        <v>1</v>
      </c>
      <c r="E44" s="241">
        <f>SUM(E32:E43)</f>
        <v>153</v>
      </c>
      <c r="F44" s="241">
        <f>SUM(F32:F43)</f>
        <v>0</v>
      </c>
      <c r="G44" s="241">
        <f t="shared" si="1"/>
        <v>153</v>
      </c>
      <c r="H44" s="243">
        <f>SUMPRODUCT(H32:H43,$G32:$G43)/$G44</f>
        <v>460.78730879020122</v>
      </c>
      <c r="I44" s="243">
        <f>SUMPRODUCT(I32:I43,$G32:$G43)/$G44</f>
        <v>516.09</v>
      </c>
      <c r="J44" s="242">
        <f t="shared" ref="J44" si="3">I44/H44-1</f>
        <v>0.12001782634811753</v>
      </c>
    </row>
    <row r="45" spans="2:10" x14ac:dyDescent="0.2">
      <c r="B45" s="28"/>
      <c r="C45" s="28"/>
      <c r="D45" s="28"/>
      <c r="E45" s="28"/>
      <c r="F45" s="28"/>
      <c r="G45" s="28"/>
      <c r="H45" s="28"/>
      <c r="I45" s="28"/>
      <c r="J45" s="28"/>
    </row>
    <row r="46" spans="2:10" ht="18" x14ac:dyDescent="0.2">
      <c r="B46" s="7" t="s">
        <v>20</v>
      </c>
    </row>
    <row r="47" spans="2:10" ht="18" x14ac:dyDescent="0.2">
      <c r="B47" s="7" t="s">
        <v>21</v>
      </c>
    </row>
    <row r="48" spans="2:10" x14ac:dyDescent="0.2">
      <c r="B48" s="7" t="s">
        <v>22</v>
      </c>
    </row>
    <row r="49" spans="2:11" x14ac:dyDescent="0.2">
      <c r="B49" s="7" t="s">
        <v>23</v>
      </c>
    </row>
    <row r="50" spans="2:11" x14ac:dyDescent="0.2">
      <c r="B50" s="7"/>
    </row>
    <row r="51" spans="2:11" x14ac:dyDescent="0.2">
      <c r="B51" s="7" t="s">
        <v>188</v>
      </c>
    </row>
    <row r="52" spans="2:11" x14ac:dyDescent="0.2">
      <c r="B52" s="7"/>
    </row>
    <row r="53" spans="2:11" x14ac:dyDescent="0.2">
      <c r="B53" s="7" t="s">
        <v>189</v>
      </c>
    </row>
    <row r="54" spans="2:11" x14ac:dyDescent="0.2">
      <c r="B54" s="7" t="s">
        <v>782</v>
      </c>
    </row>
    <row r="55" spans="2:11" x14ac:dyDescent="0.2">
      <c r="B55" s="191" t="s">
        <v>865</v>
      </c>
      <c r="C55" s="192"/>
      <c r="D55" s="192"/>
      <c r="E55" s="192"/>
      <c r="F55" s="192"/>
      <c r="G55" s="192"/>
      <c r="H55" s="192"/>
      <c r="I55" s="192"/>
      <c r="J55" s="192"/>
      <c r="K55" s="193"/>
    </row>
    <row r="56" spans="2:11" x14ac:dyDescent="0.2">
      <c r="B56" s="347" t="s">
        <v>864</v>
      </c>
      <c r="K56" s="195"/>
    </row>
    <row r="57" spans="2:11" x14ac:dyDescent="0.2">
      <c r="B57" s="194"/>
      <c r="K57" s="195"/>
    </row>
    <row r="58" spans="2:11" x14ac:dyDescent="0.2">
      <c r="B58" s="194"/>
      <c r="K58" s="195"/>
    </row>
    <row r="59" spans="2:11" x14ac:dyDescent="0.2">
      <c r="B59" s="194"/>
      <c r="K59" s="195"/>
    </row>
    <row r="60" spans="2:11" x14ac:dyDescent="0.2">
      <c r="B60" s="194"/>
      <c r="K60" s="195"/>
    </row>
    <row r="61" spans="2:11" x14ac:dyDescent="0.2">
      <c r="B61" s="194"/>
      <c r="K61" s="195"/>
    </row>
    <row r="62" spans="2:11" x14ac:dyDescent="0.2">
      <c r="B62" s="194"/>
      <c r="K62" s="195"/>
    </row>
    <row r="63" spans="2:11" x14ac:dyDescent="0.2">
      <c r="B63" s="194"/>
      <c r="K63" s="195"/>
    </row>
    <row r="64" spans="2:11" x14ac:dyDescent="0.2">
      <c r="B64" s="194"/>
      <c r="K64" s="195"/>
    </row>
    <row r="65" spans="2:11" x14ac:dyDescent="0.2">
      <c r="B65" s="194"/>
      <c r="K65" s="195"/>
    </row>
    <row r="66" spans="2:11" x14ac:dyDescent="0.2">
      <c r="B66" s="196"/>
      <c r="C66" s="28"/>
      <c r="D66" s="28"/>
      <c r="E66" s="28"/>
      <c r="F66" s="28"/>
      <c r="G66" s="28"/>
      <c r="H66" s="28"/>
      <c r="I66" s="28"/>
      <c r="J66" s="28"/>
      <c r="K66" s="197"/>
    </row>
    <row r="67" spans="2:11" ht="15.75" thickBot="1" x14ac:dyDescent="0.25"/>
    <row r="68" spans="2:11" ht="15.75" thickBot="1" x14ac:dyDescent="0.25">
      <c r="B68" s="23" t="s">
        <v>84</v>
      </c>
      <c r="C68" s="24"/>
      <c r="D68" s="24"/>
      <c r="E68" s="24"/>
      <c r="F68" s="24"/>
      <c r="G68" s="24"/>
      <c r="H68" s="24"/>
      <c r="I68" s="24"/>
      <c r="J68" s="25"/>
    </row>
    <row r="70" spans="2:11" ht="15.75" x14ac:dyDescent="0.25">
      <c r="B70" s="121">
        <v>1</v>
      </c>
      <c r="C70" s="9">
        <v>2</v>
      </c>
      <c r="D70" s="9">
        <v>3</v>
      </c>
      <c r="E70" s="9">
        <v>4</v>
      </c>
      <c r="F70" s="9">
        <v>5</v>
      </c>
      <c r="G70" s="9">
        <v>6</v>
      </c>
      <c r="H70" s="9">
        <v>7</v>
      </c>
      <c r="I70" s="9">
        <v>8</v>
      </c>
      <c r="J70" s="10">
        <v>9</v>
      </c>
    </row>
    <row r="71" spans="2:11" ht="75" x14ac:dyDescent="0.2">
      <c r="B71" s="20" t="s">
        <v>0</v>
      </c>
      <c r="C71" s="20" t="s">
        <v>1</v>
      </c>
      <c r="D71" s="20" t="s">
        <v>15</v>
      </c>
      <c r="E71" s="20" t="s">
        <v>19</v>
      </c>
      <c r="F71" s="20" t="s">
        <v>195</v>
      </c>
      <c r="G71" s="20" t="s">
        <v>18</v>
      </c>
      <c r="H71" s="20" t="s">
        <v>16</v>
      </c>
      <c r="I71" s="20" t="s">
        <v>17</v>
      </c>
      <c r="J71" s="20" t="s">
        <v>257</v>
      </c>
    </row>
    <row r="72" spans="2:11" ht="60" x14ac:dyDescent="0.2">
      <c r="B72" s="3" t="s">
        <v>24</v>
      </c>
      <c r="C72" s="187">
        <v>0</v>
      </c>
      <c r="D72" s="238">
        <f>IFERROR(C72/C$75,0)</f>
        <v>0</v>
      </c>
      <c r="E72" s="187">
        <v>0</v>
      </c>
      <c r="F72" s="187">
        <v>0</v>
      </c>
      <c r="G72" s="239">
        <f>SUM(E72:F72)</f>
        <v>0</v>
      </c>
      <c r="H72" s="189"/>
      <c r="I72" s="189" t="s">
        <v>861</v>
      </c>
      <c r="J72" s="238" t="str">
        <f>IF(H72=0,"",I72/H72-1)</f>
        <v/>
      </c>
    </row>
    <row r="73" spans="2:11" ht="30" x14ac:dyDescent="0.2">
      <c r="B73" s="11" t="s">
        <v>25</v>
      </c>
      <c r="C73" s="188">
        <v>1</v>
      </c>
      <c r="D73" s="244">
        <f t="shared" ref="D73:D74" si="4">IFERROR(C73/C$75,0)</f>
        <v>1</v>
      </c>
      <c r="E73" s="188">
        <v>153</v>
      </c>
      <c r="F73" s="188">
        <v>0</v>
      </c>
      <c r="G73" s="240">
        <f t="shared" ref="G73:G75" si="5">SUM(E73:F73)</f>
        <v>153</v>
      </c>
      <c r="H73" s="190">
        <v>460.78730879020122</v>
      </c>
      <c r="I73" s="190">
        <v>516.09</v>
      </c>
      <c r="J73" s="238">
        <f t="shared" ref="J73:J75" si="6">IF(H73=0,"",I73/H73-1)</f>
        <v>0.12001782634811753</v>
      </c>
    </row>
    <row r="74" spans="2:11" ht="45" x14ac:dyDescent="0.2">
      <c r="B74" s="11" t="s">
        <v>26</v>
      </c>
      <c r="C74" s="188">
        <v>0</v>
      </c>
      <c r="D74" s="244">
        <f t="shared" si="4"/>
        <v>0</v>
      </c>
      <c r="E74" s="188">
        <v>0</v>
      </c>
      <c r="F74" s="188">
        <v>0</v>
      </c>
      <c r="G74" s="240">
        <f t="shared" si="5"/>
        <v>0</v>
      </c>
      <c r="H74" s="190"/>
      <c r="I74" s="190" t="s">
        <v>861</v>
      </c>
      <c r="J74" s="238" t="str">
        <f t="shared" si="6"/>
        <v/>
      </c>
    </row>
    <row r="75" spans="2:11" ht="15.75" x14ac:dyDescent="0.25">
      <c r="B75" s="5" t="s">
        <v>14</v>
      </c>
      <c r="C75" s="246">
        <f>SUM(C72:C74)</f>
        <v>1</v>
      </c>
      <c r="D75" s="245">
        <f>SUM(D72:D74)</f>
        <v>1</v>
      </c>
      <c r="E75" s="246">
        <f>SUM(E72:E74)</f>
        <v>153</v>
      </c>
      <c r="F75" s="246">
        <f>SUM(F72:F74)</f>
        <v>0</v>
      </c>
      <c r="G75" s="246">
        <f t="shared" si="5"/>
        <v>153</v>
      </c>
      <c r="H75" s="248">
        <f>SUMPRODUCT(H72:H74,$G72:$G74)/$G75</f>
        <v>460.78730879020122</v>
      </c>
      <c r="I75" s="248">
        <f>SUMPRODUCT(I72:I74,$G72:$G74)/$G75</f>
        <v>516.09</v>
      </c>
      <c r="J75" s="247">
        <f t="shared" si="6"/>
        <v>0.12001782634811753</v>
      </c>
    </row>
    <row r="77" spans="2:11" x14ac:dyDescent="0.2">
      <c r="B77" t="s">
        <v>190</v>
      </c>
    </row>
    <row r="78" spans="2:11" x14ac:dyDescent="0.2">
      <c r="B78" t="s">
        <v>191</v>
      </c>
    </row>
    <row r="79" spans="2:11" x14ac:dyDescent="0.2">
      <c r="B79" t="s">
        <v>192</v>
      </c>
    </row>
    <row r="81" spans="2:11" x14ac:dyDescent="0.2">
      <c r="B81" s="198" t="s">
        <v>252</v>
      </c>
      <c r="C81" s="192"/>
      <c r="D81" s="192"/>
      <c r="E81" s="192"/>
      <c r="F81" s="192"/>
      <c r="G81" s="192"/>
      <c r="H81" s="192"/>
      <c r="I81" s="192"/>
      <c r="J81" s="192"/>
      <c r="K81" s="193"/>
    </row>
    <row r="82" spans="2:11" x14ac:dyDescent="0.2">
      <c r="B82" s="199"/>
      <c r="K82" s="195"/>
    </row>
    <row r="83" spans="2:11" x14ac:dyDescent="0.2">
      <c r="B83" s="199"/>
      <c r="K83" s="195"/>
    </row>
    <row r="84" spans="2:11" x14ac:dyDescent="0.2">
      <c r="B84" s="199"/>
      <c r="K84" s="195"/>
    </row>
    <row r="85" spans="2:11" x14ac:dyDescent="0.2">
      <c r="B85" s="199"/>
      <c r="K85" s="195"/>
    </row>
    <row r="86" spans="2:11" x14ac:dyDescent="0.2">
      <c r="B86" s="199"/>
      <c r="K86" s="195"/>
    </row>
    <row r="87" spans="2:11" x14ac:dyDescent="0.2">
      <c r="B87" s="199"/>
      <c r="K87" s="195"/>
    </row>
    <row r="88" spans="2:11" x14ac:dyDescent="0.2">
      <c r="B88" s="199"/>
      <c r="K88" s="195"/>
    </row>
    <row r="89" spans="2:11" x14ac:dyDescent="0.2">
      <c r="B89" s="199"/>
      <c r="K89" s="195"/>
    </row>
    <row r="90" spans="2:11" x14ac:dyDescent="0.2">
      <c r="B90" s="199"/>
      <c r="K90" s="195"/>
    </row>
    <row r="91" spans="2:11" x14ac:dyDescent="0.2">
      <c r="B91" s="200"/>
      <c r="C91" s="28"/>
      <c r="D91" s="28"/>
      <c r="E91" s="28"/>
      <c r="F91" s="28"/>
      <c r="G91" s="28"/>
      <c r="H91" s="28"/>
      <c r="I91" s="28"/>
      <c r="J91" s="28"/>
      <c r="K91" s="197"/>
    </row>
    <row r="92" spans="2:11" ht="15.75" thickBot="1" x14ac:dyDescent="0.25"/>
    <row r="93" spans="2:11" ht="15.75" thickBot="1" x14ac:dyDescent="0.25">
      <c r="B93" s="23" t="s">
        <v>51</v>
      </c>
      <c r="C93" s="25"/>
    </row>
    <row r="95" spans="2:11" ht="15.75" x14ac:dyDescent="0.25">
      <c r="B95" s="8">
        <v>1</v>
      </c>
      <c r="C95" s="9">
        <v>2</v>
      </c>
      <c r="D95" s="9">
        <v>3</v>
      </c>
      <c r="E95" s="9">
        <v>4</v>
      </c>
      <c r="F95" s="9">
        <v>5</v>
      </c>
      <c r="G95" s="9">
        <v>6</v>
      </c>
      <c r="H95" s="9">
        <v>7</v>
      </c>
      <c r="I95" s="9">
        <v>8</v>
      </c>
      <c r="J95" s="10">
        <v>9</v>
      </c>
    </row>
    <row r="96" spans="2:11" ht="75" x14ac:dyDescent="0.2">
      <c r="B96" s="20" t="s">
        <v>0</v>
      </c>
      <c r="C96" s="1" t="s">
        <v>1</v>
      </c>
      <c r="D96" s="20" t="s">
        <v>15</v>
      </c>
      <c r="E96" s="20" t="s">
        <v>19</v>
      </c>
      <c r="F96" s="20" t="s">
        <v>195</v>
      </c>
      <c r="G96" s="20" t="s">
        <v>18</v>
      </c>
      <c r="H96" s="20" t="s">
        <v>16</v>
      </c>
      <c r="I96" s="20" t="s">
        <v>17</v>
      </c>
      <c r="J96" s="20" t="s">
        <v>257</v>
      </c>
    </row>
    <row r="97" spans="2:11" x14ac:dyDescent="0.2">
      <c r="B97" s="3" t="s">
        <v>29</v>
      </c>
      <c r="C97" s="187">
        <v>0</v>
      </c>
      <c r="D97" s="238">
        <f>IFERROR(C97/C$103,0)</f>
        <v>0</v>
      </c>
      <c r="E97" s="187">
        <v>0</v>
      </c>
      <c r="F97" s="187">
        <v>0</v>
      </c>
      <c r="G97" s="239">
        <f t="shared" ref="G97:G103" si="7">SUM(E97:F97)</f>
        <v>0</v>
      </c>
      <c r="H97" s="189"/>
      <c r="I97" s="189"/>
      <c r="J97" s="238" t="str">
        <f>IF(H97=0,"",I97/H97-1)</f>
        <v/>
      </c>
    </row>
    <row r="98" spans="2:11" x14ac:dyDescent="0.2">
      <c r="B98" s="3" t="s">
        <v>27</v>
      </c>
      <c r="C98" s="187">
        <v>2</v>
      </c>
      <c r="D98" s="244">
        <f t="shared" ref="D98:D102" si="8">IFERROR(C98/C$103,0)</f>
        <v>1</v>
      </c>
      <c r="E98" s="187">
        <v>153</v>
      </c>
      <c r="F98" s="187">
        <v>0</v>
      </c>
      <c r="G98" s="239">
        <f t="shared" si="7"/>
        <v>153</v>
      </c>
      <c r="H98" s="189">
        <v>460.78730879020122</v>
      </c>
      <c r="I98" s="189">
        <v>516.09</v>
      </c>
      <c r="J98" s="238">
        <f t="shared" ref="J98:J103" si="9">IF(H98=0,"",I98/H98-1)</f>
        <v>0.12001782634811753</v>
      </c>
    </row>
    <row r="99" spans="2:11" x14ac:dyDescent="0.2">
      <c r="B99" s="3" t="s">
        <v>28</v>
      </c>
      <c r="C99" s="187">
        <v>0</v>
      </c>
      <c r="D99" s="244">
        <f t="shared" si="8"/>
        <v>0</v>
      </c>
      <c r="E99" s="187">
        <v>0</v>
      </c>
      <c r="F99" s="187">
        <v>0</v>
      </c>
      <c r="G99" s="239">
        <f t="shared" si="7"/>
        <v>0</v>
      </c>
      <c r="H99" s="189"/>
      <c r="I99" s="189"/>
      <c r="J99" s="238" t="str">
        <f t="shared" si="9"/>
        <v/>
      </c>
    </row>
    <row r="100" spans="2:11" x14ac:dyDescent="0.2">
      <c r="B100" s="11" t="s">
        <v>30</v>
      </c>
      <c r="C100" s="188">
        <v>0</v>
      </c>
      <c r="D100" s="244">
        <f t="shared" si="8"/>
        <v>0</v>
      </c>
      <c r="E100" s="188">
        <v>0</v>
      </c>
      <c r="F100" s="188">
        <v>0</v>
      </c>
      <c r="G100" s="239">
        <f t="shared" si="7"/>
        <v>0</v>
      </c>
      <c r="H100" s="190"/>
      <c r="I100" s="190"/>
      <c r="J100" s="238" t="str">
        <f t="shared" si="9"/>
        <v/>
      </c>
    </row>
    <row r="101" spans="2:11" x14ac:dyDescent="0.2">
      <c r="B101" s="11" t="s">
        <v>32</v>
      </c>
      <c r="C101" s="188">
        <v>0</v>
      </c>
      <c r="D101" s="244">
        <f t="shared" si="8"/>
        <v>0</v>
      </c>
      <c r="E101" s="188">
        <v>0</v>
      </c>
      <c r="F101" s="188">
        <v>0</v>
      </c>
      <c r="G101" s="239">
        <f t="shared" si="7"/>
        <v>0</v>
      </c>
      <c r="H101" s="190"/>
      <c r="I101" s="190"/>
      <c r="J101" s="238" t="str">
        <f t="shared" si="9"/>
        <v/>
      </c>
    </row>
    <row r="102" spans="2:11" ht="30" x14ac:dyDescent="0.2">
      <c r="B102" s="11" t="s">
        <v>31</v>
      </c>
      <c r="C102" s="188"/>
      <c r="D102" s="244">
        <f t="shared" si="8"/>
        <v>0</v>
      </c>
      <c r="E102" s="188">
        <v>0</v>
      </c>
      <c r="F102" s="188">
        <v>0</v>
      </c>
      <c r="G102" s="239">
        <f t="shared" si="7"/>
        <v>0</v>
      </c>
      <c r="H102" s="190"/>
      <c r="I102" s="190"/>
      <c r="J102" s="238" t="str">
        <f t="shared" si="9"/>
        <v/>
      </c>
    </row>
    <row r="103" spans="2:11" ht="15.75" x14ac:dyDescent="0.25">
      <c r="B103" s="5" t="s">
        <v>14</v>
      </c>
      <c r="C103" s="246">
        <f>SUM(C97:C102)</f>
        <v>2</v>
      </c>
      <c r="D103" s="245">
        <f>SUM(D97:D102)</f>
        <v>1</v>
      </c>
      <c r="E103" s="246">
        <f>SUM(E97:E102)</f>
        <v>153</v>
      </c>
      <c r="F103" s="246">
        <f>SUM(F97:F102)</f>
        <v>0</v>
      </c>
      <c r="G103" s="246">
        <f t="shared" si="7"/>
        <v>153</v>
      </c>
      <c r="H103" s="248">
        <f>SUMPRODUCT(H97:H102,$G97:$G102)/$G103</f>
        <v>460.78730879020122</v>
      </c>
      <c r="I103" s="248">
        <f>SUMPRODUCT(I97:I102,$G97:$G102)/$G103</f>
        <v>516.09</v>
      </c>
      <c r="J103" s="247">
        <f t="shared" si="9"/>
        <v>0.12001782634811753</v>
      </c>
    </row>
    <row r="104" spans="2:11" ht="15.75" x14ac:dyDescent="0.25">
      <c r="B104" s="13"/>
      <c r="C104" s="14"/>
      <c r="D104" s="15"/>
      <c r="E104" s="14"/>
      <c r="F104" s="14"/>
      <c r="G104" s="14"/>
      <c r="H104" s="16"/>
      <c r="I104" s="16"/>
      <c r="J104" s="17"/>
    </row>
    <row r="105" spans="2:11" ht="15.75" x14ac:dyDescent="0.2">
      <c r="B105" s="7" t="s">
        <v>33</v>
      </c>
      <c r="C105" s="14"/>
      <c r="D105" s="15"/>
      <c r="E105" s="14"/>
      <c r="F105" s="14"/>
      <c r="G105" s="14"/>
      <c r="H105" s="16"/>
      <c r="I105" s="16"/>
      <c r="J105" s="17"/>
    </row>
    <row r="106" spans="2:11" ht="15.75" x14ac:dyDescent="0.2">
      <c r="B106" s="7" t="s">
        <v>34</v>
      </c>
      <c r="C106" s="14"/>
      <c r="D106" s="15"/>
      <c r="E106" s="14"/>
      <c r="F106" s="14"/>
      <c r="G106" s="14"/>
      <c r="H106" s="16"/>
      <c r="I106" s="16"/>
      <c r="J106" s="17"/>
    </row>
    <row r="107" spans="2:11" ht="15.75" x14ac:dyDescent="0.2">
      <c r="B107" s="7" t="s">
        <v>35</v>
      </c>
      <c r="C107" s="14"/>
      <c r="D107" s="15"/>
      <c r="E107" s="14"/>
      <c r="F107" s="14"/>
      <c r="G107" s="14"/>
      <c r="H107" s="16"/>
      <c r="I107" s="16"/>
      <c r="J107" s="17"/>
    </row>
    <row r="108" spans="2:11" ht="15.75" x14ac:dyDescent="0.2">
      <c r="B108" s="7" t="s">
        <v>36</v>
      </c>
      <c r="C108" s="14"/>
      <c r="D108" s="15"/>
      <c r="E108" s="14"/>
      <c r="F108" s="14"/>
      <c r="G108" s="14"/>
      <c r="H108" s="16"/>
      <c r="I108" s="16"/>
      <c r="J108" s="17"/>
    </row>
    <row r="109" spans="2:11" ht="15.75" x14ac:dyDescent="0.2">
      <c r="B109" s="7" t="s">
        <v>37</v>
      </c>
      <c r="C109" s="14"/>
      <c r="D109" s="15"/>
      <c r="E109" s="14"/>
      <c r="F109" s="14"/>
      <c r="G109" s="14"/>
      <c r="H109" s="16"/>
      <c r="I109" s="16"/>
      <c r="J109" s="17"/>
    </row>
    <row r="111" spans="2:11" x14ac:dyDescent="0.2">
      <c r="B111" s="7" t="s">
        <v>85</v>
      </c>
    </row>
    <row r="112" spans="2:11" x14ac:dyDescent="0.2">
      <c r="B112" s="198" t="s">
        <v>252</v>
      </c>
      <c r="C112" s="192"/>
      <c r="D112" s="192"/>
      <c r="E112" s="192"/>
      <c r="F112" s="192"/>
      <c r="G112" s="192"/>
      <c r="H112" s="192"/>
      <c r="I112" s="192"/>
      <c r="J112" s="192"/>
      <c r="K112" s="193"/>
    </row>
    <row r="113" spans="2:11" x14ac:dyDescent="0.2">
      <c r="B113" s="199"/>
      <c r="K113" s="195"/>
    </row>
    <row r="114" spans="2:11" x14ac:dyDescent="0.2">
      <c r="B114" s="199"/>
      <c r="K114" s="195"/>
    </row>
    <row r="115" spans="2:11" x14ac:dyDescent="0.2">
      <c r="B115" s="199"/>
      <c r="K115" s="195"/>
    </row>
    <row r="116" spans="2:11" x14ac:dyDescent="0.2">
      <c r="B116" s="199"/>
      <c r="K116" s="195"/>
    </row>
    <row r="117" spans="2:11" x14ac:dyDescent="0.2">
      <c r="B117" s="199"/>
      <c r="K117" s="195"/>
    </row>
    <row r="118" spans="2:11" x14ac:dyDescent="0.2">
      <c r="B118" s="199"/>
      <c r="K118" s="195"/>
    </row>
    <row r="119" spans="2:11" x14ac:dyDescent="0.2">
      <c r="B119" s="199"/>
      <c r="K119" s="195"/>
    </row>
    <row r="120" spans="2:11" x14ac:dyDescent="0.2">
      <c r="B120" s="199"/>
      <c r="K120" s="195"/>
    </row>
    <row r="121" spans="2:11" x14ac:dyDescent="0.2">
      <c r="B121" s="200"/>
      <c r="C121" s="28"/>
      <c r="D121" s="28"/>
      <c r="E121" s="28"/>
      <c r="F121" s="28"/>
      <c r="G121" s="28"/>
      <c r="H121" s="28"/>
      <c r="I121" s="28"/>
      <c r="J121" s="28"/>
      <c r="K121" s="197"/>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H97"/>
  <sheetViews>
    <sheetView showGridLines="0" topLeftCell="A58" workbookViewId="0">
      <selection activeCell="C96" sqref="C96"/>
    </sheetView>
  </sheetViews>
  <sheetFormatPr defaultRowHeight="15" x14ac:dyDescent="0.2"/>
  <cols>
    <col min="1" max="1" width="3.21875" customWidth="1"/>
    <col min="2" max="2" width="9.77734375" customWidth="1"/>
    <col min="3" max="3" width="15.77734375" customWidth="1"/>
    <col min="4" max="4" width="12.77734375" customWidth="1"/>
    <col min="5" max="5" width="12.21875" customWidth="1"/>
    <col min="6" max="6" width="16.109375" customWidth="1"/>
    <col min="7" max="7" width="17.77734375" customWidth="1"/>
    <col min="10" max="10" width="10" customWidth="1"/>
  </cols>
  <sheetData>
    <row r="1" spans="2:8" ht="18" x14ac:dyDescent="0.25">
      <c r="B1" s="18" t="s">
        <v>47</v>
      </c>
    </row>
    <row r="3" spans="2:8" ht="15.75" x14ac:dyDescent="0.25">
      <c r="B3" s="286" t="str">
        <f>'Cover-Input Page '!$C7</f>
        <v>Blue Shield of California Life &amp; Health Insurance Company</v>
      </c>
      <c r="C3" s="237"/>
      <c r="D3" s="237"/>
    </row>
    <row r="4" spans="2:8" ht="16.5" thickBot="1" x14ac:dyDescent="0.3">
      <c r="B4" s="285" t="str">
        <f>"Reporting Year: "&amp;'Cover-Input Page '!$C5</f>
        <v>Reporting Year: 2023</v>
      </c>
      <c r="C4" s="237"/>
      <c r="D4" s="237"/>
    </row>
    <row r="5" spans="2:8" ht="15.75" thickBot="1" x14ac:dyDescent="0.25"/>
    <row r="6" spans="2:8" ht="15.75" thickBot="1" x14ac:dyDescent="0.25">
      <c r="B6" s="26" t="s">
        <v>52</v>
      </c>
      <c r="C6" s="24"/>
      <c r="D6" s="24"/>
      <c r="E6" s="24"/>
      <c r="F6" s="25"/>
      <c r="H6" s="284"/>
    </row>
    <row r="7" spans="2:8" x14ac:dyDescent="0.2">
      <c r="B7" s="30"/>
    </row>
    <row r="8" spans="2:8" x14ac:dyDescent="0.2">
      <c r="B8" s="30"/>
      <c r="C8" t="s">
        <v>187</v>
      </c>
    </row>
    <row r="9" spans="2:8" x14ac:dyDescent="0.2">
      <c r="B9" s="30"/>
      <c r="C9" t="s">
        <v>822</v>
      </c>
    </row>
    <row r="10" spans="2:8" x14ac:dyDescent="0.2">
      <c r="B10" s="30"/>
      <c r="C10" s="27" t="s">
        <v>820</v>
      </c>
    </row>
    <row r="12" spans="2:8" ht="15.75" x14ac:dyDescent="0.25">
      <c r="C12" s="230" t="s">
        <v>29</v>
      </c>
    </row>
    <row r="13" spans="2:8" ht="60" x14ac:dyDescent="0.2">
      <c r="C13" s="6" t="s">
        <v>86</v>
      </c>
      <c r="D13" s="6" t="s">
        <v>87</v>
      </c>
      <c r="E13" s="6" t="s">
        <v>88</v>
      </c>
      <c r="F13" s="6" t="s">
        <v>89</v>
      </c>
      <c r="G13" s="6" t="s">
        <v>97</v>
      </c>
    </row>
    <row r="14" spans="2:8" ht="40.15" customHeight="1" x14ac:dyDescent="0.2">
      <c r="C14" s="4" t="s">
        <v>90</v>
      </c>
      <c r="D14" s="201"/>
      <c r="E14" s="201"/>
      <c r="F14" s="227">
        <f>IFERROR(E14/E19,0)</f>
        <v>0</v>
      </c>
      <c r="G14" s="229"/>
    </row>
    <row r="15" spans="2:8" ht="40.15" customHeight="1" x14ac:dyDescent="0.2">
      <c r="C15" s="4" t="s">
        <v>91</v>
      </c>
      <c r="D15" s="201"/>
      <c r="E15" s="201"/>
      <c r="F15" s="227">
        <f>IFERROR(E15/E19,0)</f>
        <v>0</v>
      </c>
      <c r="G15" s="229"/>
    </row>
    <row r="16" spans="2:8" ht="40.15" customHeight="1" x14ac:dyDescent="0.2">
      <c r="C16" s="4" t="s">
        <v>92</v>
      </c>
      <c r="D16" s="201"/>
      <c r="E16" s="201"/>
      <c r="F16" s="227">
        <f>IFERROR(E16/E19,0)</f>
        <v>0</v>
      </c>
      <c r="G16" s="229"/>
    </row>
    <row r="17" spans="3:7" ht="40.15" customHeight="1" x14ac:dyDescent="0.2">
      <c r="C17" s="4" t="s">
        <v>93</v>
      </c>
      <c r="D17" s="201"/>
      <c r="E17" s="201"/>
      <c r="F17" s="227">
        <f>IFERROR(E17/E19,0)</f>
        <v>0</v>
      </c>
      <c r="G17" s="229"/>
    </row>
    <row r="18" spans="3:7" ht="40.15" customHeight="1" x14ac:dyDescent="0.2">
      <c r="C18" s="4" t="s">
        <v>94</v>
      </c>
      <c r="D18" s="201"/>
      <c r="E18" s="201"/>
      <c r="F18" s="227">
        <f>IFERROR(E18/E19,0)</f>
        <v>0</v>
      </c>
      <c r="G18" s="229"/>
    </row>
    <row r="19" spans="3:7" x14ac:dyDescent="0.2">
      <c r="C19" s="225" t="s">
        <v>96</v>
      </c>
      <c r="D19" s="235">
        <f>SUM(D14:D18)</f>
        <v>0</v>
      </c>
      <c r="E19" s="235">
        <f>SUM(E14:E18)</f>
        <v>0</v>
      </c>
      <c r="F19" s="227">
        <f>SUM(F14:F18)</f>
        <v>0</v>
      </c>
      <c r="G19" s="236"/>
    </row>
    <row r="21" spans="3:7" ht="15.75" x14ac:dyDescent="0.25">
      <c r="C21" s="230" t="s">
        <v>27</v>
      </c>
    </row>
    <row r="22" spans="3:7" ht="60" x14ac:dyDescent="0.2">
      <c r="C22" s="6" t="s">
        <v>86</v>
      </c>
      <c r="D22" s="6" t="s">
        <v>87</v>
      </c>
      <c r="E22" s="6" t="s">
        <v>88</v>
      </c>
      <c r="F22" s="6" t="s">
        <v>89</v>
      </c>
      <c r="G22" s="6" t="s">
        <v>97</v>
      </c>
    </row>
    <row r="23" spans="3:7" ht="40.15" customHeight="1" x14ac:dyDescent="0.2">
      <c r="C23" s="4" t="s">
        <v>90</v>
      </c>
      <c r="D23" s="201"/>
      <c r="E23" s="201"/>
      <c r="F23" s="227">
        <f>IFERROR(E23/E28,0)</f>
        <v>0</v>
      </c>
      <c r="G23" s="229"/>
    </row>
    <row r="24" spans="3:7" ht="40.15" customHeight="1" x14ac:dyDescent="0.2">
      <c r="C24" s="4" t="s">
        <v>91</v>
      </c>
      <c r="D24" s="201"/>
      <c r="E24" s="201"/>
      <c r="F24" s="227">
        <f>IFERROR(E24/E28,0)</f>
        <v>0</v>
      </c>
      <c r="G24" s="229"/>
    </row>
    <row r="25" spans="3:7" ht="40.15" customHeight="1" x14ac:dyDescent="0.2">
      <c r="C25" s="4" t="s">
        <v>92</v>
      </c>
      <c r="D25" s="201"/>
      <c r="E25" s="201"/>
      <c r="F25" s="227">
        <f>IFERROR(E25/E28,0)</f>
        <v>0</v>
      </c>
      <c r="G25" s="229"/>
    </row>
    <row r="26" spans="3:7" ht="40.15" customHeight="1" x14ac:dyDescent="0.2">
      <c r="C26" s="4" t="s">
        <v>93</v>
      </c>
      <c r="D26" s="201">
        <v>1</v>
      </c>
      <c r="E26" s="201">
        <v>153</v>
      </c>
      <c r="F26" s="227">
        <f>IFERROR(E26/E28,0)</f>
        <v>1</v>
      </c>
      <c r="G26" s="229"/>
    </row>
    <row r="27" spans="3:7" ht="40.15" customHeight="1" x14ac:dyDescent="0.2">
      <c r="C27" s="4" t="s">
        <v>94</v>
      </c>
      <c r="D27" s="201"/>
      <c r="E27" s="201"/>
      <c r="F27" s="227">
        <f>IFERROR(E27/E28,0)</f>
        <v>0</v>
      </c>
      <c r="G27" s="229"/>
    </row>
    <row r="28" spans="3:7" x14ac:dyDescent="0.2">
      <c r="C28" s="225" t="s">
        <v>96</v>
      </c>
      <c r="D28" s="235">
        <f>SUM(D23:D27)</f>
        <v>1</v>
      </c>
      <c r="E28" s="235">
        <f>SUM(E23:E27)</f>
        <v>153</v>
      </c>
      <c r="F28" s="227">
        <f>SUM(F23:F27)</f>
        <v>1</v>
      </c>
      <c r="G28" s="236"/>
    </row>
    <row r="30" spans="3:7" ht="15.75" x14ac:dyDescent="0.25">
      <c r="C30" s="230" t="s">
        <v>28</v>
      </c>
    </row>
    <row r="31" spans="3:7" ht="60" x14ac:dyDescent="0.2">
      <c r="C31" s="6" t="s">
        <v>86</v>
      </c>
      <c r="D31" s="6" t="s">
        <v>87</v>
      </c>
      <c r="E31" s="6" t="s">
        <v>88</v>
      </c>
      <c r="F31" s="6" t="s">
        <v>89</v>
      </c>
      <c r="G31" s="6" t="s">
        <v>97</v>
      </c>
    </row>
    <row r="32" spans="3:7" ht="40.15" customHeight="1" x14ac:dyDescent="0.2">
      <c r="C32" s="4" t="s">
        <v>90</v>
      </c>
      <c r="D32" s="201"/>
      <c r="E32" s="201"/>
      <c r="F32" s="227">
        <f>IFERROR(E32/E37,0)</f>
        <v>0</v>
      </c>
      <c r="G32" s="229"/>
    </row>
    <row r="33" spans="3:7" ht="40.15" customHeight="1" x14ac:dyDescent="0.2">
      <c r="C33" s="4" t="s">
        <v>91</v>
      </c>
      <c r="D33" s="201"/>
      <c r="E33" s="201"/>
      <c r="F33" s="227">
        <f>IFERROR(E33/E37,0)</f>
        <v>0</v>
      </c>
      <c r="G33" s="229"/>
    </row>
    <row r="34" spans="3:7" ht="40.15" customHeight="1" x14ac:dyDescent="0.2">
      <c r="C34" s="4" t="s">
        <v>92</v>
      </c>
      <c r="D34" s="201"/>
      <c r="E34" s="201"/>
      <c r="F34" s="227">
        <f>IFERROR(E34/E37,0)</f>
        <v>0</v>
      </c>
      <c r="G34" s="229"/>
    </row>
    <row r="35" spans="3:7" ht="40.15" customHeight="1" x14ac:dyDescent="0.2">
      <c r="C35" s="4" t="s">
        <v>93</v>
      </c>
      <c r="D35" s="201"/>
      <c r="E35" s="201"/>
      <c r="F35" s="227">
        <f>IFERROR(E35/E37,0)</f>
        <v>0</v>
      </c>
      <c r="G35" s="229"/>
    </row>
    <row r="36" spans="3:7" ht="40.15" customHeight="1" x14ac:dyDescent="0.2">
      <c r="C36" s="4" t="s">
        <v>94</v>
      </c>
      <c r="D36" s="201"/>
      <c r="E36" s="201"/>
      <c r="F36" s="227">
        <f>IFERROR(E36/E37,0)</f>
        <v>0</v>
      </c>
      <c r="G36" s="229"/>
    </row>
    <row r="37" spans="3:7" x14ac:dyDescent="0.2">
      <c r="C37" s="225" t="s">
        <v>96</v>
      </c>
      <c r="D37" s="235">
        <f>SUM(D32:D36)</f>
        <v>0</v>
      </c>
      <c r="E37" s="235">
        <f>SUM(E32:E36)</f>
        <v>0</v>
      </c>
      <c r="F37" s="227">
        <f>SUM(F32:F36)</f>
        <v>0</v>
      </c>
      <c r="G37" s="236"/>
    </row>
    <row r="39" spans="3:7" ht="15.75" x14ac:dyDescent="0.25">
      <c r="C39" s="230" t="s">
        <v>30</v>
      </c>
    </row>
    <row r="40" spans="3:7" ht="60" x14ac:dyDescent="0.2">
      <c r="C40" s="6" t="s">
        <v>86</v>
      </c>
      <c r="D40" s="6" t="s">
        <v>87</v>
      </c>
      <c r="E40" s="6" t="s">
        <v>88</v>
      </c>
      <c r="F40" s="6" t="s">
        <v>89</v>
      </c>
      <c r="G40" s="6" t="s">
        <v>97</v>
      </c>
    </row>
    <row r="41" spans="3:7" ht="40.15" customHeight="1" x14ac:dyDescent="0.2">
      <c r="C41" s="4" t="s">
        <v>90</v>
      </c>
      <c r="D41" s="201"/>
      <c r="E41" s="201"/>
      <c r="F41" s="227">
        <f>IFERROR(E41/E46,0)</f>
        <v>0</v>
      </c>
      <c r="G41" s="229"/>
    </row>
    <row r="42" spans="3:7" ht="40.15" customHeight="1" x14ac:dyDescent="0.2">
      <c r="C42" s="4" t="s">
        <v>91</v>
      </c>
      <c r="D42" s="201"/>
      <c r="E42" s="201"/>
      <c r="F42" s="227">
        <f>IFERROR(E42/E46,0)</f>
        <v>0</v>
      </c>
      <c r="G42" s="229"/>
    </row>
    <row r="43" spans="3:7" ht="40.15" customHeight="1" x14ac:dyDescent="0.2">
      <c r="C43" s="4" t="s">
        <v>92</v>
      </c>
      <c r="D43" s="201"/>
      <c r="E43" s="201"/>
      <c r="F43" s="227">
        <f>IFERROR(E43/E46,0)</f>
        <v>0</v>
      </c>
      <c r="G43" s="229"/>
    </row>
    <row r="44" spans="3:7" ht="40.15" customHeight="1" x14ac:dyDescent="0.2">
      <c r="C44" s="4" t="s">
        <v>93</v>
      </c>
      <c r="D44" s="201"/>
      <c r="E44" s="201"/>
      <c r="F44" s="227">
        <f>IFERROR(E44/E46,0)</f>
        <v>0</v>
      </c>
      <c r="G44" s="229"/>
    </row>
    <row r="45" spans="3:7" ht="40.15" customHeight="1" x14ac:dyDescent="0.2">
      <c r="C45" s="4" t="s">
        <v>94</v>
      </c>
      <c r="D45" s="201"/>
      <c r="E45" s="201"/>
      <c r="F45" s="227">
        <f>IFERROR(E45/E46,0)</f>
        <v>0</v>
      </c>
      <c r="G45" s="229"/>
    </row>
    <row r="46" spans="3:7" x14ac:dyDescent="0.2">
      <c r="C46" s="225" t="s">
        <v>96</v>
      </c>
      <c r="D46" s="235">
        <f>SUM(D41:D45)</f>
        <v>0</v>
      </c>
      <c r="E46" s="235">
        <f>SUM(E41:E45)</f>
        <v>0</v>
      </c>
      <c r="F46" s="227">
        <f>SUM(F41:F45)</f>
        <v>0</v>
      </c>
      <c r="G46" s="236"/>
    </row>
    <row r="48" spans="3:7" ht="15.75" x14ac:dyDescent="0.25">
      <c r="C48" s="230" t="s">
        <v>32</v>
      </c>
    </row>
    <row r="49" spans="3:7" ht="60" x14ac:dyDescent="0.2">
      <c r="C49" s="6" t="s">
        <v>86</v>
      </c>
      <c r="D49" s="6" t="s">
        <v>87</v>
      </c>
      <c r="E49" s="6" t="s">
        <v>88</v>
      </c>
      <c r="F49" s="6" t="s">
        <v>89</v>
      </c>
      <c r="G49" s="6" t="s">
        <v>97</v>
      </c>
    </row>
    <row r="50" spans="3:7" ht="40.15" customHeight="1" x14ac:dyDescent="0.2">
      <c r="C50" s="4" t="s">
        <v>90</v>
      </c>
      <c r="D50" s="201"/>
      <c r="E50" s="201"/>
      <c r="F50" s="227">
        <f>IFERROR(E50/E55,0)</f>
        <v>0</v>
      </c>
      <c r="G50" s="229"/>
    </row>
    <row r="51" spans="3:7" ht="40.15" customHeight="1" x14ac:dyDescent="0.2">
      <c r="C51" s="4" t="s">
        <v>91</v>
      </c>
      <c r="D51" s="201"/>
      <c r="E51" s="201"/>
      <c r="F51" s="227">
        <f>IFERROR(E51/E55,0)</f>
        <v>0</v>
      </c>
      <c r="G51" s="229"/>
    </row>
    <row r="52" spans="3:7" ht="40.15" customHeight="1" x14ac:dyDescent="0.2">
      <c r="C52" s="4" t="s">
        <v>92</v>
      </c>
      <c r="D52" s="201"/>
      <c r="E52" s="201"/>
      <c r="F52" s="227">
        <f>IFERROR(E52/E55,0)</f>
        <v>0</v>
      </c>
      <c r="G52" s="229"/>
    </row>
    <row r="53" spans="3:7" ht="40.15" customHeight="1" x14ac:dyDescent="0.2">
      <c r="C53" s="4" t="s">
        <v>93</v>
      </c>
      <c r="D53" s="201"/>
      <c r="E53" s="201"/>
      <c r="F53" s="227">
        <f>IFERROR(E53/E55,0)</f>
        <v>0</v>
      </c>
      <c r="G53" s="229"/>
    </row>
    <row r="54" spans="3:7" ht="40.15" customHeight="1" x14ac:dyDescent="0.2">
      <c r="C54" s="4" t="s">
        <v>94</v>
      </c>
      <c r="D54" s="201"/>
      <c r="E54" s="201"/>
      <c r="F54" s="227">
        <f>IFERROR(E54/E55,0)</f>
        <v>0</v>
      </c>
      <c r="G54" s="229"/>
    </row>
    <row r="55" spans="3:7" x14ac:dyDescent="0.2">
      <c r="C55" s="225" t="s">
        <v>96</v>
      </c>
      <c r="D55" s="235">
        <f>SUM(D50:D54)</f>
        <v>0</v>
      </c>
      <c r="E55" s="235">
        <f>SUM(E50:E54)</f>
        <v>0</v>
      </c>
      <c r="F55" s="227">
        <f>SUM(F50:F54)</f>
        <v>0</v>
      </c>
      <c r="G55" s="236"/>
    </row>
    <row r="57" spans="3:7" ht="15.75" x14ac:dyDescent="0.25">
      <c r="C57" s="230" t="s">
        <v>95</v>
      </c>
    </row>
    <row r="58" spans="3:7" ht="60" x14ac:dyDescent="0.2">
      <c r="C58" s="6" t="s">
        <v>86</v>
      </c>
      <c r="D58" s="6" t="s">
        <v>87</v>
      </c>
      <c r="E58" s="6" t="s">
        <v>88</v>
      </c>
      <c r="F58" s="6" t="s">
        <v>89</v>
      </c>
      <c r="G58" s="6" t="s">
        <v>97</v>
      </c>
    </row>
    <row r="59" spans="3:7" ht="40.15" customHeight="1" x14ac:dyDescent="0.2">
      <c r="C59" s="4" t="s">
        <v>90</v>
      </c>
      <c r="D59" s="201"/>
      <c r="E59" s="201"/>
      <c r="F59" s="227">
        <f>IFERROR(E59/E64,0)</f>
        <v>0</v>
      </c>
      <c r="G59" s="229"/>
    </row>
    <row r="60" spans="3:7" ht="40.15" customHeight="1" x14ac:dyDescent="0.2">
      <c r="C60" s="4" t="s">
        <v>91</v>
      </c>
      <c r="D60" s="201"/>
      <c r="E60" s="201"/>
      <c r="F60" s="227">
        <f>IFERROR(E60/E64,0)</f>
        <v>0</v>
      </c>
      <c r="G60" s="229"/>
    </row>
    <row r="61" spans="3:7" ht="40.15" customHeight="1" x14ac:dyDescent="0.2">
      <c r="C61" s="4" t="s">
        <v>92</v>
      </c>
      <c r="D61" s="201"/>
      <c r="E61" s="201"/>
      <c r="F61" s="227">
        <f>IFERROR(E61/E64,0)</f>
        <v>0</v>
      </c>
      <c r="G61" s="229"/>
    </row>
    <row r="62" spans="3:7" ht="40.15" customHeight="1" x14ac:dyDescent="0.2">
      <c r="C62" s="4" t="s">
        <v>93</v>
      </c>
      <c r="D62" s="201"/>
      <c r="E62" s="201"/>
      <c r="F62" s="227">
        <f>IFERROR(E62/E64,0)</f>
        <v>0</v>
      </c>
      <c r="G62" s="229"/>
    </row>
    <row r="63" spans="3:7" ht="40.15" customHeight="1" x14ac:dyDescent="0.2">
      <c r="C63" s="4" t="s">
        <v>94</v>
      </c>
      <c r="D63" s="201"/>
      <c r="E63" s="201"/>
      <c r="F63" s="227">
        <f>IFERROR(E63/E64,0)</f>
        <v>0</v>
      </c>
      <c r="G63" s="229"/>
    </row>
    <row r="64" spans="3:7" x14ac:dyDescent="0.2">
      <c r="C64" s="225" t="s">
        <v>96</v>
      </c>
      <c r="D64" s="235">
        <f>SUM(D59:D63)</f>
        <v>0</v>
      </c>
      <c r="E64" s="235">
        <f>SUM(E59:E63)</f>
        <v>0</v>
      </c>
      <c r="F64" s="227">
        <f>SUM(F59:F63)</f>
        <v>0</v>
      </c>
      <c r="G64" s="236"/>
    </row>
    <row r="66" spans="3:7" x14ac:dyDescent="0.2">
      <c r="C66" t="s">
        <v>98</v>
      </c>
    </row>
    <row r="68" spans="3:7" x14ac:dyDescent="0.2">
      <c r="C68" t="s">
        <v>99</v>
      </c>
    </row>
    <row r="69" spans="3:7" x14ac:dyDescent="0.2">
      <c r="C69" t="s">
        <v>148</v>
      </c>
    </row>
    <row r="70" spans="3:7" x14ac:dyDescent="0.2">
      <c r="C70" t="s">
        <v>100</v>
      </c>
    </row>
    <row r="72" spans="3:7" ht="15.75" thickBot="1" x14ac:dyDescent="0.25">
      <c r="C72" t="s">
        <v>101</v>
      </c>
    </row>
    <row r="73" spans="3:7" x14ac:dyDescent="0.2">
      <c r="C73" s="348" t="s">
        <v>867</v>
      </c>
      <c r="D73" s="119"/>
      <c r="E73" s="119"/>
      <c r="F73" s="119"/>
      <c r="G73" s="120"/>
    </row>
    <row r="74" spans="3:7" x14ac:dyDescent="0.2">
      <c r="C74" s="349" t="s">
        <v>868</v>
      </c>
      <c r="G74" s="204"/>
    </row>
    <row r="75" spans="3:7" x14ac:dyDescent="0.2">
      <c r="C75" s="349" t="s">
        <v>869</v>
      </c>
      <c r="G75" s="204"/>
    </row>
    <row r="76" spans="3:7" x14ac:dyDescent="0.2">
      <c r="C76" s="349" t="s">
        <v>870</v>
      </c>
      <c r="G76" s="204"/>
    </row>
    <row r="77" spans="3:7" x14ac:dyDescent="0.2">
      <c r="C77" s="350" t="s">
        <v>871</v>
      </c>
      <c r="G77" s="204"/>
    </row>
    <row r="78" spans="3:7" x14ac:dyDescent="0.2">
      <c r="C78" s="349"/>
      <c r="G78" s="204"/>
    </row>
    <row r="79" spans="3:7" x14ac:dyDescent="0.2">
      <c r="C79" s="349" t="s">
        <v>872</v>
      </c>
      <c r="G79" s="204"/>
    </row>
    <row r="80" spans="3:7" x14ac:dyDescent="0.2">
      <c r="C80" s="350" t="s">
        <v>866</v>
      </c>
      <c r="G80" s="204"/>
    </row>
    <row r="81" spans="3:7" x14ac:dyDescent="0.2">
      <c r="C81" s="203"/>
      <c r="G81" s="204"/>
    </row>
    <row r="82" spans="3:7" x14ac:dyDescent="0.2">
      <c r="C82" s="203"/>
      <c r="G82" s="204"/>
    </row>
    <row r="83" spans="3:7" x14ac:dyDescent="0.2">
      <c r="C83" s="203"/>
      <c r="G83" s="204"/>
    </row>
    <row r="84" spans="3:7" x14ac:dyDescent="0.2">
      <c r="C84" s="203"/>
      <c r="G84" s="204"/>
    </row>
    <row r="85" spans="3:7" x14ac:dyDescent="0.2">
      <c r="C85" s="203"/>
      <c r="G85" s="204"/>
    </row>
    <row r="86" spans="3:7" x14ac:dyDescent="0.2">
      <c r="C86" s="203"/>
      <c r="G86" s="204"/>
    </row>
    <row r="87" spans="3:7" x14ac:dyDescent="0.2">
      <c r="C87" s="203"/>
      <c r="G87" s="204"/>
    </row>
    <row r="88" spans="3:7" x14ac:dyDescent="0.2">
      <c r="C88" s="203"/>
      <c r="G88" s="204"/>
    </row>
    <row r="89" spans="3:7" x14ac:dyDescent="0.2">
      <c r="C89" s="203"/>
      <c r="G89" s="204"/>
    </row>
    <row r="90" spans="3:7" x14ac:dyDescent="0.2">
      <c r="C90" s="203"/>
      <c r="G90" s="204"/>
    </row>
    <row r="91" spans="3:7" x14ac:dyDescent="0.2">
      <c r="C91" s="203"/>
      <c r="G91" s="204"/>
    </row>
    <row r="92" spans="3:7" x14ac:dyDescent="0.2">
      <c r="C92" s="203"/>
      <c r="G92" s="204"/>
    </row>
    <row r="93" spans="3:7" x14ac:dyDescent="0.2">
      <c r="C93" s="203"/>
      <c r="G93" s="204"/>
    </row>
    <row r="94" spans="3:7" x14ac:dyDescent="0.2">
      <c r="C94" s="203"/>
      <c r="G94" s="204"/>
    </row>
    <row r="95" spans="3:7" x14ac:dyDescent="0.2">
      <c r="C95" s="203"/>
      <c r="G95" s="204"/>
    </row>
    <row r="96" spans="3:7" x14ac:dyDescent="0.2">
      <c r="C96" s="203"/>
      <c r="G96" s="204"/>
    </row>
    <row r="97" spans="3:7" ht="15.75" thickBot="1" x14ac:dyDescent="0.25">
      <c r="C97" s="205"/>
      <c r="D97" s="206"/>
      <c r="E97" s="206"/>
      <c r="F97" s="206"/>
      <c r="G97" s="207"/>
    </row>
  </sheetData>
  <hyperlinks>
    <hyperlink ref="C10" location="'LGARD-#18-AdditionalInfo'!A1" display="LGARD-#18-AdditionalInfo" xr:uid="{F6714954-2D31-45FD-9F75-95F8631F9A5E}"/>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F21"/>
  <sheetViews>
    <sheetView showGridLines="0" workbookViewId="0">
      <selection activeCell="H13" sqref="H13"/>
    </sheetView>
  </sheetViews>
  <sheetFormatPr defaultColWidth="8.77734375" defaultRowHeight="15" x14ac:dyDescent="0.2"/>
  <cols>
    <col min="1" max="1" width="3.21875" customWidth="1"/>
    <col min="2" max="2" width="9.77734375" customWidth="1"/>
    <col min="3" max="3" width="31" customWidth="1"/>
    <col min="4" max="4" width="37.77734375" customWidth="1"/>
    <col min="5" max="5" width="10.77734375" customWidth="1"/>
    <col min="6" max="6" width="30.77734375" customWidth="1"/>
    <col min="9" max="9" width="10" customWidth="1"/>
  </cols>
  <sheetData>
    <row r="1" spans="2:6" ht="18" x14ac:dyDescent="0.25">
      <c r="B1" s="18" t="s">
        <v>47</v>
      </c>
    </row>
    <row r="3" spans="2:6" ht="15.75" x14ac:dyDescent="0.25">
      <c r="B3" s="319" t="str">
        <f>'Cover-Input Page '!$C7</f>
        <v>Blue Shield of California Life &amp; Health Insurance Company</v>
      </c>
    </row>
    <row r="4" spans="2:6" ht="16.5" thickBot="1" x14ac:dyDescent="0.3">
      <c r="B4" s="320" t="str">
        <f>"Reporting Year: "&amp;'Cover-Input Page '!$C5</f>
        <v>Reporting Year: 2023</v>
      </c>
    </row>
    <row r="5" spans="2:6" ht="15.75" thickBot="1" x14ac:dyDescent="0.25"/>
    <row r="6" spans="2:6" ht="15.75" thickBot="1" x14ac:dyDescent="0.25">
      <c r="B6" s="23" t="s">
        <v>53</v>
      </c>
      <c r="C6" s="25"/>
    </row>
    <row r="8" spans="2:6" x14ac:dyDescent="0.2">
      <c r="C8" t="s">
        <v>106</v>
      </c>
    </row>
    <row r="10" spans="2:6" ht="15.75" x14ac:dyDescent="0.25">
      <c r="C10" s="321" t="s">
        <v>107</v>
      </c>
      <c r="D10" s="321" t="s">
        <v>108</v>
      </c>
    </row>
    <row r="11" spans="2:6" ht="85.15" customHeight="1" x14ac:dyDescent="0.2">
      <c r="C11" s="322" t="s">
        <v>109</v>
      </c>
      <c r="D11" s="402" t="s">
        <v>873</v>
      </c>
      <c r="E11" s="403"/>
      <c r="F11" s="404"/>
    </row>
    <row r="12" spans="2:6" ht="85.15" customHeight="1" x14ac:dyDescent="0.2">
      <c r="C12" s="322" t="s">
        <v>110</v>
      </c>
      <c r="D12" s="402" t="s">
        <v>874</v>
      </c>
      <c r="E12" s="403"/>
      <c r="F12" s="404"/>
    </row>
    <row r="13" spans="2:6" ht="85.15" customHeight="1" x14ac:dyDescent="0.2">
      <c r="C13" s="322" t="s">
        <v>111</v>
      </c>
      <c r="D13" s="402" t="s">
        <v>875</v>
      </c>
      <c r="E13" s="403"/>
      <c r="F13" s="404"/>
    </row>
    <row r="14" spans="2:6" ht="85.15" customHeight="1" x14ac:dyDescent="0.2">
      <c r="C14" s="322" t="s">
        <v>112</v>
      </c>
      <c r="D14" s="402" t="s">
        <v>876</v>
      </c>
      <c r="E14" s="403"/>
      <c r="F14" s="404"/>
    </row>
    <row r="15" spans="2:6" ht="85.15" customHeight="1" x14ac:dyDescent="0.2">
      <c r="C15" s="322" t="s">
        <v>113</v>
      </c>
      <c r="D15" s="402" t="s">
        <v>877</v>
      </c>
      <c r="E15" s="403"/>
      <c r="F15" s="404"/>
    </row>
    <row r="16" spans="2:6" ht="60" x14ac:dyDescent="0.2">
      <c r="C16" s="322" t="s">
        <v>256</v>
      </c>
      <c r="D16" s="402" t="s">
        <v>878</v>
      </c>
      <c r="E16" s="403"/>
      <c r="F16" s="404"/>
    </row>
    <row r="17" spans="3:6" ht="85.15" customHeight="1" x14ac:dyDescent="0.2">
      <c r="C17" s="322" t="s">
        <v>114</v>
      </c>
      <c r="D17" s="402" t="s">
        <v>879</v>
      </c>
      <c r="E17" s="403"/>
      <c r="F17" s="404"/>
    </row>
    <row r="18" spans="3:6" ht="85.15" customHeight="1" x14ac:dyDescent="0.2">
      <c r="C18" s="322" t="s">
        <v>115</v>
      </c>
      <c r="D18" s="402" t="s">
        <v>880</v>
      </c>
      <c r="E18" s="403"/>
      <c r="F18" s="404"/>
    </row>
    <row r="19" spans="3:6" ht="85.15" customHeight="1" x14ac:dyDescent="0.2">
      <c r="C19" s="322" t="s">
        <v>116</v>
      </c>
      <c r="D19" s="402" t="s">
        <v>881</v>
      </c>
      <c r="E19" s="403"/>
      <c r="F19" s="404"/>
    </row>
    <row r="20" spans="3:6" ht="75" x14ac:dyDescent="0.2">
      <c r="C20" s="322" t="s">
        <v>853</v>
      </c>
      <c r="D20" s="402" t="s">
        <v>882</v>
      </c>
      <c r="E20" s="403"/>
      <c r="F20" s="404"/>
    </row>
    <row r="21" spans="3:6" ht="85.15" customHeight="1" x14ac:dyDescent="0.2">
      <c r="C21" s="322" t="s">
        <v>117</v>
      </c>
      <c r="D21" s="402"/>
      <c r="E21" s="403"/>
      <c r="F21" s="404"/>
    </row>
  </sheetData>
  <mergeCells count="11">
    <mergeCell ref="D17:F17"/>
    <mergeCell ref="D18:F18"/>
    <mergeCell ref="D19:F19"/>
    <mergeCell ref="D20:F20"/>
    <mergeCell ref="D21:F21"/>
    <mergeCell ref="D16:F16"/>
    <mergeCell ref="D11:F11"/>
    <mergeCell ref="D12:F12"/>
    <mergeCell ref="D13:F13"/>
    <mergeCell ref="D14:F14"/>
    <mergeCell ref="D15:F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opLeftCell="A40" zoomScale="85" zoomScaleNormal="85" workbookViewId="0">
      <selection activeCell="B69" sqref="B69"/>
    </sheetView>
  </sheetViews>
  <sheetFormatPr defaultColWidth="8.77734375" defaultRowHeight="15" x14ac:dyDescent="0.2"/>
  <cols>
    <col min="1" max="1" width="3.21875" customWidth="1"/>
    <col min="2" max="2" width="9.77734375" customWidth="1"/>
    <col min="3" max="3" width="37.77734375" customWidth="1"/>
    <col min="4" max="4" width="12.44140625" customWidth="1"/>
    <col min="5" max="5" width="11.77734375" customWidth="1"/>
    <col min="6" max="6" width="12" customWidth="1"/>
    <col min="7" max="8" width="9.77734375" customWidth="1"/>
    <col min="9" max="9" width="10.109375" customWidth="1"/>
  </cols>
  <sheetData>
    <row r="1" spans="2:6" ht="18" x14ac:dyDescent="0.25">
      <c r="B1" s="18" t="s">
        <v>47</v>
      </c>
    </row>
    <row r="3" spans="2:6" ht="15.75" x14ac:dyDescent="0.25">
      <c r="B3" s="319" t="str">
        <f>'Cover-Input Page '!$C7</f>
        <v>Blue Shield of California Life &amp; Health Insurance Company</v>
      </c>
    </row>
    <row r="4" spans="2:6" ht="16.5" thickBot="1" x14ac:dyDescent="0.3">
      <c r="B4" s="320" t="str">
        <f>"Reporting Year: "&amp;'Cover-Input Page '!$C5</f>
        <v>Reporting Year: 2023</v>
      </c>
    </row>
    <row r="5" spans="2:6" ht="15.75" thickBot="1" x14ac:dyDescent="0.25"/>
    <row r="6" spans="2:6" ht="18.75" thickBot="1" x14ac:dyDescent="0.25">
      <c r="B6" s="23" t="s">
        <v>795</v>
      </c>
      <c r="C6" s="25"/>
    </row>
    <row r="8" spans="2:6" ht="15.75" x14ac:dyDescent="0.25">
      <c r="C8" s="323" t="s">
        <v>793</v>
      </c>
      <c r="D8" s="324"/>
      <c r="E8" s="324"/>
    </row>
    <row r="9" spans="2:6" ht="15.75" x14ac:dyDescent="0.25">
      <c r="C9" s="323" t="str">
        <f>CONCATENATE("Allowed Trend: "&amp;'Cover-Input Page '!C5&amp;" / "&amp;'Cover-Input Page '!C5-1)</f>
        <v>Allowed Trend: 2023 / 2022</v>
      </c>
      <c r="D9" s="324"/>
      <c r="E9" s="324"/>
    </row>
    <row r="11" spans="2:6" ht="60" x14ac:dyDescent="0.2">
      <c r="C11" s="4" t="s">
        <v>38</v>
      </c>
      <c r="D11" s="6" t="str">
        <f>CONCATENATE('Cover-Input Page '!C5-1 &amp;"  Aggregate Dollars (PMPM)")</f>
        <v>2022  Aggregate Dollars (PMPM)</v>
      </c>
      <c r="E11" s="6" t="str">
        <f>CONCATENATE('Cover-Input Page '!C5 &amp;"  Aggregate Dollars (PMPM)")</f>
        <v>2023  Aggregate Dollars (PMPM)</v>
      </c>
      <c r="F11" s="6" t="str">
        <f>CONCATENATE("Overall "&amp;'Cover-Input Page '!C5&amp;" Trend")</f>
        <v>Overall 2023 Trend</v>
      </c>
    </row>
    <row r="12" spans="2:6" ht="18" x14ac:dyDescent="0.2">
      <c r="C12" s="4" t="s">
        <v>118</v>
      </c>
      <c r="D12" s="325">
        <v>119.27152216524171</v>
      </c>
      <c r="E12" s="325">
        <v>116.09345957267567</v>
      </c>
      <c r="F12" s="208">
        <v>-2.6645611080263257E-2</v>
      </c>
    </row>
    <row r="13" spans="2:6" x14ac:dyDescent="0.2">
      <c r="C13" s="4" t="s">
        <v>830</v>
      </c>
      <c r="D13" s="325">
        <v>160.24774412194088</v>
      </c>
      <c r="E13" s="325">
        <v>169.12972995263578</v>
      </c>
      <c r="F13" s="208">
        <v>5.5426588869395402E-2</v>
      </c>
    </row>
    <row r="14" spans="2:6" ht="18" x14ac:dyDescent="0.2">
      <c r="C14" s="4" t="s">
        <v>119</v>
      </c>
      <c r="D14" s="325">
        <v>148.69431303699105</v>
      </c>
      <c r="E14" s="325">
        <v>159.86803819948858</v>
      </c>
      <c r="F14" s="208">
        <v>7.5145612056580977E-2</v>
      </c>
    </row>
    <row r="15" spans="2:6" ht="18" x14ac:dyDescent="0.2">
      <c r="C15" s="4" t="s">
        <v>121</v>
      </c>
      <c r="D15" s="325" t="s">
        <v>862</v>
      </c>
      <c r="E15" s="325" t="s">
        <v>862</v>
      </c>
      <c r="F15" s="208" t="s">
        <v>252</v>
      </c>
    </row>
    <row r="16" spans="2:6" x14ac:dyDescent="0.2">
      <c r="C16" s="4" t="s">
        <v>783</v>
      </c>
      <c r="D16" s="325" t="s">
        <v>862</v>
      </c>
      <c r="E16" s="325" t="s">
        <v>862</v>
      </c>
      <c r="F16" s="208" t="s">
        <v>252</v>
      </c>
    </row>
    <row r="17" spans="2:9" x14ac:dyDescent="0.2">
      <c r="C17" s="4" t="s">
        <v>41</v>
      </c>
      <c r="D17" s="325">
        <v>2.8820656117131691E-27</v>
      </c>
      <c r="E17" s="325">
        <v>2.8820656117131691E-27</v>
      </c>
      <c r="F17" s="208">
        <v>0</v>
      </c>
    </row>
    <row r="18" spans="2:9" x14ac:dyDescent="0.2">
      <c r="C18" s="4" t="s">
        <v>42</v>
      </c>
      <c r="D18" s="325">
        <v>2.8820656117131691E-27</v>
      </c>
      <c r="E18" s="325">
        <v>2.8820656117131691E-27</v>
      </c>
      <c r="F18" s="208">
        <v>0</v>
      </c>
    </row>
    <row r="19" spans="2:9" x14ac:dyDescent="0.2">
      <c r="C19" s="4" t="s">
        <v>43</v>
      </c>
      <c r="D19" s="325">
        <v>15.526426889992669</v>
      </c>
      <c r="E19" s="325">
        <v>16.938446777313278</v>
      </c>
      <c r="F19" s="208">
        <v>9.0943003005456768E-2</v>
      </c>
    </row>
    <row r="20" spans="2:9" x14ac:dyDescent="0.2">
      <c r="C20" s="326" t="s">
        <v>858</v>
      </c>
      <c r="D20" s="325">
        <v>43.978889345817819</v>
      </c>
      <c r="E20" s="325">
        <v>41.952377510558094</v>
      </c>
      <c r="F20" s="208">
        <v>-4.6079195391332282E-2</v>
      </c>
    </row>
    <row r="21" spans="2:9" x14ac:dyDescent="0.2">
      <c r="C21" s="326" t="s">
        <v>791</v>
      </c>
      <c r="D21" s="325">
        <f>SUM(D12:D20)</f>
        <v>487.71889555998411</v>
      </c>
      <c r="E21" s="325">
        <f>SUM(E12:E20)</f>
        <v>503.98205201267143</v>
      </c>
      <c r="F21" s="208">
        <f>SUMPRODUCT(D12:D20,F12:F20)/D21</f>
        <v>3.33453483158868E-2</v>
      </c>
    </row>
    <row r="22" spans="2:9" ht="18" x14ac:dyDescent="0.2">
      <c r="C22" s="4" t="s">
        <v>120</v>
      </c>
      <c r="D22" s="325">
        <v>84.306315943211459</v>
      </c>
      <c r="E22" s="325">
        <v>94.556771921982815</v>
      </c>
      <c r="F22" s="208">
        <v>0.12158586060949512</v>
      </c>
    </row>
    <row r="23" spans="2:9" ht="15.75" x14ac:dyDescent="0.25">
      <c r="C23" s="4" t="s">
        <v>792</v>
      </c>
      <c r="D23" s="325">
        <f>SUM(D21:D22)</f>
        <v>572.02521150319558</v>
      </c>
      <c r="E23" s="325">
        <f>SUM(E21:E22)</f>
        <v>598.53882393465426</v>
      </c>
      <c r="F23" s="327">
        <f>SUMPRODUCT(F21:F22,D21:D22)/D23</f>
        <v>4.6350426341847585E-2</v>
      </c>
    </row>
    <row r="24" spans="2:9" x14ac:dyDescent="0.2">
      <c r="B24" s="28"/>
      <c r="C24" s="28"/>
      <c r="D24" s="28"/>
      <c r="E24" s="28"/>
      <c r="F24" s="28"/>
      <c r="G24" s="28"/>
      <c r="H24" s="28"/>
      <c r="I24" s="28"/>
    </row>
    <row r="25" spans="2:9" ht="18" x14ac:dyDescent="0.2">
      <c r="B25" t="s">
        <v>122</v>
      </c>
    </row>
    <row r="26" spans="2:9" x14ac:dyDescent="0.2">
      <c r="B26" t="s">
        <v>147</v>
      </c>
    </row>
    <row r="27" spans="2:9" ht="18" x14ac:dyDescent="0.2">
      <c r="B27" t="s">
        <v>123</v>
      </c>
    </row>
    <row r="28" spans="2:9" ht="18" x14ac:dyDescent="0.2">
      <c r="B28" t="s">
        <v>124</v>
      </c>
    </row>
    <row r="29" spans="2:9" ht="18" x14ac:dyDescent="0.2">
      <c r="B29" t="s">
        <v>125</v>
      </c>
    </row>
    <row r="30" spans="2:9" ht="18" x14ac:dyDescent="0.2">
      <c r="B30" t="s">
        <v>126</v>
      </c>
    </row>
    <row r="31" spans="2:9" x14ac:dyDescent="0.2">
      <c r="B31" s="328"/>
    </row>
    <row r="32" spans="2:9" x14ac:dyDescent="0.2">
      <c r="B32" t="s">
        <v>831</v>
      </c>
    </row>
    <row r="33" spans="2:9" x14ac:dyDescent="0.2">
      <c r="B33" s="198" t="s">
        <v>935</v>
      </c>
      <c r="C33" s="192"/>
      <c r="D33" s="192"/>
      <c r="E33" s="192"/>
      <c r="F33" s="192"/>
      <c r="G33" s="192"/>
      <c r="H33" s="192"/>
      <c r="I33" s="193"/>
    </row>
    <row r="34" spans="2:9" x14ac:dyDescent="0.2">
      <c r="B34" s="199"/>
      <c r="I34" s="195"/>
    </row>
    <row r="35" spans="2:9" x14ac:dyDescent="0.2">
      <c r="B35" s="199"/>
      <c r="I35" s="195"/>
    </row>
    <row r="36" spans="2:9" x14ac:dyDescent="0.2">
      <c r="B36" s="199"/>
      <c r="I36" s="195"/>
    </row>
    <row r="37" spans="2:9" x14ac:dyDescent="0.2">
      <c r="B37" s="199"/>
      <c r="I37" s="195"/>
    </row>
    <row r="38" spans="2:9" x14ac:dyDescent="0.2">
      <c r="B38" s="199"/>
      <c r="I38" s="195"/>
    </row>
    <row r="39" spans="2:9" x14ac:dyDescent="0.2">
      <c r="B39" s="199"/>
      <c r="I39" s="195"/>
    </row>
    <row r="40" spans="2:9" x14ac:dyDescent="0.2">
      <c r="B40" s="199"/>
      <c r="I40" s="195"/>
    </row>
    <row r="41" spans="2:9" x14ac:dyDescent="0.2">
      <c r="B41" s="200"/>
      <c r="C41" s="28"/>
      <c r="D41" s="28"/>
      <c r="E41" s="28"/>
      <c r="F41" s="28"/>
      <c r="G41" s="28"/>
      <c r="H41" s="28"/>
      <c r="I41" s="197"/>
    </row>
    <row r="43" spans="2:9" ht="15.75" thickBot="1" x14ac:dyDescent="0.25"/>
    <row r="44" spans="2:9" ht="15.75" thickBot="1" x14ac:dyDescent="0.25">
      <c r="B44" s="23" t="s">
        <v>790</v>
      </c>
      <c r="C44" s="25"/>
    </row>
    <row r="46" spans="2:9" ht="15.75" x14ac:dyDescent="0.25">
      <c r="C46" s="323" t="s">
        <v>794</v>
      </c>
      <c r="D46" s="323"/>
      <c r="E46" s="324"/>
      <c r="F46" s="324"/>
      <c r="G46" s="324"/>
      <c r="H46" s="324"/>
      <c r="I46" s="324"/>
    </row>
    <row r="47" spans="2:9" ht="15.75" x14ac:dyDescent="0.25">
      <c r="C47" s="323" t="str">
        <f>CONCATENATE("Allowed Trend: "&amp;'Cover-Input Page '!C5+1&amp;" / "&amp;'Cover-Input Page '!C5)</f>
        <v>Allowed Trend: 2024 / 2023</v>
      </c>
      <c r="D47" s="323"/>
      <c r="E47" s="324"/>
      <c r="F47" s="324"/>
      <c r="G47" s="324"/>
      <c r="H47" s="324"/>
      <c r="I47" s="324"/>
    </row>
    <row r="48" spans="2:9" x14ac:dyDescent="0.2">
      <c r="E48" s="324" t="str">
        <f>CONCATENATE('Cover-Input Page '!C5+1&amp;" Trend Attributable to: ")</f>
        <v xml:space="preserve">2024 Trend Attributable to: </v>
      </c>
      <c r="F48" s="324"/>
      <c r="G48" s="324"/>
      <c r="H48" s="324"/>
    </row>
    <row r="49" spans="2:9" ht="75" customHeight="1" x14ac:dyDescent="0.2">
      <c r="C49" s="329" t="s">
        <v>38</v>
      </c>
      <c r="D49" s="330" t="str">
        <f>CONCATENATE('Cover-Input Page '!C5 &amp;"  Aggregate Dollars (PMPM)")</f>
        <v>2023  Aggregate Dollars (PMPM)</v>
      </c>
      <c r="E49" s="330" t="s">
        <v>44</v>
      </c>
      <c r="F49" s="330" t="s">
        <v>45</v>
      </c>
      <c r="G49" s="330" t="s">
        <v>46</v>
      </c>
      <c r="H49" s="330" t="str">
        <f>CONCATENATE('Cover-Input Page '!C5+1 &amp;" Projected Aggregate Dollars (PMPM)")</f>
        <v>2024 Projected Aggregate Dollars (PMPM)</v>
      </c>
      <c r="I49" s="330" t="str">
        <f>CONCATENATE("Overall "&amp;'Cover-Input Page '!C5+1&amp;" Trend")</f>
        <v>Overall 2024 Trend</v>
      </c>
    </row>
    <row r="50" spans="2:9" ht="18" x14ac:dyDescent="0.2">
      <c r="C50" s="4" t="s">
        <v>127</v>
      </c>
      <c r="D50" s="325">
        <v>116.09345957267567</v>
      </c>
      <c r="E50" s="208">
        <v>2.5978981731977768E-2</v>
      </c>
      <c r="F50" s="208">
        <v>4.2984159102141373E-2</v>
      </c>
      <c r="G50" s="208">
        <v>0</v>
      </c>
      <c r="H50" s="325">
        <f>D50*(1+E50)*(1+F50)*(1+G50)</f>
        <v>124.22926896333277</v>
      </c>
      <c r="I50" s="208">
        <f>(1+E50)*(1+F50)*(1+G50)-1</f>
        <v>7.0079825518198025E-2</v>
      </c>
    </row>
    <row r="51" spans="2:9" x14ac:dyDescent="0.2">
      <c r="C51" s="4" t="s">
        <v>39</v>
      </c>
      <c r="D51" s="325">
        <v>169.12972995263581</v>
      </c>
      <c r="E51" s="208">
        <v>5.9853289078902527E-2</v>
      </c>
      <c r="F51" s="208">
        <v>4.3622451146470009E-2</v>
      </c>
      <c r="G51" s="208">
        <v>0</v>
      </c>
      <c r="H51" s="325">
        <f t="shared" ref="H51:H60" si="0">D51*(1+E51)*(1+F51)*(1+G51)</f>
        <v>187.07214274487319</v>
      </c>
      <c r="I51" s="208">
        <f t="shared" ref="I51:I60" si="1">(1+E51)*(1+F51)*(1+G51)-1</f>
        <v>0.1060866874041726</v>
      </c>
    </row>
    <row r="52" spans="2:9" ht="18" x14ac:dyDescent="0.2">
      <c r="C52" s="4" t="s">
        <v>128</v>
      </c>
      <c r="D52" s="325">
        <v>159.86803819948858</v>
      </c>
      <c r="E52" s="208">
        <v>7.6784404079895952E-2</v>
      </c>
      <c r="F52" s="208">
        <v>2.6411067562934501E-2</v>
      </c>
      <c r="G52" s="208">
        <v>0</v>
      </c>
      <c r="H52" s="325">
        <f t="shared" si="0"/>
        <v>176.68990148252811</v>
      </c>
      <c r="I52" s="208">
        <f t="shared" si="1"/>
        <v>0.10522342972676424</v>
      </c>
    </row>
    <row r="53" spans="2:9" x14ac:dyDescent="0.2">
      <c r="C53" s="4" t="s">
        <v>40</v>
      </c>
      <c r="D53" s="325" t="s">
        <v>862</v>
      </c>
      <c r="E53" s="208" t="s">
        <v>934</v>
      </c>
      <c r="F53" s="208" t="s">
        <v>934</v>
      </c>
      <c r="G53" s="208" t="s">
        <v>934</v>
      </c>
      <c r="H53" s="208" t="s">
        <v>934</v>
      </c>
      <c r="I53" s="208" t="s">
        <v>934</v>
      </c>
    </row>
    <row r="54" spans="2:9" ht="18" x14ac:dyDescent="0.2">
      <c r="C54" s="4" t="s">
        <v>784</v>
      </c>
      <c r="D54" s="325" t="s">
        <v>862</v>
      </c>
      <c r="E54" s="208" t="s">
        <v>934</v>
      </c>
      <c r="F54" s="208" t="s">
        <v>934</v>
      </c>
      <c r="G54" s="208" t="s">
        <v>934</v>
      </c>
      <c r="H54" s="208" t="s">
        <v>934</v>
      </c>
      <c r="I54" s="208" t="s">
        <v>934</v>
      </c>
    </row>
    <row r="55" spans="2:9" x14ac:dyDescent="0.2">
      <c r="C55" s="4" t="s">
        <v>41</v>
      </c>
      <c r="D55" s="325">
        <v>2.8820656117131691E-27</v>
      </c>
      <c r="E55" s="208"/>
      <c r="F55" s="208">
        <v>0</v>
      </c>
      <c r="G55" s="208">
        <v>0</v>
      </c>
      <c r="H55" s="325">
        <f t="shared" si="0"/>
        <v>2.8820656117131691E-27</v>
      </c>
      <c r="I55" s="208">
        <f t="shared" si="1"/>
        <v>0</v>
      </c>
    </row>
    <row r="56" spans="2:9" x14ac:dyDescent="0.2">
      <c r="C56" s="4" t="s">
        <v>42</v>
      </c>
      <c r="D56" s="325">
        <v>2.8820656117131691E-27</v>
      </c>
      <c r="E56" s="208"/>
      <c r="F56" s="208">
        <v>0</v>
      </c>
      <c r="G56" s="208">
        <v>0</v>
      </c>
      <c r="H56" s="325">
        <f t="shared" si="0"/>
        <v>2.8820656117131691E-27</v>
      </c>
      <c r="I56" s="208">
        <f t="shared" si="1"/>
        <v>0</v>
      </c>
    </row>
    <row r="57" spans="2:9" x14ac:dyDescent="0.2">
      <c r="C57" s="4" t="s">
        <v>43</v>
      </c>
      <c r="D57" s="325">
        <v>16.938446777313274</v>
      </c>
      <c r="E57" s="208"/>
      <c r="F57" s="208">
        <v>0.13928256963921459</v>
      </c>
      <c r="G57" s="208">
        <v>0</v>
      </c>
      <c r="H57" s="325">
        <f t="shared" si="0"/>
        <v>19.29767717015454</v>
      </c>
      <c r="I57" s="208">
        <f t="shared" si="1"/>
        <v>0.13928256963921459</v>
      </c>
    </row>
    <row r="58" spans="2:9" x14ac:dyDescent="0.2">
      <c r="C58" s="326" t="s">
        <v>858</v>
      </c>
      <c r="D58" s="325">
        <v>41.952377510557952</v>
      </c>
      <c r="E58" s="208">
        <v>7.5577280066351893E-2</v>
      </c>
      <c r="F58" s="208">
        <v>2.5984465377566046E-2</v>
      </c>
      <c r="G58" s="208">
        <v>0</v>
      </c>
      <c r="H58" s="325">
        <f t="shared" si="0"/>
        <v>46.29552175245351</v>
      </c>
      <c r="I58" s="208">
        <f t="shared" si="1"/>
        <v>0.1035255806611326</v>
      </c>
    </row>
    <row r="59" spans="2:9" x14ac:dyDescent="0.2">
      <c r="C59" s="326" t="s">
        <v>791</v>
      </c>
      <c r="D59" s="325">
        <f>SUM(D50:D58)</f>
        <v>503.98205201267126</v>
      </c>
      <c r="E59" s="208">
        <f>SUMPRODUCT(E50:E58,D50:D58)/D59</f>
        <v>5.6718248197751925E-2</v>
      </c>
      <c r="F59" s="208">
        <f>SUMPRODUCT(F50:F58,D50:D58)/D59</f>
        <v>3.976264450499125E-2</v>
      </c>
      <c r="G59" s="208">
        <f>SUMPRODUCT(G50:G58,D50:D58)/D59</f>
        <v>0</v>
      </c>
      <c r="H59" s="325">
        <f>SUM(H50:H58)</f>
        <v>553.58451211334204</v>
      </c>
      <c r="I59" s="208">
        <f>SUMPRODUCT(D50:D58,I50:I58)/D59</f>
        <v>9.8421084446522589E-2</v>
      </c>
    </row>
    <row r="60" spans="2:9" ht="18" x14ac:dyDescent="0.2">
      <c r="C60" s="4" t="s">
        <v>129</v>
      </c>
      <c r="D60" s="325">
        <v>94.556771921982815</v>
      </c>
      <c r="E60" s="208">
        <v>0.10030605288116679</v>
      </c>
      <c r="F60" s="208">
        <v>1.7898608361977431E-2</v>
      </c>
      <c r="G60" s="208">
        <v>0</v>
      </c>
      <c r="H60" s="325">
        <f t="shared" si="0"/>
        <v>105.90358455262076</v>
      </c>
      <c r="I60" s="208">
        <f t="shared" si="1"/>
        <v>0.12000000000000011</v>
      </c>
    </row>
    <row r="61" spans="2:9" ht="15.75" x14ac:dyDescent="0.25">
      <c r="C61" s="4" t="s">
        <v>792</v>
      </c>
      <c r="D61" s="325">
        <f>SUM(D59:D60)</f>
        <v>598.53882393465403</v>
      </c>
      <c r="E61" s="208">
        <f>SUMPRODUCT(E59:E60,D59:D60)/D61</f>
        <v>6.3604221072386308E-2</v>
      </c>
      <c r="F61" s="208">
        <f>SUMPRODUCT(F59:F60,D59:D60)/D61</f>
        <v>3.6308578375615734E-2</v>
      </c>
      <c r="G61" s="208">
        <f>SUMPRODUCT(G59:G60,D59:D60)/D61</f>
        <v>0</v>
      </c>
      <c r="H61" s="325">
        <f>SUM(H59:H60)</f>
        <v>659.48809666596276</v>
      </c>
      <c r="I61" s="327">
        <f>SUMPRODUCT(D59:D60,I59:I60)/D61</f>
        <v>0.10183010741165054</v>
      </c>
    </row>
    <row r="62" spans="2:9" x14ac:dyDescent="0.2">
      <c r="B62" s="28"/>
      <c r="C62" s="28"/>
      <c r="D62" s="28"/>
      <c r="E62" s="28"/>
      <c r="F62" s="28"/>
      <c r="G62" s="28"/>
      <c r="H62" s="28"/>
      <c r="I62" s="28"/>
    </row>
    <row r="63" spans="2:9" ht="18" x14ac:dyDescent="0.2">
      <c r="B63" t="s">
        <v>130</v>
      </c>
    </row>
    <row r="64" spans="2:9" ht="18" x14ac:dyDescent="0.2">
      <c r="B64" t="s">
        <v>131</v>
      </c>
    </row>
    <row r="65" spans="2:9" ht="18" x14ac:dyDescent="0.2">
      <c r="B65" t="s">
        <v>132</v>
      </c>
    </row>
    <row r="66" spans="2:9" ht="18" x14ac:dyDescent="0.2">
      <c r="B66" t="s">
        <v>193</v>
      </c>
    </row>
    <row r="68" spans="2:9" x14ac:dyDescent="0.2">
      <c r="B68" t="s">
        <v>832</v>
      </c>
    </row>
    <row r="69" spans="2:9" x14ac:dyDescent="0.2">
      <c r="B69" s="198" t="s">
        <v>935</v>
      </c>
      <c r="C69" s="192"/>
      <c r="D69" s="192"/>
      <c r="E69" s="192"/>
      <c r="F69" s="192"/>
      <c r="G69" s="192"/>
      <c r="H69" s="192"/>
      <c r="I69" s="193"/>
    </row>
    <row r="70" spans="2:9" x14ac:dyDescent="0.2">
      <c r="B70" s="199"/>
      <c r="I70" s="195"/>
    </row>
    <row r="71" spans="2:9" x14ac:dyDescent="0.2">
      <c r="B71" s="199"/>
      <c r="I71" s="195"/>
    </row>
    <row r="72" spans="2:9" x14ac:dyDescent="0.2">
      <c r="B72" s="199"/>
      <c r="I72" s="195"/>
    </row>
    <row r="73" spans="2:9" x14ac:dyDescent="0.2">
      <c r="B73" s="199"/>
      <c r="I73" s="195"/>
    </row>
    <row r="74" spans="2:9" x14ac:dyDescent="0.2">
      <c r="B74" s="199"/>
      <c r="I74" s="195"/>
    </row>
    <row r="75" spans="2:9" x14ac:dyDescent="0.2">
      <c r="B75" s="199"/>
      <c r="I75" s="195"/>
    </row>
    <row r="76" spans="2:9" x14ac:dyDescent="0.2">
      <c r="B76" s="199"/>
      <c r="I76" s="195"/>
    </row>
    <row r="77" spans="2:9" x14ac:dyDescent="0.2">
      <c r="B77" s="200"/>
      <c r="C77" s="28"/>
      <c r="D77" s="28"/>
      <c r="E77" s="28"/>
      <c r="F77" s="28"/>
      <c r="G77" s="28"/>
      <c r="H77" s="28"/>
      <c r="I77" s="197"/>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heetViews>
  <sheetFormatPr defaultColWidth="9.77734375" defaultRowHeight="15" x14ac:dyDescent="0.2"/>
  <cols>
    <col min="1" max="1" width="3.21875" customWidth="1"/>
    <col min="2" max="2" width="9.77734375" customWidth="1"/>
    <col min="3" max="3" width="17.44140625" customWidth="1"/>
    <col min="4" max="4" width="55.77734375" customWidth="1"/>
  </cols>
  <sheetData>
    <row r="1" spans="2:3" ht="18" x14ac:dyDescent="0.25">
      <c r="B1" s="18" t="s">
        <v>47</v>
      </c>
    </row>
    <row r="3" spans="2:3" ht="15.75" x14ac:dyDescent="0.25">
      <c r="B3" s="286" t="str">
        <f>'Cover-Input Page '!$C7</f>
        <v>Blue Shield of California Life &amp; Health Insurance Company</v>
      </c>
      <c r="C3" s="237"/>
    </row>
    <row r="4" spans="2:3" ht="16.5" thickBot="1" x14ac:dyDescent="0.3">
      <c r="B4" s="285" t="str">
        <f>"Reporting Year: "&amp;'Cover-Input Page '!$C5</f>
        <v>Reporting Year: 2023</v>
      </c>
      <c r="C4" s="237"/>
    </row>
    <row r="5" spans="2:3" ht="15.75" thickBot="1" x14ac:dyDescent="0.25"/>
    <row r="6" spans="2:3" ht="15.75" thickBot="1" x14ac:dyDescent="0.25">
      <c r="B6" s="23" t="s">
        <v>54</v>
      </c>
      <c r="C6" s="25"/>
    </row>
    <row r="8" spans="2:3" x14ac:dyDescent="0.2">
      <c r="C8" t="s">
        <v>133</v>
      </c>
    </row>
    <row r="9" spans="2:3" x14ac:dyDescent="0.2">
      <c r="C9" t="s">
        <v>134</v>
      </c>
    </row>
    <row r="10" spans="2:3" x14ac:dyDescent="0.2">
      <c r="C10" t="s">
        <v>135</v>
      </c>
    </row>
    <row r="12" spans="2:3" x14ac:dyDescent="0.2">
      <c r="C12" t="s">
        <v>136</v>
      </c>
    </row>
    <row r="13" spans="2:3" x14ac:dyDescent="0.2">
      <c r="C13" t="s">
        <v>137</v>
      </c>
    </row>
    <row r="14" spans="2:3" x14ac:dyDescent="0.2">
      <c r="C14" t="s">
        <v>138</v>
      </c>
    </row>
    <row r="15" spans="2:3" x14ac:dyDescent="0.2">
      <c r="C15" t="s">
        <v>139</v>
      </c>
    </row>
    <row r="16" spans="2:3" x14ac:dyDescent="0.2">
      <c r="C16" t="s">
        <v>140</v>
      </c>
    </row>
    <row r="17" spans="3:3" x14ac:dyDescent="0.2">
      <c r="C17" t="s">
        <v>141</v>
      </c>
    </row>
    <row r="19" spans="3:3" x14ac:dyDescent="0.2">
      <c r="C19" s="27" t="s">
        <v>142</v>
      </c>
    </row>
  </sheetData>
  <hyperlinks>
    <hyperlink ref="C19" location="'LGHistData Report ===&gt;&gt;&gt;'!A1" display="Complete CA Large Group Historical Data Spreadsheet - Excel" xr:uid="{4CD5964B-A67E-4DF5-878B-7BEF0DA62AAF}"/>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zoomScale="85" zoomScaleNormal="85" workbookViewId="0">
      <selection activeCell="F49" sqref="F49"/>
    </sheetView>
  </sheetViews>
  <sheetFormatPr defaultColWidth="8.77734375" defaultRowHeight="15" x14ac:dyDescent="0.2"/>
  <cols>
    <col min="1" max="1" width="3.21875" customWidth="1"/>
    <col min="2" max="2" width="9.77734375" customWidth="1"/>
    <col min="3" max="3" width="17.21875" customWidth="1"/>
    <col min="4" max="4" width="18.5546875" customWidth="1"/>
    <col min="5" max="5" width="19.88671875" customWidth="1"/>
    <col min="6" max="6" width="75.109375" customWidth="1"/>
  </cols>
  <sheetData>
    <row r="1" spans="2:3" ht="18" x14ac:dyDescent="0.25">
      <c r="B1" s="18" t="s">
        <v>47</v>
      </c>
    </row>
    <row r="3" spans="2:3" ht="15.75" x14ac:dyDescent="0.25">
      <c r="B3" s="319" t="str">
        <f>'Cover-Input Page '!$C7</f>
        <v>Blue Shield of California Life &amp; Health Insurance Company</v>
      </c>
    </row>
    <row r="4" spans="2:3" ht="16.5" thickBot="1" x14ac:dyDescent="0.3">
      <c r="B4" s="320" t="str">
        <f>"Reporting Year: "&amp;'Cover-Input Page '!$C5</f>
        <v>Reporting Year: 2023</v>
      </c>
    </row>
    <row r="5" spans="2:3" ht="15.75" thickBot="1" x14ac:dyDescent="0.25"/>
    <row r="6" spans="2:3" ht="15.75" thickBot="1" x14ac:dyDescent="0.25">
      <c r="B6" s="23" t="s">
        <v>55</v>
      </c>
      <c r="C6" s="25"/>
    </row>
    <row r="8" spans="2:3" x14ac:dyDescent="0.2">
      <c r="C8" t="s">
        <v>255</v>
      </c>
    </row>
    <row r="9" spans="2:3" x14ac:dyDescent="0.2">
      <c r="C9" t="s">
        <v>143</v>
      </c>
    </row>
    <row r="11" spans="2:3" x14ac:dyDescent="0.2">
      <c r="C11" t="s">
        <v>144</v>
      </c>
    </row>
    <row r="12" spans="2:3" x14ac:dyDescent="0.2">
      <c r="C12" t="s">
        <v>145</v>
      </c>
    </row>
    <row r="13" spans="2:3" ht="15.75" x14ac:dyDescent="0.25">
      <c r="C13" t="s">
        <v>833</v>
      </c>
    </row>
    <row r="14" spans="2:3" x14ac:dyDescent="0.2">
      <c r="C14" t="s">
        <v>146</v>
      </c>
    </row>
    <row r="16" spans="2:3" ht="15.75" thickBot="1" x14ac:dyDescent="0.25">
      <c r="C16" t="s">
        <v>101</v>
      </c>
    </row>
    <row r="17" spans="3:6" x14ac:dyDescent="0.2">
      <c r="C17" s="202" t="s">
        <v>883</v>
      </c>
      <c r="D17" s="119"/>
      <c r="E17" s="119"/>
      <c r="F17" s="120"/>
    </row>
    <row r="18" spans="3:6" x14ac:dyDescent="0.2">
      <c r="C18" s="203"/>
      <c r="F18" s="204"/>
    </row>
    <row r="19" spans="3:6" x14ac:dyDescent="0.2">
      <c r="C19" s="203"/>
      <c r="F19" s="204"/>
    </row>
    <row r="20" spans="3:6" x14ac:dyDescent="0.2">
      <c r="C20" s="203"/>
      <c r="F20" s="204"/>
    </row>
    <row r="21" spans="3:6" x14ac:dyDescent="0.2">
      <c r="C21" s="203"/>
      <c r="F21" s="204"/>
    </row>
    <row r="22" spans="3:6" x14ac:dyDescent="0.2">
      <c r="C22" s="203"/>
      <c r="F22" s="204"/>
    </row>
    <row r="23" spans="3:6" x14ac:dyDescent="0.2">
      <c r="C23" s="203"/>
      <c r="F23" s="204"/>
    </row>
    <row r="24" spans="3:6" x14ac:dyDescent="0.2">
      <c r="C24" s="203"/>
      <c r="F24" s="204"/>
    </row>
    <row r="25" spans="3:6" x14ac:dyDescent="0.2">
      <c r="C25" s="203"/>
      <c r="F25" s="204"/>
    </row>
    <row r="26" spans="3:6" x14ac:dyDescent="0.2">
      <c r="C26" s="203"/>
      <c r="F26" s="204"/>
    </row>
    <row r="27" spans="3:6" x14ac:dyDescent="0.2">
      <c r="C27" s="203"/>
      <c r="F27" s="204"/>
    </row>
    <row r="28" spans="3:6" x14ac:dyDescent="0.2">
      <c r="C28" s="203"/>
      <c r="F28" s="204"/>
    </row>
    <row r="29" spans="3:6" x14ac:dyDescent="0.2">
      <c r="C29" s="203"/>
      <c r="F29" s="204"/>
    </row>
    <row r="30" spans="3:6" x14ac:dyDescent="0.2">
      <c r="C30" s="203"/>
      <c r="F30" s="204"/>
    </row>
    <row r="31" spans="3:6" x14ac:dyDescent="0.2">
      <c r="C31" s="203"/>
      <c r="F31" s="204"/>
    </row>
    <row r="32" spans="3:6" x14ac:dyDescent="0.2">
      <c r="C32" s="203"/>
      <c r="F32" s="204"/>
    </row>
    <row r="33" spans="3:6" x14ac:dyDescent="0.2">
      <c r="C33" s="203"/>
      <c r="F33" s="204"/>
    </row>
    <row r="34" spans="3:6" x14ac:dyDescent="0.2">
      <c r="C34" s="203"/>
      <c r="F34" s="204"/>
    </row>
    <row r="35" spans="3:6" x14ac:dyDescent="0.2">
      <c r="C35" s="203"/>
      <c r="F35" s="204"/>
    </row>
    <row r="36" spans="3:6" x14ac:dyDescent="0.2">
      <c r="C36" s="203"/>
      <c r="F36" s="204"/>
    </row>
    <row r="37" spans="3:6" x14ac:dyDescent="0.2">
      <c r="C37" s="203"/>
      <c r="F37" s="204"/>
    </row>
    <row r="38" spans="3:6" x14ac:dyDescent="0.2">
      <c r="C38" s="203"/>
      <c r="F38" s="204"/>
    </row>
    <row r="39" spans="3:6" x14ac:dyDescent="0.2">
      <c r="C39" s="203"/>
      <c r="F39" s="204"/>
    </row>
    <row r="40" spans="3:6" x14ac:dyDescent="0.2">
      <c r="C40" s="203"/>
      <c r="F40" s="204"/>
    </row>
    <row r="41" spans="3:6" x14ac:dyDescent="0.2">
      <c r="C41" s="203"/>
      <c r="F41" s="204"/>
    </row>
    <row r="42" spans="3:6" ht="15.75" thickBot="1" x14ac:dyDescent="0.25">
      <c r="C42" s="205"/>
      <c r="D42" s="206"/>
      <c r="E42" s="206"/>
      <c r="F42" s="207"/>
    </row>
    <row r="44" spans="3:6" x14ac:dyDescent="0.2">
      <c r="C44" t="s">
        <v>149</v>
      </c>
    </row>
    <row r="45" spans="3:6" ht="18" x14ac:dyDescent="0.2">
      <c r="C45" t="s">
        <v>150</v>
      </c>
    </row>
    <row r="46" spans="3:6" ht="15.75" thickBot="1" x14ac:dyDescent="0.25"/>
    <row r="47" spans="3:6" x14ac:dyDescent="0.2">
      <c r="C47" s="331" t="s">
        <v>834</v>
      </c>
      <c r="D47" s="332"/>
      <c r="E47" s="332"/>
      <c r="F47" s="333"/>
    </row>
    <row r="48" spans="3:6" x14ac:dyDescent="0.2">
      <c r="C48" s="334" t="s">
        <v>835</v>
      </c>
      <c r="D48" s="335" t="s">
        <v>837</v>
      </c>
      <c r="E48" s="335" t="s">
        <v>838</v>
      </c>
      <c r="F48" s="336" t="s">
        <v>836</v>
      </c>
    </row>
    <row r="49" spans="3:6" x14ac:dyDescent="0.2">
      <c r="C49" s="337" t="s">
        <v>884</v>
      </c>
      <c r="D49" s="351">
        <v>0.61075823556159003</v>
      </c>
      <c r="E49" s="351">
        <v>0.61075823556159003</v>
      </c>
      <c r="F49" s="339">
        <f>E49/D49-1</f>
        <v>0</v>
      </c>
    </row>
    <row r="50" spans="3:6" x14ac:dyDescent="0.2">
      <c r="C50" s="337" t="s">
        <v>842</v>
      </c>
      <c r="D50" s="338" t="s">
        <v>841</v>
      </c>
      <c r="E50" s="338" t="s">
        <v>841</v>
      </c>
      <c r="F50" s="339" t="e">
        <f t="shared" ref="F50:F58" si="0">E50/D50-1</f>
        <v>#VALUE!</v>
      </c>
    </row>
    <row r="51" spans="3:6" x14ac:dyDescent="0.2">
      <c r="C51" s="337" t="s">
        <v>842</v>
      </c>
      <c r="D51" s="338" t="s">
        <v>841</v>
      </c>
      <c r="E51" s="338" t="s">
        <v>841</v>
      </c>
      <c r="F51" s="339" t="e">
        <f t="shared" si="0"/>
        <v>#VALUE!</v>
      </c>
    </row>
    <row r="52" spans="3:6" x14ac:dyDescent="0.2">
      <c r="C52" s="337" t="s">
        <v>842</v>
      </c>
      <c r="D52" s="338" t="s">
        <v>841</v>
      </c>
      <c r="E52" s="338" t="s">
        <v>841</v>
      </c>
      <c r="F52" s="339" t="e">
        <f t="shared" si="0"/>
        <v>#VALUE!</v>
      </c>
    </row>
    <row r="53" spans="3:6" x14ac:dyDescent="0.2">
      <c r="C53" s="337" t="s">
        <v>842</v>
      </c>
      <c r="D53" s="338" t="s">
        <v>841</v>
      </c>
      <c r="E53" s="338" t="s">
        <v>841</v>
      </c>
      <c r="F53" s="339" t="e">
        <f t="shared" si="0"/>
        <v>#VALUE!</v>
      </c>
    </row>
    <row r="54" spans="3:6" x14ac:dyDescent="0.2">
      <c r="C54" s="337" t="s">
        <v>842</v>
      </c>
      <c r="D54" s="338" t="s">
        <v>841</v>
      </c>
      <c r="E54" s="338" t="s">
        <v>841</v>
      </c>
      <c r="F54" s="339" t="e">
        <f t="shared" si="0"/>
        <v>#VALUE!</v>
      </c>
    </row>
    <row r="55" spans="3:6" x14ac:dyDescent="0.2">
      <c r="C55" s="337" t="s">
        <v>842</v>
      </c>
      <c r="D55" s="338" t="s">
        <v>841</v>
      </c>
      <c r="E55" s="338" t="s">
        <v>841</v>
      </c>
      <c r="F55" s="339" t="e">
        <f t="shared" si="0"/>
        <v>#VALUE!</v>
      </c>
    </row>
    <row r="56" spans="3:6" x14ac:dyDescent="0.2">
      <c r="C56" s="337" t="s">
        <v>842</v>
      </c>
      <c r="D56" s="338" t="s">
        <v>841</v>
      </c>
      <c r="E56" s="338" t="s">
        <v>841</v>
      </c>
      <c r="F56" s="339" t="e">
        <f t="shared" si="0"/>
        <v>#VALUE!</v>
      </c>
    </row>
    <row r="57" spans="3:6" x14ac:dyDescent="0.2">
      <c r="C57" s="337" t="s">
        <v>842</v>
      </c>
      <c r="D57" s="338" t="s">
        <v>841</v>
      </c>
      <c r="E57" s="338" t="s">
        <v>841</v>
      </c>
      <c r="F57" s="339" t="e">
        <f t="shared" si="0"/>
        <v>#VALUE!</v>
      </c>
    </row>
    <row r="58" spans="3:6" x14ac:dyDescent="0.2">
      <c r="C58" s="337" t="s">
        <v>842</v>
      </c>
      <c r="D58" s="338" t="s">
        <v>841</v>
      </c>
      <c r="E58" s="338" t="s">
        <v>841</v>
      </c>
      <c r="F58" s="339" t="e">
        <f t="shared" si="0"/>
        <v>#VALUE!</v>
      </c>
    </row>
    <row r="59" spans="3:6" ht="15.75" thickBot="1" x14ac:dyDescent="0.25">
      <c r="C59" s="205"/>
      <c r="D59" s="206"/>
      <c r="E59" s="206"/>
      <c r="F59" s="207"/>
    </row>
    <row r="60" spans="3:6" x14ac:dyDescent="0.2">
      <c r="C60" s="340"/>
      <c r="D60" s="340"/>
      <c r="E60" s="340"/>
      <c r="F60" s="340"/>
    </row>
    <row r="61" spans="3:6" ht="18" x14ac:dyDescent="0.2">
      <c r="C61" t="s">
        <v>151</v>
      </c>
    </row>
    <row r="62" spans="3:6" x14ac:dyDescent="0.2">
      <c r="C62" t="s">
        <v>152</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election activeCell="E34" sqref="E34"/>
    </sheetView>
  </sheetViews>
  <sheetFormatPr defaultRowHeight="15" x14ac:dyDescent="0.2"/>
  <cols>
    <col min="1" max="1" width="1.5546875" customWidth="1"/>
    <col min="2" max="2" width="9.77734375" customWidth="1"/>
    <col min="3" max="3" width="17.77734375" customWidth="1"/>
    <col min="5" max="5" width="106.33203125" customWidth="1"/>
  </cols>
  <sheetData>
    <row r="1" spans="2:5" ht="18" x14ac:dyDescent="0.25">
      <c r="B1" s="18" t="s">
        <v>47</v>
      </c>
    </row>
    <row r="3" spans="2:5" ht="15.75" x14ac:dyDescent="0.25">
      <c r="B3" s="286" t="str">
        <f>'Cover-Input Page '!$C7</f>
        <v>Blue Shield of California Life &amp; Health Insurance Company</v>
      </c>
      <c r="C3" s="237"/>
    </row>
    <row r="4" spans="2:5" ht="16.5" thickBot="1" x14ac:dyDescent="0.3">
      <c r="B4" s="285" t="str">
        <f>"Reporting Year: "&amp;'Cover-Input Page '!$C5</f>
        <v>Reporting Year: 2023</v>
      </c>
      <c r="C4" s="237"/>
    </row>
    <row r="5" spans="2:5" ht="15.75" thickBot="1" x14ac:dyDescent="0.25"/>
    <row r="6" spans="2:5" ht="15.75" thickBot="1" x14ac:dyDescent="0.25">
      <c r="B6" s="23" t="s">
        <v>56</v>
      </c>
      <c r="C6" s="25"/>
      <c r="D6" s="25"/>
    </row>
    <row r="8" spans="2:5" x14ac:dyDescent="0.2">
      <c r="C8" t="s">
        <v>153</v>
      </c>
    </row>
    <row r="9" spans="2:5" x14ac:dyDescent="0.2">
      <c r="C9" t="s">
        <v>154</v>
      </c>
    </row>
    <row r="10" spans="2:5" x14ac:dyDescent="0.2">
      <c r="C10" t="s">
        <v>155</v>
      </c>
    </row>
    <row r="11" spans="2:5" x14ac:dyDescent="0.2">
      <c r="C11" t="s">
        <v>156</v>
      </c>
    </row>
    <row r="12" spans="2:5" x14ac:dyDescent="0.2">
      <c r="C12" t="s">
        <v>157</v>
      </c>
    </row>
    <row r="13" spans="2:5" x14ac:dyDescent="0.2">
      <c r="C13" t="s">
        <v>158</v>
      </c>
    </row>
    <row r="15" spans="2:5" x14ac:dyDescent="0.2">
      <c r="C15" t="s">
        <v>101</v>
      </c>
    </row>
    <row r="16" spans="2:5" x14ac:dyDescent="0.2">
      <c r="C16" s="198" t="s">
        <v>252</v>
      </c>
      <c r="D16" s="192"/>
      <c r="E16" s="193"/>
    </row>
    <row r="17" spans="3:5" x14ac:dyDescent="0.2">
      <c r="C17" s="199"/>
      <c r="E17" s="195"/>
    </row>
    <row r="18" spans="3:5" x14ac:dyDescent="0.2">
      <c r="C18" s="199"/>
      <c r="E18" s="195"/>
    </row>
    <row r="19" spans="3:5" x14ac:dyDescent="0.2">
      <c r="C19" s="199"/>
      <c r="E19" s="195"/>
    </row>
    <row r="20" spans="3:5" x14ac:dyDescent="0.2">
      <c r="C20" s="199"/>
      <c r="E20" s="195"/>
    </row>
    <row r="21" spans="3:5" x14ac:dyDescent="0.2">
      <c r="C21" s="199"/>
      <c r="E21" s="195"/>
    </row>
    <row r="22" spans="3:5" x14ac:dyDescent="0.2">
      <c r="C22" s="199"/>
      <c r="E22" s="195"/>
    </row>
    <row r="23" spans="3:5" x14ac:dyDescent="0.2">
      <c r="C23" s="199"/>
      <c r="E23" s="195"/>
    </row>
    <row r="24" spans="3:5" x14ac:dyDescent="0.2">
      <c r="C24" s="199"/>
      <c r="E24" s="195"/>
    </row>
    <row r="25" spans="3:5" x14ac:dyDescent="0.2">
      <c r="C25" s="199"/>
      <c r="E25" s="195"/>
    </row>
    <row r="26" spans="3:5" x14ac:dyDescent="0.2">
      <c r="C26" s="199"/>
      <c r="E26" s="195"/>
    </row>
    <row r="27" spans="3:5" x14ac:dyDescent="0.2">
      <c r="C27" s="199"/>
      <c r="E27" s="195"/>
    </row>
    <row r="28" spans="3:5" x14ac:dyDescent="0.2">
      <c r="C28" s="199"/>
      <c r="E28" s="195"/>
    </row>
    <row r="29" spans="3:5" x14ac:dyDescent="0.2">
      <c r="C29" s="199"/>
      <c r="E29" s="195"/>
    </row>
    <row r="30" spans="3:5" x14ac:dyDescent="0.2">
      <c r="C30" s="199"/>
      <c r="E30" s="195"/>
    </row>
    <row r="31" spans="3:5" x14ac:dyDescent="0.2">
      <c r="C31" s="199"/>
      <c r="E31" s="195"/>
    </row>
    <row r="32" spans="3:5" x14ac:dyDescent="0.2">
      <c r="C32" s="199"/>
      <c r="E32" s="195"/>
    </row>
    <row r="33" spans="3:5" x14ac:dyDescent="0.2">
      <c r="C33" s="199"/>
      <c r="E33" s="195"/>
    </row>
    <row r="34" spans="3:5" x14ac:dyDescent="0.2">
      <c r="C34" s="199"/>
      <c r="E34" s="195"/>
    </row>
    <row r="35" spans="3:5" x14ac:dyDescent="0.2">
      <c r="C35" s="199"/>
      <c r="E35" s="195"/>
    </row>
    <row r="36" spans="3:5" x14ac:dyDescent="0.2">
      <c r="C36" s="199"/>
      <c r="E36" s="195"/>
    </row>
    <row r="37" spans="3:5" x14ac:dyDescent="0.2">
      <c r="C37" s="199"/>
      <c r="E37" s="195"/>
    </row>
    <row r="38" spans="3:5" x14ac:dyDescent="0.2">
      <c r="C38" s="199"/>
      <c r="E38" s="195"/>
    </row>
    <row r="39" spans="3:5" x14ac:dyDescent="0.2">
      <c r="C39" s="199"/>
      <c r="E39" s="195"/>
    </row>
    <row r="40" spans="3:5" x14ac:dyDescent="0.2">
      <c r="C40" s="199"/>
      <c r="E40" s="195"/>
    </row>
    <row r="41" spans="3:5" x14ac:dyDescent="0.2">
      <c r="C41" s="200"/>
      <c r="D41" s="28"/>
      <c r="E41" s="19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Nepomuceno, Julien</cp:lastModifiedBy>
  <dcterms:created xsi:type="dcterms:W3CDTF">2023-01-19T22:31:27Z</dcterms:created>
  <dcterms:modified xsi:type="dcterms:W3CDTF">2023-10-16T23:26:00Z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