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idp-sfs-008\winasmss\External_RO\Large Group Team\Rate Filings\CA\2026\SB546 and SB17 Filings\CDI (PPO)\SB546 &amp; SB17 Reporting Documents\"/>
    </mc:Choice>
  </mc:AlternateContent>
  <xr:revisionPtr revIDLastSave="0" documentId="8_{CEC145F9-D796-41A0-BBAC-0A71F4AD00DA}" xr6:coauthVersionLast="47" xr6:coauthVersionMax="47" xr10:uidLastSave="{00000000-0000-0000-0000-000000000000}"/>
  <bookViews>
    <workbookView xWindow="67080" yWindow="-120" windowWidth="38640" windowHeight="21120" activeTab="2" xr2:uid="{CDFD1E49-02D6-4997-BD72-F1AB6D0ED90E}"/>
  </bookViews>
  <sheets>
    <sheet name="Cover-Input Page " sheetId="7" r:id="rId1"/>
    <sheet name="LGARD Report===&gt;&gt;&gt;" sheetId="35" r:id="rId2"/>
    <sheet name="LGARD-#3-#6 RateChanges" sheetId="6" r:id="rId3"/>
    <sheet name="LGARD-#7-ProductsSold" sheetId="8" r:id="rId4"/>
    <sheet name="LGARD-#8-BaseRateFactors" sheetId="9" r:id="rId5"/>
    <sheet name="LGARD-#9-#10-TrendFactors" sheetId="10" r:id="rId6"/>
    <sheet name="LGARD-#11-HistData" sheetId="11" r:id="rId7"/>
    <sheet name="LGARD-#12a-EECostSharing" sheetId="12" r:id="rId8"/>
    <sheet name="LGARD-#12b-EECostSharing" sheetId="39" r:id="rId9"/>
    <sheet name="LGARD-#13-EEBenefitChanges" sheetId="25" r:id="rId10"/>
    <sheet name="LGARD-#14-CCQIEfforts" sheetId="14" r:id="rId11"/>
    <sheet name="LGARD-#15-ExciseTaxes" sheetId="15" r:id="rId12"/>
    <sheet name="LGARD-#16-LGRxReport" sheetId="16" r:id="rId13"/>
    <sheet name="LGARD-#17-OtherComments" sheetId="17" r:id="rId14"/>
    <sheet name="LGARD-#18-AdditionalInfo" sheetId="38" r:id="rId15"/>
    <sheet name="LGHistData Report ===&gt;&gt;&gt;" sheetId="36" r:id="rId16"/>
    <sheet name="LGHistData-HMO" sheetId="21" r:id="rId17"/>
    <sheet name="LGHistData-PPO" sheetId="22" r:id="rId18"/>
    <sheet name="LGHistData-Summary" sheetId="23" r:id="rId19"/>
    <sheet name="LGPDCD===&gt;&gt;&gt;" sheetId="37" r:id="rId20"/>
    <sheet name="LGPDCD-PharmPctPrem" sheetId="26" r:id="rId21"/>
    <sheet name="LGPDCD-YoYTotalPlanSpnd" sheetId="27" r:id="rId22"/>
    <sheet name="LGPDCD-YoYcompofPrem" sheetId="28" r:id="rId23"/>
    <sheet name="LGPDCD-SpecTierForm" sheetId="29" r:id="rId24"/>
    <sheet name="LGPDCD-PharmDocOff" sheetId="30" r:id="rId25"/>
    <sheet name="LGPDCD-PharmBenMgr" sheetId="31" r:id="rId26"/>
    <sheet name="LGPDCD-RxGlossary" sheetId="33" r:id="rId27"/>
  </sheets>
  <definedNames>
    <definedName name="_xlnm._FilterDatabase" localSheetId="0" hidden="1">'Cover-Input Page '!$A$5:$C$11</definedName>
    <definedName name="_xlnm.Print_Area" localSheetId="0">'Cover-Input Page '!$B$1:$D$39</definedName>
    <definedName name="_xlnm.Print_Area" localSheetId="25">'LGPDCD-PharmBenMgr'!$A$1:$E$26</definedName>
    <definedName name="_xlnm.Print_Area" localSheetId="20">'LGPDCD-PharmPctPrem'!$A$1:$C$22</definedName>
    <definedName name="_xlnm.Print_Area" localSheetId="22">'LGPDCD-YoYcompofPrem'!$A$1:$D$33</definedName>
    <definedName name="_xlnm.Print_Titles" localSheetId="25">'LGPDCD-PharmBenMgr'!$2:$26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6" l="1"/>
  <c r="I13" i="6"/>
  <c r="F44" i="21" l="1"/>
  <c r="E44" i="21"/>
  <c r="H94" i="39" l="1"/>
  <c r="G94" i="39"/>
  <c r="F94" i="39"/>
  <c r="E94" i="39"/>
  <c r="D94" i="39"/>
  <c r="C94" i="39"/>
  <c r="B94" i="39"/>
  <c r="H93" i="39"/>
  <c r="H92" i="39"/>
  <c r="H91" i="39"/>
  <c r="H90" i="39"/>
  <c r="H89" i="39"/>
  <c r="H88" i="39"/>
  <c r="H83" i="39"/>
  <c r="G83" i="39"/>
  <c r="F83" i="39"/>
  <c r="E83" i="39"/>
  <c r="D83" i="39"/>
  <c r="C83" i="39"/>
  <c r="B83" i="39"/>
  <c r="H82" i="39"/>
  <c r="H81" i="39"/>
  <c r="H80" i="39"/>
  <c r="H79" i="39"/>
  <c r="H78" i="39"/>
  <c r="H77" i="39"/>
  <c r="H72" i="39"/>
  <c r="G72" i="39"/>
  <c r="F72" i="39"/>
  <c r="E72" i="39"/>
  <c r="D72" i="39"/>
  <c r="C72" i="39"/>
  <c r="B72" i="39"/>
  <c r="H71" i="39"/>
  <c r="H70" i="39"/>
  <c r="H69" i="39"/>
  <c r="H68" i="39"/>
  <c r="H67" i="39"/>
  <c r="H66" i="39"/>
  <c r="H61" i="39"/>
  <c r="H60" i="39"/>
  <c r="H59" i="39"/>
  <c r="H58" i="39"/>
  <c r="H57" i="39"/>
  <c r="H56" i="39"/>
  <c r="H55" i="39"/>
  <c r="G61" i="39"/>
  <c r="F61" i="39"/>
  <c r="E61" i="39"/>
  <c r="D61" i="39"/>
  <c r="C61" i="39"/>
  <c r="B61" i="39"/>
  <c r="G105" i="39"/>
  <c r="F105" i="39"/>
  <c r="E105" i="39"/>
  <c r="D105" i="39"/>
  <c r="C105" i="39"/>
  <c r="B105" i="39"/>
  <c r="G104" i="39"/>
  <c r="G103" i="39"/>
  <c r="G102" i="39"/>
  <c r="G101" i="39"/>
  <c r="G100" i="39"/>
  <c r="G99" i="39"/>
  <c r="G50" i="39"/>
  <c r="F50" i="39"/>
  <c r="E50" i="39"/>
  <c r="D50" i="39"/>
  <c r="C50" i="39"/>
  <c r="B50" i="39"/>
  <c r="G49" i="39"/>
  <c r="G48" i="39"/>
  <c r="G47" i="39"/>
  <c r="G46" i="39"/>
  <c r="G45" i="39"/>
  <c r="G44" i="39"/>
  <c r="G39" i="39"/>
  <c r="G38" i="39"/>
  <c r="G37" i="39"/>
  <c r="G36" i="39"/>
  <c r="G35" i="39"/>
  <c r="G34" i="39"/>
  <c r="G33" i="39"/>
  <c r="F39" i="39"/>
  <c r="E39" i="39"/>
  <c r="D39" i="39"/>
  <c r="C39" i="39"/>
  <c r="B39" i="39"/>
  <c r="I28" i="39"/>
  <c r="H28" i="39"/>
  <c r="G28" i="39"/>
  <c r="F28" i="39"/>
  <c r="E28" i="39"/>
  <c r="D28" i="39"/>
  <c r="C28" i="39"/>
  <c r="B28" i="39"/>
  <c r="I27" i="39"/>
  <c r="I26" i="39"/>
  <c r="I25" i="39"/>
  <c r="I24" i="39"/>
  <c r="I23" i="39"/>
  <c r="I22" i="39"/>
  <c r="I16" i="39"/>
  <c r="I15" i="39"/>
  <c r="I14" i="39"/>
  <c r="I13" i="39"/>
  <c r="I12" i="39"/>
  <c r="I11" i="39"/>
  <c r="H17" i="39"/>
  <c r="G17" i="39"/>
  <c r="F17" i="39"/>
  <c r="E17" i="39"/>
  <c r="D17" i="39"/>
  <c r="C17" i="39"/>
  <c r="B17" i="39"/>
  <c r="I17" i="39"/>
  <c r="A4" i="39"/>
  <c r="A3" i="39"/>
  <c r="E64" i="8"/>
  <c r="F64" i="8" s="1"/>
  <c r="D64" i="8"/>
  <c r="E55" i="8"/>
  <c r="F55" i="8" s="1"/>
  <c r="D55" i="8"/>
  <c r="E46" i="8"/>
  <c r="F46" i="8" s="1"/>
  <c r="D46" i="8"/>
  <c r="E37" i="8"/>
  <c r="F37" i="8" s="1"/>
  <c r="D37" i="8"/>
  <c r="E28" i="8"/>
  <c r="F28" i="8" s="1"/>
  <c r="D28" i="8"/>
  <c r="D19" i="8"/>
  <c r="E19" i="8"/>
  <c r="F19" i="8" s="1"/>
  <c r="E65" i="8" l="1"/>
  <c r="D65" i="8"/>
  <c r="F65" i="8"/>
  <c r="B4" i="38"/>
  <c r="B3" i="38"/>
  <c r="I49" i="10"/>
  <c r="H49" i="10"/>
  <c r="D49" i="10"/>
  <c r="E48" i="10"/>
  <c r="C47" i="10"/>
  <c r="F11" i="10"/>
  <c r="E11" i="10"/>
  <c r="D11" i="10"/>
  <c r="C9" i="10"/>
  <c r="B4" i="17"/>
  <c r="B3" i="17"/>
  <c r="B4" i="16"/>
  <c r="B3" i="16"/>
  <c r="B4" i="15"/>
  <c r="B3" i="15"/>
  <c r="B4" i="14"/>
  <c r="B3" i="14"/>
  <c r="B4" i="25"/>
  <c r="B3" i="25"/>
  <c r="B4" i="12"/>
  <c r="B3" i="12"/>
  <c r="B4" i="11"/>
  <c r="B3" i="11"/>
  <c r="B4" i="10"/>
  <c r="B3" i="10"/>
  <c r="B4" i="9"/>
  <c r="B3" i="9"/>
  <c r="B3" i="8"/>
  <c r="B4" i="8"/>
  <c r="C29" i="28"/>
  <c r="B29" i="28"/>
  <c r="C15" i="28"/>
  <c r="B15" i="28"/>
  <c r="B19" i="26"/>
  <c r="B16" i="26"/>
  <c r="A8" i="31" l="1"/>
  <c r="A8" i="30"/>
  <c r="A8" i="29"/>
  <c r="A8" i="28"/>
  <c r="A8" i="27"/>
  <c r="A8" i="26"/>
  <c r="B6" i="23"/>
  <c r="B6" i="22"/>
  <c r="B6" i="21"/>
  <c r="E20" i="10" l="1"/>
  <c r="D58" i="10" s="1"/>
  <c r="H58" i="10" s="1"/>
  <c r="J74" i="6"/>
  <c r="J73" i="6"/>
  <c r="B18" i="26"/>
  <c r="B11" i="26"/>
  <c r="B10" i="30"/>
  <c r="C10" i="28"/>
  <c r="B10" i="28"/>
  <c r="C11" i="27"/>
  <c r="B11" i="27"/>
  <c r="B18" i="27"/>
  <c r="B31" i="28"/>
  <c r="A7" i="31"/>
  <c r="A7" i="30"/>
  <c r="A7" i="29"/>
  <c r="A7" i="28"/>
  <c r="A7" i="27"/>
  <c r="B4" i="6" l="1"/>
  <c r="A7" i="26"/>
  <c r="A15" i="30"/>
  <c r="B13" i="30"/>
  <c r="B11" i="30"/>
  <c r="C31" i="28"/>
  <c r="D27" i="28"/>
  <c r="D17" i="28"/>
  <c r="D15" i="28"/>
  <c r="D13" i="28"/>
  <c r="D11" i="28"/>
  <c r="A10" i="28"/>
  <c r="A19" i="27"/>
  <c r="C18" i="27"/>
  <c r="D16" i="27"/>
  <c r="C15" i="27"/>
  <c r="B15" i="27"/>
  <c r="D14" i="27"/>
  <c r="D13" i="27"/>
  <c r="D12" i="27"/>
  <c r="A10" i="27"/>
  <c r="B15" i="26"/>
  <c r="D29" i="28" l="1"/>
  <c r="D15" i="27"/>
  <c r="I12" i="23"/>
  <c r="H12" i="23"/>
  <c r="G12" i="23"/>
  <c r="F12" i="23"/>
  <c r="E12" i="23"/>
  <c r="E38" i="23" s="1"/>
  <c r="F38" i="23" s="1"/>
  <c r="G38" i="23" s="1"/>
  <c r="H38" i="23" s="1"/>
  <c r="I38" i="23" s="1"/>
  <c r="I12" i="22"/>
  <c r="H12" i="22"/>
  <c r="G12" i="22"/>
  <c r="F12" i="22"/>
  <c r="E12" i="22"/>
  <c r="I12" i="21"/>
  <c r="H12" i="21"/>
  <c r="G12" i="21"/>
  <c r="F12" i="21"/>
  <c r="E12" i="21"/>
  <c r="B5" i="23"/>
  <c r="B5" i="22"/>
  <c r="B5" i="21"/>
  <c r="I40" i="23"/>
  <c r="I47" i="23" s="1"/>
  <c r="H40" i="23"/>
  <c r="H47" i="23" s="1"/>
  <c r="G40" i="23"/>
  <c r="G47" i="23" s="1"/>
  <c r="F40" i="23"/>
  <c r="F47" i="23" s="1"/>
  <c r="E40" i="23"/>
  <c r="E47" i="23" s="1"/>
  <c r="I14" i="23"/>
  <c r="I21" i="23" s="1"/>
  <c r="H14" i="23"/>
  <c r="H21" i="23" s="1"/>
  <c r="G14" i="23"/>
  <c r="G21" i="23" s="1"/>
  <c r="F14" i="23"/>
  <c r="F21" i="23" s="1"/>
  <c r="E14" i="23"/>
  <c r="E21" i="23" s="1"/>
  <c r="I50" i="22"/>
  <c r="I42" i="23" s="1"/>
  <c r="I49" i="23" s="1"/>
  <c r="H50" i="22"/>
  <c r="H42" i="23" s="1"/>
  <c r="H49" i="23" s="1"/>
  <c r="G50" i="22"/>
  <c r="G42" i="23" s="1"/>
  <c r="G49" i="23" s="1"/>
  <c r="F50" i="22"/>
  <c r="F42" i="23" s="1"/>
  <c r="F49" i="23" s="1"/>
  <c r="E50" i="22"/>
  <c r="E42" i="23" s="1"/>
  <c r="E49" i="23" s="1"/>
  <c r="I44" i="22"/>
  <c r="I44" i="23" s="1"/>
  <c r="I51" i="23" s="1"/>
  <c r="H44" i="22"/>
  <c r="H44" i="23" s="1"/>
  <c r="H51" i="23" s="1"/>
  <c r="G44" i="22"/>
  <c r="G44" i="23" s="1"/>
  <c r="G51" i="23" s="1"/>
  <c r="F44" i="22"/>
  <c r="F44" i="23" s="1"/>
  <c r="F51" i="23" s="1"/>
  <c r="E44" i="22"/>
  <c r="E44" i="23" s="1"/>
  <c r="E51" i="23" s="1"/>
  <c r="I35" i="22"/>
  <c r="I43" i="23" s="1"/>
  <c r="I50" i="23" s="1"/>
  <c r="H35" i="22"/>
  <c r="H43" i="23" s="1"/>
  <c r="H50" i="23" s="1"/>
  <c r="G35" i="22"/>
  <c r="G43" i="23" s="1"/>
  <c r="G50" i="23" s="1"/>
  <c r="F35" i="22"/>
  <c r="F43" i="23" s="1"/>
  <c r="F50" i="23" s="1"/>
  <c r="E35" i="22"/>
  <c r="E43" i="23" s="1"/>
  <c r="E50" i="23" s="1"/>
  <c r="I22" i="22"/>
  <c r="I41" i="23" s="1"/>
  <c r="I48" i="23" s="1"/>
  <c r="H22" i="22"/>
  <c r="H41" i="23" s="1"/>
  <c r="H48" i="23" s="1"/>
  <c r="G22" i="22"/>
  <c r="G41" i="23" s="1"/>
  <c r="G48" i="23" s="1"/>
  <c r="F22" i="22"/>
  <c r="F41" i="23" s="1"/>
  <c r="F48" i="23" s="1"/>
  <c r="E22" i="22"/>
  <c r="E41" i="23" s="1"/>
  <c r="E48" i="23" s="1"/>
  <c r="I50" i="21"/>
  <c r="I16" i="23" s="1"/>
  <c r="I23" i="23" s="1"/>
  <c r="H50" i="21"/>
  <c r="H16" i="23" s="1"/>
  <c r="H23" i="23" s="1"/>
  <c r="G50" i="21"/>
  <c r="G16" i="23" s="1"/>
  <c r="G23" i="23" s="1"/>
  <c r="F50" i="21"/>
  <c r="F16" i="23" s="1"/>
  <c r="F23" i="23" s="1"/>
  <c r="E50" i="21"/>
  <c r="E16" i="23" s="1"/>
  <c r="E23" i="23" s="1"/>
  <c r="I44" i="21"/>
  <c r="I18" i="23" s="1"/>
  <c r="I25" i="23" s="1"/>
  <c r="H44" i="21"/>
  <c r="H18" i="23" s="1"/>
  <c r="H25" i="23" s="1"/>
  <c r="G44" i="21"/>
  <c r="G18" i="23" s="1"/>
  <c r="G25" i="23" s="1"/>
  <c r="F18" i="23"/>
  <c r="F25" i="23" s="1"/>
  <c r="E18" i="23"/>
  <c r="E25" i="23" s="1"/>
  <c r="I35" i="21"/>
  <c r="I17" i="23" s="1"/>
  <c r="I24" i="23" s="1"/>
  <c r="H35" i="21"/>
  <c r="H17" i="23" s="1"/>
  <c r="H24" i="23" s="1"/>
  <c r="G35" i="21"/>
  <c r="G17" i="23" s="1"/>
  <c r="G24" i="23" s="1"/>
  <c r="F35" i="21"/>
  <c r="F17" i="23" s="1"/>
  <c r="F24" i="23" s="1"/>
  <c r="E35" i="21"/>
  <c r="E17" i="23" s="1"/>
  <c r="E24" i="23" s="1"/>
  <c r="I22" i="21"/>
  <c r="I15" i="23" s="1"/>
  <c r="I22" i="23" s="1"/>
  <c r="H22" i="21"/>
  <c r="H15" i="23" s="1"/>
  <c r="H22" i="23" s="1"/>
  <c r="G22" i="21"/>
  <c r="G15" i="23" s="1"/>
  <c r="G22" i="23" s="1"/>
  <c r="F22" i="21"/>
  <c r="F15" i="23" s="1"/>
  <c r="F22" i="23" s="1"/>
  <c r="E22" i="21"/>
  <c r="E15" i="23" s="1"/>
  <c r="E22" i="23" s="1"/>
  <c r="I55" i="23" l="1"/>
  <c r="G54" i="23"/>
  <c r="H57" i="23"/>
  <c r="G56" i="23"/>
  <c r="G29" i="23"/>
  <c r="I32" i="23"/>
  <c r="H55" i="23"/>
  <c r="G57" i="23"/>
  <c r="F58" i="23"/>
  <c r="I54" i="23"/>
  <c r="I56" i="23"/>
  <c r="F54" i="23"/>
  <c r="H56" i="23"/>
  <c r="F57" i="23"/>
  <c r="I58" i="23"/>
  <c r="I31" i="23"/>
  <c r="H32" i="23"/>
  <c r="G30" i="23"/>
  <c r="H28" i="23"/>
  <c r="F30" i="23"/>
  <c r="H29" i="23"/>
  <c r="I29" i="23"/>
  <c r="F31" i="23"/>
  <c r="G28" i="23"/>
  <c r="F29" i="23"/>
  <c r="I30" i="23"/>
  <c r="H31" i="23"/>
  <c r="G32" i="23"/>
  <c r="I28" i="23"/>
  <c r="G55" i="23"/>
  <c r="H58" i="23"/>
  <c r="F55" i="23"/>
  <c r="F56" i="23"/>
  <c r="G58" i="23"/>
  <c r="H54" i="23"/>
  <c r="I57" i="23"/>
  <c r="F28" i="23"/>
  <c r="F32" i="23"/>
  <c r="G31" i="23"/>
  <c r="H30" i="23"/>
  <c r="I58" i="10" l="1"/>
  <c r="G53" i="8" l="1"/>
  <c r="G54" i="8"/>
  <c r="G52" i="8"/>
  <c r="G51" i="8"/>
  <c r="G50" i="8"/>
  <c r="G36" i="8"/>
  <c r="G34" i="8"/>
  <c r="G33" i="8"/>
  <c r="G35" i="8"/>
  <c r="G32" i="8"/>
  <c r="G60" i="8"/>
  <c r="G63" i="8"/>
  <c r="G62" i="8"/>
  <c r="G59" i="8"/>
  <c r="G61" i="8"/>
  <c r="G24" i="8"/>
  <c r="G27" i="8"/>
  <c r="G23" i="8"/>
  <c r="G25" i="8"/>
  <c r="G26" i="8"/>
  <c r="G45" i="8"/>
  <c r="G43" i="8"/>
  <c r="G41" i="8"/>
  <c r="G44" i="8"/>
  <c r="G42" i="8"/>
  <c r="G37" i="8" l="1"/>
  <c r="G64" i="8"/>
  <c r="G55" i="8"/>
  <c r="G46" i="8"/>
  <c r="G28" i="8"/>
  <c r="F103" i="6"/>
  <c r="E103" i="6"/>
  <c r="C103" i="6"/>
  <c r="J102" i="6"/>
  <c r="G102" i="6"/>
  <c r="J101" i="6"/>
  <c r="G101" i="6"/>
  <c r="J100" i="6"/>
  <c r="G100" i="6"/>
  <c r="J99" i="6"/>
  <c r="G99" i="6"/>
  <c r="J98" i="6"/>
  <c r="G98" i="6"/>
  <c r="J97" i="6"/>
  <c r="G97" i="6"/>
  <c r="F75" i="6"/>
  <c r="E75" i="6"/>
  <c r="C75" i="6"/>
  <c r="G74" i="6"/>
  <c r="G73" i="6"/>
  <c r="J72" i="6"/>
  <c r="G72" i="6"/>
  <c r="B7" i="6"/>
  <c r="I18" i="6" s="1"/>
  <c r="F44" i="6"/>
  <c r="E44" i="6"/>
  <c r="C44" i="6"/>
  <c r="J43" i="6"/>
  <c r="G43" i="6"/>
  <c r="J42" i="6"/>
  <c r="G42" i="6"/>
  <c r="J41" i="6"/>
  <c r="G41" i="6"/>
  <c r="J40" i="6"/>
  <c r="G40" i="6"/>
  <c r="J39" i="6"/>
  <c r="G39" i="6"/>
  <c r="J38" i="6"/>
  <c r="G38" i="6"/>
  <c r="J37" i="6"/>
  <c r="G37" i="6"/>
  <c r="J36" i="6"/>
  <c r="G36" i="6"/>
  <c r="J35" i="6"/>
  <c r="G35" i="6"/>
  <c r="J34" i="6"/>
  <c r="G34" i="6"/>
  <c r="J33" i="6"/>
  <c r="G33" i="6"/>
  <c r="J32" i="6"/>
  <c r="G32" i="6"/>
  <c r="G103" i="6" l="1"/>
  <c r="I103" i="6" s="1"/>
  <c r="G75" i="6"/>
  <c r="I75" i="6" s="1"/>
  <c r="D100" i="6"/>
  <c r="D99" i="6"/>
  <c r="D102" i="6"/>
  <c r="D98" i="6"/>
  <c r="D101" i="6"/>
  <c r="D97" i="6"/>
  <c r="D43" i="6"/>
  <c r="D39" i="6"/>
  <c r="D35" i="6"/>
  <c r="D42" i="6"/>
  <c r="D38" i="6"/>
  <c r="D34" i="6"/>
  <c r="D41" i="6"/>
  <c r="D37" i="6"/>
  <c r="D33" i="6"/>
  <c r="D40" i="6"/>
  <c r="D36" i="6"/>
  <c r="D32" i="6"/>
  <c r="D74" i="6"/>
  <c r="D73" i="6"/>
  <c r="D72" i="6"/>
  <c r="G44" i="6"/>
  <c r="I44" i="6" s="1"/>
  <c r="D75" i="6" l="1"/>
  <c r="D103" i="6"/>
  <c r="D44" i="6"/>
  <c r="H75" i="6"/>
  <c r="J75" i="6" s="1"/>
  <c r="H103" i="6"/>
  <c r="J103" i="6" s="1"/>
  <c r="H44" i="6"/>
  <c r="J44" i="6" s="1"/>
  <c r="B15" i="30"/>
  <c r="C13" i="30" s="1"/>
  <c r="C14" i="26"/>
  <c r="C12" i="26"/>
  <c r="C13" i="26"/>
  <c r="C15" i="26"/>
  <c r="C16" i="26"/>
  <c r="D19" i="27"/>
  <c r="C11" i="30" l="1"/>
  <c r="I55" i="10" l="1"/>
  <c r="I60" i="10"/>
  <c r="I52" i="10"/>
  <c r="I51" i="10"/>
  <c r="E18" i="10"/>
  <c r="H55" i="10"/>
  <c r="H53" i="10" l="1"/>
  <c r="E19" i="10"/>
  <c r="I50" i="10"/>
  <c r="I54" i="10"/>
  <c r="E16" i="10"/>
  <c r="E15" i="10"/>
  <c r="H54" i="10"/>
  <c r="I53" i="10" l="1"/>
  <c r="I56" i="10" l="1"/>
  <c r="H56" i="10"/>
  <c r="H57" i="10" l="1"/>
  <c r="I57" i="10"/>
  <c r="D21" i="10" l="1"/>
  <c r="D23" i="10" l="1"/>
  <c r="E17" i="10" l="1"/>
  <c r="E22" i="10"/>
  <c r="D60" i="10" s="1"/>
  <c r="H60" i="10" s="1"/>
  <c r="E13" i="10"/>
  <c r="D51" i="10" s="1"/>
  <c r="H51" i="10" s="1"/>
  <c r="E14" i="10"/>
  <c r="D52" i="10" s="1"/>
  <c r="H52" i="10" s="1"/>
  <c r="E12" i="10" l="1"/>
  <c r="F21" i="10"/>
  <c r="F23" i="10" s="1"/>
  <c r="E21" i="10" l="1"/>
  <c r="E23" i="10" s="1"/>
  <c r="D50" i="10"/>
  <c r="G14" i="8"/>
  <c r="H50" i="10" l="1"/>
  <c r="H59" i="10" s="1"/>
  <c r="H61" i="10" s="1"/>
  <c r="D59" i="10"/>
  <c r="F59" i="10"/>
  <c r="E59" i="10"/>
  <c r="I59" i="10"/>
  <c r="G17" i="8"/>
  <c r="G18" i="8"/>
  <c r="G15" i="8"/>
  <c r="G16" i="8"/>
  <c r="G59" i="10" l="1"/>
  <c r="D61" i="10"/>
  <c r="E61" i="10" s="1"/>
  <c r="G19" i="8"/>
  <c r="F61" i="10" l="1"/>
  <c r="G61" i="10"/>
  <c r="I61" i="10"/>
  <c r="D21" i="28" l="1"/>
  <c r="D19" i="28"/>
  <c r="D25" i="28" l="1"/>
  <c r="D23" i="28"/>
</calcChain>
</file>

<file path=xl/sharedStrings.xml><?xml version="1.0" encoding="utf-8"?>
<sst xmlns="http://schemas.openxmlformats.org/spreadsheetml/2006/main" count="2045" uniqueCount="1303">
  <si>
    <t>Month Rate Change Effective</t>
  </si>
  <si>
    <t>Number of Renewing Groups</t>
  </si>
  <si>
    <t>January</t>
  </si>
  <si>
    <t>February</t>
  </si>
  <si>
    <t>March</t>
  </si>
  <si>
    <t>April</t>
  </si>
  <si>
    <t>May</t>
  </si>
  <si>
    <t>June</t>
  </si>
  <si>
    <t>July</t>
  </si>
  <si>
    <t>August</t>
  </si>
  <si>
    <t>September</t>
  </si>
  <si>
    <t>October</t>
  </si>
  <si>
    <t>November</t>
  </si>
  <si>
    <t>December</t>
  </si>
  <si>
    <t>Overall</t>
  </si>
  <si>
    <t>Percent of Renewing Groups</t>
  </si>
  <si>
    <t>Average Premium PMPM BEFORE Renewal</t>
  </si>
  <si>
    <t>Average Premium PMPM AFTER Renewal</t>
  </si>
  <si>
    <t>Total Number of Enrollees/Covered Lives</t>
  </si>
  <si>
    <r>
      <t>Number of Enrollees/Covered Lives Affected by a Rate Change</t>
    </r>
    <r>
      <rPr>
        <vertAlign val="superscript"/>
        <sz val="12"/>
        <color theme="1"/>
        <rFont val="Arial"/>
        <family val="2"/>
      </rPr>
      <t xml:space="preserve"> 5</t>
    </r>
  </si>
  <si>
    <r>
      <rPr>
        <vertAlign val="superscript"/>
        <sz val="12"/>
        <color theme="1"/>
        <rFont val="Arial"/>
        <family val="2"/>
      </rPr>
      <t>5</t>
    </r>
    <r>
      <rPr>
        <sz val="12"/>
        <color theme="1"/>
        <rFont val="Arial"/>
        <family val="2"/>
      </rPr>
      <t xml:space="preserve"> The total number of enrollees/covered lives (employee plus dependents) affected by, or subject to, the rate change.</t>
    </r>
  </si>
  <si>
    <r>
      <rPr>
        <vertAlign val="superscript"/>
        <sz val="12"/>
        <color theme="1"/>
        <rFont val="Arial"/>
        <family val="2"/>
      </rPr>
      <t>6</t>
    </r>
    <r>
      <rPr>
        <sz val="12"/>
        <color theme="1"/>
        <rFont val="Arial"/>
        <family val="2"/>
      </rPr>
      <t xml:space="preserve"> Average percent increase means the weighted average of the annual rate increases that were offered (final rate quoted, </t>
    </r>
  </si>
  <si>
    <t>including any underwriting adjustment) (actual or a reasonable approximation when actual information is not available).</t>
  </si>
  <si>
    <t>The average shall be weighted by the sum of number of covered lives shown in columns 4 &amp; 5.</t>
  </si>
  <si>
    <t>100% Community Rated (in Whole)</t>
  </si>
  <si>
    <t>Blended (n part)</t>
  </si>
  <si>
    <t>100% Experience Rated</t>
  </si>
  <si>
    <t>PPO</t>
  </si>
  <si>
    <t>EPO</t>
  </si>
  <si>
    <t>HMO</t>
  </si>
  <si>
    <t>POS</t>
  </si>
  <si>
    <t>Other (describe)</t>
  </si>
  <si>
    <t>HDHP</t>
  </si>
  <si>
    <t>HMO=Health Maintenance Organization</t>
  </si>
  <si>
    <t>PPO=Preferred Provider Organization</t>
  </si>
  <si>
    <t>EPO-Exclusive Provider Organization</t>
  </si>
  <si>
    <t>POS = Point-of-Service</t>
  </si>
  <si>
    <t>HDHP=High Deductible Health Plan with or without Savings Options (HRA, HSA)</t>
  </si>
  <si>
    <t>Service Category</t>
  </si>
  <si>
    <t>Hospital Outpatient (including ER)</t>
  </si>
  <si>
    <t>Laboratory (Other than Inpatient)</t>
  </si>
  <si>
    <t>Capitation (Professional)</t>
  </si>
  <si>
    <t>Capitation (Institutional)</t>
  </si>
  <si>
    <t>Capitation (Other)</t>
  </si>
  <si>
    <t>Use of Services</t>
  </si>
  <si>
    <t>Price Inflation</t>
  </si>
  <si>
    <t>Fees and Risk</t>
  </si>
  <si>
    <t>California Large Group Annual Aggregate Rate Data Report Form</t>
  </si>
  <si>
    <t xml:space="preserve">         1)  Company Name (Health Plan)</t>
  </si>
  <si>
    <t xml:space="preserve">         3)  Weighted Average Rate Increase, and Number of Employees Subject to the Rate Change</t>
  </si>
  <si>
    <t xml:space="preserve">         4)  Summary of Number and Percentage of Rate Changes in Reporting Year by Effective Month</t>
  </si>
  <si>
    <t xml:space="preserve">         6)  Product Type</t>
  </si>
  <si>
    <t xml:space="preserve">         7)  Products Sold with Materially Different Benefits, Cost Share</t>
  </si>
  <si>
    <t xml:space="preserve">         8)  Factors Affecting the Base Rate</t>
  </si>
  <si>
    <t xml:space="preserve">       11)  CA Large Group Historical Rate Data Reporting Spreadsheet </t>
  </si>
  <si>
    <t xml:space="preserve">       13)  Changes in Enrollee Benefits </t>
  </si>
  <si>
    <t xml:space="preserve">       14)  Cost Containment and Quality Improvement Efforts</t>
  </si>
  <si>
    <t xml:space="preserve">       15)  Number of Products that Incurred Excise Tax Incurred by the Health Plan</t>
  </si>
  <si>
    <t xml:space="preserve">       16)  Large Group Prescription Drug Form</t>
  </si>
  <si>
    <t xml:space="preserve">       17)  Other Comments</t>
  </si>
  <si>
    <t>California Department of Managed Health Care/Department of Insurance</t>
  </si>
  <si>
    <t xml:space="preserve"> 1.</t>
  </si>
  <si>
    <t xml:space="preserve"> 3.</t>
  </si>
  <si>
    <t>DMHC Health Plan ID/CDI NAIC No.</t>
  </si>
  <si>
    <t xml:space="preserve"> 4.</t>
  </si>
  <si>
    <t xml:space="preserve"> 5.</t>
  </si>
  <si>
    <t>SERFF Tracking Number:</t>
  </si>
  <si>
    <t xml:space="preserve"> 6.</t>
  </si>
  <si>
    <t>Preparer Name:</t>
  </si>
  <si>
    <t xml:space="preserve"> 7.</t>
  </si>
  <si>
    <t>Preparer Email Address:</t>
  </si>
  <si>
    <t xml:space="preserve"> 8.</t>
  </si>
  <si>
    <t>Preparer Phone Number:</t>
  </si>
  <si>
    <t>Review Category: Initial or Resubmission</t>
  </si>
  <si>
    <t>Tab Name</t>
  </si>
  <si>
    <t>Reporting Year</t>
  </si>
  <si>
    <t>Worksheet Item / Relevant Code</t>
  </si>
  <si>
    <t>H&amp;S Code 1385.045(c)(1)(B) &amp; CIC 10181.45(c)(1)(B) - 5) Rate Changes by Segment Type</t>
  </si>
  <si>
    <t>H&amp;S Code 1385.045(a) &amp; CIC 10181.45(a) -                    4) Summary of Number and Percentage of Rate Changes in Reporting Year by Effective Month</t>
  </si>
  <si>
    <t xml:space="preserve">  * All Large Group Benefit Designs</t>
  </si>
  <si>
    <t xml:space="preserve">  * Most Commonly Sold Large Group Benefit Design</t>
  </si>
  <si>
    <r>
      <rPr>
        <vertAlign val="superscript"/>
        <sz val="12"/>
        <color theme="1"/>
        <rFont val="Arial"/>
        <family val="2"/>
      </rPr>
      <t>2</t>
    </r>
    <r>
      <rPr>
        <sz val="12"/>
        <color theme="1"/>
        <rFont val="Arial"/>
        <family val="2"/>
      </rPr>
      <t xml:space="preserve"> Average percent increase means the weighted average of the annual rate increases that were implemented</t>
    </r>
  </si>
  <si>
    <r>
      <rPr>
        <vertAlign val="superscript"/>
        <sz val="12"/>
        <color theme="1"/>
        <rFont val="Arial"/>
        <family val="2"/>
      </rPr>
      <t>3</t>
    </r>
    <r>
      <rPr>
        <sz val="12"/>
        <color theme="1"/>
        <rFont val="Arial"/>
        <family val="2"/>
      </rPr>
      <t xml:space="preserve"> "Adjusted" means normalized for aggregate changes in benefits, cost sharing, provider network, geographic</t>
    </r>
  </si>
  <si>
    <t xml:space="preserve">         5)  Segment Type, Including Whether the Rate is Community Rated, in Whole or in Part</t>
  </si>
  <si>
    <t>Describe "Other" Product Types, and any other needed comments, here:</t>
  </si>
  <si>
    <t>Actuarial Value (AV)</t>
  </si>
  <si>
    <t>Number of Plans</t>
  </si>
  <si>
    <t>Covered Lives</t>
  </si>
  <si>
    <t>Distribution of Covered Lives</t>
  </si>
  <si>
    <t>0.9 to 1.000</t>
  </si>
  <si>
    <t>0.8 to 0.899</t>
  </si>
  <si>
    <t>0.7 to 0.799</t>
  </si>
  <si>
    <t>0.6 to 0.699</t>
  </si>
  <si>
    <t>0.0 to 0.599</t>
  </si>
  <si>
    <t>Other (Describe)</t>
  </si>
  <si>
    <t>Total</t>
  </si>
  <si>
    <t>Description of the Type of Benefits and Cost Sharing Levels for Each AV Range</t>
  </si>
  <si>
    <t>In the comment section below, provide the following:</t>
  </si>
  <si>
    <t>* Number and description of standard plans (non-custom) offered, if any.  Include a description of the</t>
  </si>
  <si>
    <t>* Number of large groups with (i) custom plans and (ii) standard plans.</t>
  </si>
  <si>
    <t>Place comments here:</t>
  </si>
  <si>
    <r>
      <t>Weighted Average Annual Rate Increases (Unadjusted)</t>
    </r>
    <r>
      <rPr>
        <i/>
        <vertAlign val="superscript"/>
        <sz val="12"/>
        <color theme="1"/>
        <rFont val="Arial"/>
        <family val="2"/>
      </rPr>
      <t>2</t>
    </r>
  </si>
  <si>
    <r>
      <t>Weighted Average Annual Rate Increases (Adjusted)</t>
    </r>
    <r>
      <rPr>
        <i/>
        <vertAlign val="superscript"/>
        <sz val="12"/>
        <color theme="1"/>
        <rFont val="Arial"/>
        <family val="2"/>
      </rPr>
      <t>3</t>
    </r>
  </si>
  <si>
    <r>
      <t xml:space="preserve">  * Most Commonly Sold Large Group Benefit Design</t>
    </r>
    <r>
      <rPr>
        <vertAlign val="superscript"/>
        <sz val="12"/>
        <color theme="1"/>
        <rFont val="Arial"/>
        <family val="2"/>
      </rPr>
      <t>4</t>
    </r>
  </si>
  <si>
    <r>
      <t xml:space="preserve">         2) This report summarizes 12-month rate activity for the following reporting year</t>
    </r>
    <r>
      <rPr>
        <b/>
        <i/>
        <vertAlign val="superscript"/>
        <sz val="12"/>
        <color theme="1"/>
        <rFont val="Arial"/>
        <family val="2"/>
      </rPr>
      <t>1</t>
    </r>
    <r>
      <rPr>
        <b/>
        <i/>
        <sz val="12"/>
        <color theme="1"/>
        <rFont val="Arial"/>
        <family val="2"/>
      </rPr>
      <t>:</t>
    </r>
  </si>
  <si>
    <t>Describe any factors affecting the base rate, and the actuarial basis for those factors, including all of the following:</t>
  </si>
  <si>
    <t>Factor</t>
  </si>
  <si>
    <t>Provide Actuarial Basis, Change in Factors, and Member Months During 12-Month Period</t>
  </si>
  <si>
    <t>Geographic Region (describe)</t>
  </si>
  <si>
    <t>Age, including Age Rating Factors (provide further details, such as Age Bands)</t>
  </si>
  <si>
    <t>Occupation</t>
  </si>
  <si>
    <t>Industry</t>
  </si>
  <si>
    <t>Health Status Factors, including, but not limited to Experience and Utilization</t>
  </si>
  <si>
    <t>Enrollees' Share of Premiums</t>
  </si>
  <si>
    <t>Enrollee's Cost Sharing, including Cost Sharing for Prescription Drugs</t>
  </si>
  <si>
    <t>Covered Benefits in addition to Basic Health Care Services and any other Benefits mandated under this article</t>
  </si>
  <si>
    <t>Any other Factor, (e.g., Network Changes) that affects the rate that is not otherwise specified</t>
  </si>
  <si>
    <r>
      <t>Hospital Inpatient</t>
    </r>
    <r>
      <rPr>
        <vertAlign val="superscript"/>
        <sz val="12"/>
        <color theme="1"/>
        <rFont val="Arial"/>
        <family val="2"/>
      </rPr>
      <t>8</t>
    </r>
  </si>
  <si>
    <r>
      <t>Physician/Other Professional Services</t>
    </r>
    <r>
      <rPr>
        <vertAlign val="superscript"/>
        <sz val="12"/>
        <color theme="1"/>
        <rFont val="Arial"/>
        <family val="2"/>
      </rPr>
      <t>9</t>
    </r>
  </si>
  <si>
    <r>
      <t>Prescription Drug</t>
    </r>
    <r>
      <rPr>
        <vertAlign val="superscript"/>
        <sz val="12"/>
        <color theme="1"/>
        <rFont val="Arial"/>
        <family val="2"/>
      </rPr>
      <t>11</t>
    </r>
  </si>
  <si>
    <r>
      <t>Laboratory (Other than Inpatient)</t>
    </r>
    <r>
      <rPr>
        <vertAlign val="superscript"/>
        <sz val="12"/>
        <color theme="1"/>
        <rFont val="Arial"/>
        <family val="2"/>
      </rPr>
      <t>10</t>
    </r>
  </si>
  <si>
    <r>
      <rPr>
        <vertAlign val="superscript"/>
        <sz val="12"/>
        <color theme="1"/>
        <rFont val="Arial"/>
        <family val="2"/>
      </rPr>
      <t xml:space="preserve">7 </t>
    </r>
    <r>
      <rPr>
        <sz val="12"/>
        <color theme="1"/>
        <rFont val="Arial"/>
        <family val="2"/>
      </rPr>
      <t>"Overall" means the weighted average of trend factors used to determine rate increases included in this filing, weighting the</t>
    </r>
  </si>
  <si>
    <r>
      <rPr>
        <vertAlign val="superscript"/>
        <sz val="12"/>
        <color theme="1"/>
        <rFont val="Arial"/>
        <family val="2"/>
      </rPr>
      <t xml:space="preserve">8 </t>
    </r>
    <r>
      <rPr>
        <sz val="12"/>
        <color theme="1"/>
        <rFont val="Arial"/>
        <family val="2"/>
      </rPr>
      <t>Measured as inpatient days, not by number of inpatient admissions.</t>
    </r>
  </si>
  <si>
    <r>
      <rPr>
        <vertAlign val="superscript"/>
        <sz val="12"/>
        <color theme="1"/>
        <rFont val="Arial"/>
        <family val="2"/>
      </rPr>
      <t xml:space="preserve">9 </t>
    </r>
    <r>
      <rPr>
        <sz val="12"/>
        <color theme="1"/>
        <rFont val="Arial"/>
        <family val="2"/>
      </rPr>
      <t>Measured as visits.</t>
    </r>
  </si>
  <si>
    <r>
      <rPr>
        <vertAlign val="superscript"/>
        <sz val="12"/>
        <color theme="1"/>
        <rFont val="Arial"/>
        <family val="2"/>
      </rPr>
      <t>10</t>
    </r>
    <r>
      <rPr>
        <sz val="12"/>
        <color theme="1"/>
        <rFont val="Arial"/>
        <family val="2"/>
      </rPr>
      <t xml:space="preserve"> Laboratory and Radiology measured on a per-service basis.</t>
    </r>
  </si>
  <si>
    <r>
      <rPr>
        <vertAlign val="superscript"/>
        <sz val="12"/>
        <color theme="1"/>
        <rFont val="Arial"/>
        <family val="2"/>
      </rPr>
      <t xml:space="preserve">11 </t>
    </r>
    <r>
      <rPr>
        <sz val="12"/>
        <color theme="1"/>
        <rFont val="Arial"/>
        <family val="2"/>
      </rPr>
      <t>Per Prescrption.</t>
    </r>
  </si>
  <si>
    <r>
      <t>Hospital Inpatient</t>
    </r>
    <r>
      <rPr>
        <vertAlign val="superscript"/>
        <sz val="12"/>
        <color theme="1"/>
        <rFont val="Arial"/>
        <family val="2"/>
      </rPr>
      <t>12</t>
    </r>
    <r>
      <rPr>
        <sz val="12"/>
        <color theme="1"/>
        <rFont val="Arial"/>
        <family val="2"/>
      </rPr>
      <t xml:space="preserve"> </t>
    </r>
  </si>
  <si>
    <r>
      <t>Physician/Other Professional Services</t>
    </r>
    <r>
      <rPr>
        <vertAlign val="superscript"/>
        <sz val="12"/>
        <color theme="1"/>
        <rFont val="Arial"/>
        <family val="2"/>
      </rPr>
      <t>13</t>
    </r>
  </si>
  <si>
    <r>
      <t>Prescription Drug</t>
    </r>
    <r>
      <rPr>
        <vertAlign val="superscript"/>
        <sz val="12"/>
        <color theme="1"/>
        <rFont val="Arial"/>
        <family val="2"/>
      </rPr>
      <t>15</t>
    </r>
  </si>
  <si>
    <r>
      <rPr>
        <vertAlign val="superscript"/>
        <sz val="12"/>
        <color theme="1"/>
        <rFont val="Arial"/>
        <family val="2"/>
      </rPr>
      <t xml:space="preserve">12 </t>
    </r>
    <r>
      <rPr>
        <sz val="12"/>
        <color theme="1"/>
        <rFont val="Arial"/>
        <family val="2"/>
      </rPr>
      <t>Measured as inpatient days, not by number of inpatient admissions.</t>
    </r>
  </si>
  <si>
    <r>
      <rPr>
        <vertAlign val="superscript"/>
        <sz val="12"/>
        <color theme="1"/>
        <rFont val="Arial"/>
        <family val="2"/>
      </rPr>
      <t xml:space="preserve">13 </t>
    </r>
    <r>
      <rPr>
        <sz val="12"/>
        <color theme="1"/>
        <rFont val="Arial"/>
        <family val="2"/>
      </rPr>
      <t>Measured as visits.</t>
    </r>
  </si>
  <si>
    <r>
      <rPr>
        <vertAlign val="superscript"/>
        <sz val="12"/>
        <color theme="1"/>
        <rFont val="Arial"/>
        <family val="2"/>
      </rPr>
      <t>14</t>
    </r>
    <r>
      <rPr>
        <sz val="12"/>
        <color theme="1"/>
        <rFont val="Arial"/>
        <family val="2"/>
      </rPr>
      <t xml:space="preserve"> Laboratory and Radiology measured on a per-service basis.</t>
    </r>
  </si>
  <si>
    <t>Complete the CA Large Group Historical Data Spreadsheet to provide a comparison of</t>
  </si>
  <si>
    <t>the aggregate per enrollee per month costs and rate changes over the last five years for</t>
  </si>
  <si>
    <t>each of the following:</t>
  </si>
  <si>
    <t>(i)    Premiums</t>
  </si>
  <si>
    <t>(ii)   Claim Costs, if any</t>
  </si>
  <si>
    <t>(iii)  Administrative Expenses</t>
  </si>
  <si>
    <t>(iv)  Taxes &amp; Fees</t>
  </si>
  <si>
    <t>(v)   Quality Improvement Expenses.  Administrative Expenses include General and Administrative</t>
  </si>
  <si>
    <t>Fees, Agent and Broker Commissions</t>
  </si>
  <si>
    <t>Complete CA Large Group Historical Data Spreadsheet - Excel</t>
  </si>
  <si>
    <t>rate information, including both of the following:</t>
  </si>
  <si>
    <t>(i) Actual copays, coinsurance, deductibles, annual out of pocket maximums, and any other cost</t>
  </si>
  <si>
    <t xml:space="preserve">    sharing by the following categories: hospital inpatient, hospital outpatient, (including emergency room), </t>
  </si>
  <si>
    <t xml:space="preserve">    than hospital inpatient), radiology services (other than hospital inpatient), other (describe).</t>
  </si>
  <si>
    <t xml:space="preserve">   factor for each aggregate benefit category by the amount of projected medical costs attributable to that category</t>
  </si>
  <si>
    <t xml:space="preserve">  type of benefits and cost sharing levels.</t>
  </si>
  <si>
    <t>(ii)  Any aggregate changes in enrollee cost sharing over the prior years as measured by the weighted average actuarial value based</t>
  </si>
  <si>
    <r>
      <t xml:space="preserve">     on plan benefits using the company's plan relativity model, weighted by the number of enrollees.</t>
    </r>
    <r>
      <rPr>
        <vertAlign val="superscript"/>
        <sz val="12"/>
        <color theme="1"/>
        <rFont val="Arial"/>
        <family val="2"/>
      </rPr>
      <t>16</t>
    </r>
  </si>
  <si>
    <r>
      <rPr>
        <vertAlign val="superscript"/>
        <sz val="12"/>
        <color theme="1"/>
        <rFont val="Arial"/>
        <family val="2"/>
      </rPr>
      <t>16</t>
    </r>
    <r>
      <rPr>
        <sz val="12"/>
        <color theme="1"/>
        <rFont val="Arial"/>
        <family val="2"/>
      </rPr>
      <t xml:space="preserve"> Please determine weighted average actuarial value based on the company's own plan relativity model.</t>
    </r>
  </si>
  <si>
    <t xml:space="preserve">    For this purpose, the company is not required to use the CMS model.</t>
  </si>
  <si>
    <t>Describe any changes in benefits for enrollees/insureds over the prior year, providing a description of</t>
  </si>
  <si>
    <t>benefits added or eliminated, as well as any aggregate changes as measured as a percentage of the</t>
  </si>
  <si>
    <t xml:space="preserve">aggregate claims costs.  Provide this information for each of the following categories: hospital inpatient, </t>
  </si>
  <si>
    <t>hospital outpatient (including emergency room), physician and other professional services. Prescription</t>
  </si>
  <si>
    <t>drugs from pharmacies, laboratory services (other than hospital inpatient), radiology services (other than</t>
  </si>
  <si>
    <t>hospital inpatient), other (describe).</t>
  </si>
  <si>
    <t>Describe any cost containment and quality improvement efforts since prior year for the same category of health benefit plan.</t>
  </si>
  <si>
    <t>To the extent possible, describe any significant new health care cost containment and quality improvement efforts and provide</t>
  </si>
  <si>
    <t>1.01 Coordination and Cooperation</t>
  </si>
  <si>
    <t>1.02 Ensuring Networks Are Based on Value</t>
  </si>
  <si>
    <t>1.03 Demonstrating Action on High Cost Providers</t>
  </si>
  <si>
    <t>1.04 Demonstrating Action on High Cost Pharmaceuticals</t>
  </si>
  <si>
    <t>1.05 Quality Improvement Strategy</t>
  </si>
  <si>
    <t>1.06 Participation in Collaborative Quality Initiatives</t>
  </si>
  <si>
    <t>1.07 Data Exchange with Providers</t>
  </si>
  <si>
    <t>1.08 Data Aggregation across Health Plans</t>
  </si>
  <si>
    <t>https://board.coveredca.com/meetings/2016/4-07/2017%20QHP%20Issuer%20Contract_Attachment%207__Individual_4-6-2016_CLEAN.pdf</t>
  </si>
  <si>
    <t>In addition to Code referenced on Cover-Input Page, see California Health Benefit Exchange, April 7, 2016 Board Meeting materials:</t>
  </si>
  <si>
    <t xml:space="preserve">Describe for each segment the number of products covered by the information that incurred the excise tax paid by the health plan - </t>
  </si>
  <si>
    <t>applicable to year 2020 and later.</t>
  </si>
  <si>
    <t>Provide any additional comments on factors that affect rates and the weighted average rate changes included in this filing.</t>
  </si>
  <si>
    <t>at a plan pharmacy, network pharmacy or mail order pharmacy for outpatient use for each of the following:</t>
  </si>
  <si>
    <t>(i) Percentage of Premium Attributable to Prescription Drug Costs</t>
  </si>
  <si>
    <t>(ii) Year-Over-Year Increase, as Percentage, in Per Member Per Month, Total Health Plan Spending</t>
  </si>
  <si>
    <t>(iii) Year-Over-Year Increase in Per Member Per Month Costs for Drug Prices Compared to Other Components of Health Care Premium</t>
  </si>
  <si>
    <t>(iv) Specialty Tier Formulary List</t>
  </si>
  <si>
    <t>(v) Percent of Premium Attributable to Drugs Administered in a Doctor's Office, if available</t>
  </si>
  <si>
    <t>(vi) Health Plan/Insurer Use of a Prescription Drug (Pharmacy) Benefit Manager, if any</t>
  </si>
  <si>
    <t>17) Other Comments</t>
  </si>
  <si>
    <r>
      <rPr>
        <vertAlign val="superscript"/>
        <sz val="12"/>
        <color theme="1"/>
        <rFont val="Arial"/>
        <family val="2"/>
      </rPr>
      <t>4</t>
    </r>
    <r>
      <rPr>
        <sz val="12"/>
        <color theme="1"/>
        <rFont val="Arial"/>
        <family val="2"/>
      </rPr>
      <t xml:space="preserve"> Most commonly sold large group benefit design is determined at the product level.  The most common large</t>
    </r>
  </si>
  <si>
    <t xml:space="preserve">   (actual or a reasonable approximation when actual information is not available).  The average shall be weighted</t>
  </si>
  <si>
    <t xml:space="preserve">   rating area, and average age.</t>
  </si>
  <si>
    <t xml:space="preserve">  group benefit design, determined by number enrollees, should not include cost sharing, including, but not</t>
  </si>
  <si>
    <t xml:space="preserve">  limited to, deductibles, copays, and coinsurance.</t>
  </si>
  <si>
    <t>Please complete the following tables.  In completing these tables, please see definition of "Actuarial Value" in</t>
  </si>
  <si>
    <t>Place comments below:</t>
  </si>
  <si>
    <t>(Include (1) a description (such as product name or benefit/cost-sharing description, and product type) of the most commonly</t>
  </si>
  <si>
    <t>Comments: Describe differences between the products in each of the segment types listed in the above table, including which product types</t>
  </si>
  <si>
    <t>(PPO, EPO, HMO, POS, HDHP, Other) are 100% community rated, which are 100% experience rated, and which are blended.  Also include</t>
  </si>
  <si>
    <t>the distribution of covered lives among each product type and rating method.</t>
  </si>
  <si>
    <r>
      <rPr>
        <vertAlign val="superscript"/>
        <sz val="12"/>
        <color theme="1"/>
        <rFont val="Arial"/>
        <family val="2"/>
      </rPr>
      <t xml:space="preserve">15 </t>
    </r>
    <r>
      <rPr>
        <sz val="12"/>
        <color theme="1"/>
        <rFont val="Arial"/>
        <family val="2"/>
      </rPr>
      <t>Per Prescription.</t>
    </r>
  </si>
  <si>
    <t xml:space="preserve"> 2.</t>
  </si>
  <si>
    <t>Number of Enrollees/Covered Lives Unaffected by a Rate Change at Renewal</t>
  </si>
  <si>
    <t>1.</t>
  </si>
  <si>
    <t>2.</t>
  </si>
  <si>
    <t>3.</t>
  </si>
  <si>
    <t>4.</t>
  </si>
  <si>
    <t>Historical Data - Premium and Claims</t>
  </si>
  <si>
    <t>HMO/POS</t>
  </si>
  <si>
    <t>Historical Data</t>
  </si>
  <si>
    <t>Premium:</t>
  </si>
  <si>
    <t xml:space="preserve">Total premium </t>
  </si>
  <si>
    <t>Claims:</t>
  </si>
  <si>
    <t>Claims Incurred and Paid</t>
  </si>
  <si>
    <t>Direct claim reserves</t>
  </si>
  <si>
    <t>Experience rating refunds (rate credits) paid</t>
  </si>
  <si>
    <t>Reserve for experience rating refunds (rate credits)</t>
  </si>
  <si>
    <t>2.5</t>
  </si>
  <si>
    <t>Contingent benefit and lawsuit reserves</t>
  </si>
  <si>
    <t>2.6</t>
  </si>
  <si>
    <t xml:space="preserve">Total incurred claims </t>
  </si>
  <si>
    <t>Federal and State Taxes and Licensing or Regulatory Fees</t>
  </si>
  <si>
    <t xml:space="preserve">Federal taxes and assessments  </t>
  </si>
  <si>
    <t>3.1a Federal income taxes deductible from premium in MLR calculations</t>
  </si>
  <si>
    <t>3.1b Patient Centered Outcomes Research Institute (PCORI) Fee</t>
  </si>
  <si>
    <t>3.1c Affordable Care Act section 9010 Fee</t>
  </si>
  <si>
    <t>3.1d Federal Transitional Reinsurance Fee</t>
  </si>
  <si>
    <t>3.1e Other Federal Taxes and assessments deductible from premium</t>
  </si>
  <si>
    <t>State Premium Tax</t>
  </si>
  <si>
    <t>State Income Tax</t>
  </si>
  <si>
    <t>Regulatory authority licenses and fees</t>
  </si>
  <si>
    <t>Other Taxes and Fees</t>
  </si>
  <si>
    <t xml:space="preserve">Total Federal and State Taxes and fees </t>
  </si>
  <si>
    <t>Health Care Quality Improvement Expenses Incurred</t>
  </si>
  <si>
    <t>Improve health outcomes</t>
  </si>
  <si>
    <t>Activities to prevent hospital readmission</t>
  </si>
  <si>
    <t>Improve patient safety and reduce medical errors</t>
  </si>
  <si>
    <t>Wellness and health promotion activities</t>
  </si>
  <si>
    <t>Health information technology expenses related to improving health care quality</t>
  </si>
  <si>
    <t>Allowable Implementation ICD-10 expenses (not to exceed 0.3% of premium)</t>
  </si>
  <si>
    <t>Total Incurred Health Care Quality Improvement Expenses</t>
  </si>
  <si>
    <t>5.</t>
  </si>
  <si>
    <t xml:space="preserve">Non-Claims Costs </t>
  </si>
  <si>
    <t>Administrative Expenses</t>
  </si>
  <si>
    <t>Agents and brokers fees and commissions</t>
  </si>
  <si>
    <t>Other general and administrative expenses</t>
  </si>
  <si>
    <t>Total non-claims costs</t>
  </si>
  <si>
    <t>6.</t>
  </si>
  <si>
    <t xml:space="preserve">Other Indicators or information </t>
  </si>
  <si>
    <t>Number of covered lives</t>
  </si>
  <si>
    <t>Member months</t>
  </si>
  <si>
    <t>PPO/EPO</t>
  </si>
  <si>
    <t>Total Dollars</t>
  </si>
  <si>
    <t>Premiums</t>
  </si>
  <si>
    <t>Claims Costs</t>
  </si>
  <si>
    <t>Taxes and Fees</t>
  </si>
  <si>
    <t>Quality Improvement Expenses</t>
  </si>
  <si>
    <t>PMPM</t>
  </si>
  <si>
    <t>Average Change in Rating Components (%)</t>
  </si>
  <si>
    <t>N/A</t>
  </si>
  <si>
    <t>Report Name</t>
  </si>
  <si>
    <t>CA Large Group Historical Data Spreadsheet</t>
  </si>
  <si>
    <t>Describe any changes in enrollee cost sharing over the prior year associated with the submitted</t>
  </si>
  <si>
    <t>Employee, and Employee and Dependents, including a description of the Family Composition (i.e, Tier Ratios) used in each Premium Tier</t>
  </si>
  <si>
    <r>
      <t xml:space="preserve">Weighted Average Rate Change Unadjusted </t>
    </r>
    <r>
      <rPr>
        <vertAlign val="superscript"/>
        <sz val="12"/>
        <color theme="1"/>
        <rFont val="Arial"/>
        <family val="2"/>
      </rPr>
      <t>6</t>
    </r>
  </si>
  <si>
    <r>
      <rPr>
        <vertAlign val="superscript"/>
        <sz val="12"/>
        <color theme="1"/>
        <rFont val="Arial"/>
        <family val="2"/>
      </rPr>
      <t>1</t>
    </r>
    <r>
      <rPr>
        <sz val="12"/>
        <color theme="1"/>
        <rFont val="Arial"/>
        <family val="2"/>
      </rPr>
      <t xml:space="preserve"> Provide information for January 1 - December 31 of the reporting year:</t>
    </r>
  </si>
  <si>
    <t>Large Group Prescription Drug Cost Reporting Form</t>
  </si>
  <si>
    <t>Percent of Premium Attributable to Prescription Drug Costs</t>
  </si>
  <si>
    <t>(Subsection (c)(4)(A)(i))</t>
  </si>
  <si>
    <t>Includes Plan Pharmacy, Network Pharmacy, and Mail Order Pharmacy for Outpatient Use</t>
  </si>
  <si>
    <t>Covered Prescription Drug Categories</t>
  </si>
  <si>
    <t>Percent of Paid Premium
 Attributable to Prescriptions Drug Costs</t>
  </si>
  <si>
    <t>Total ( = 1+2+3)</t>
  </si>
  <si>
    <t>4. Pharmacy Manufacturer Rebate Amount (negative)</t>
  </si>
  <si>
    <t>Total Health Care Paid Premiums with pharmacy benefits carve-in (PMPM)</t>
  </si>
  <si>
    <t>Year-Over-Year Increase, as a Percentage, in Per Member Per Month, Total Health Plan Spending</t>
  </si>
  <si>
    <t>(Subsection (c)(4)(A)(ii))</t>
  </si>
  <si>
    <t>Year-Over-Year Increase (%) in Total Annual Plan Spending (i.e., Allowed Dollar Amount)</t>
  </si>
  <si>
    <t>Total  = (1+2+3)</t>
  </si>
  <si>
    <t>Pharmacy Manufacturer Rebate Amount (negative)</t>
  </si>
  <si>
    <t>Year-Over-Year Increase
 (%)</t>
  </si>
  <si>
    <t>Year-Over-Year Increase in Per Member Per Month Costs for Drug Prices Compared  to Other Components of Health Care Premium</t>
  </si>
  <si>
    <t>(Subsection (c)(4)(A)(iii))</t>
  </si>
  <si>
    <t xml:space="preserve">Year-Over-Year Increase (PMPM) </t>
  </si>
  <si>
    <t>1)  Paid Plan Cost - Prescription Drugs
(dispensed at pharmacy)</t>
  </si>
  <si>
    <t>2)  Paid Plan Cost - Prescription Drugs, if available
(administered in doctor's office)</t>
  </si>
  <si>
    <t>3)  Pharmacy Manufacturer Rebate (Negative)</t>
  </si>
  <si>
    <t>4)  Paid Plan Cost - Medical Benefits Excludes
Prescription Drugs above (1) &amp; (2)</t>
  </si>
  <si>
    <t xml:space="preserve">5)  Administration Cost Excluding Total Commission Expenses </t>
  </si>
  <si>
    <t>6)  Total Commission Expenses</t>
  </si>
  <si>
    <t>7)  Taxes and Fees</t>
  </si>
  <si>
    <t>8)  Profit</t>
  </si>
  <si>
    <t>9)  Other</t>
  </si>
  <si>
    <t xml:space="preserve">10) Total Health Care Premium with pharmacy benefits carve-in </t>
  </si>
  <si>
    <t>Total Member Months</t>
  </si>
  <si>
    <t xml:space="preserve">    Prescription Drugs Coverage</t>
  </si>
  <si>
    <t xml:space="preserve">    Medical Coverage (regardless of pharmacy benefits carve-in coverage)</t>
  </si>
  <si>
    <t>Specialty Tier Formulary List</t>
  </si>
  <si>
    <t>(Subsection (c)(4)(A)(iv))</t>
  </si>
  <si>
    <t>Prescription Drug Name</t>
  </si>
  <si>
    <t>Therapy Class</t>
  </si>
  <si>
    <t>Percent of Premium Attributable To Drugs Administered in a Doctor's Office</t>
  </si>
  <si>
    <t>(Subsection (c)(4)(B))</t>
  </si>
  <si>
    <t>Percent of Paid Premium</t>
  </si>
  <si>
    <t>(1)  Drug Benefits Covered as Part of Medical Benefits         Administered in Doctor's Office, if available</t>
  </si>
  <si>
    <t>(2) Total Medical/Pharmacy Benefits</t>
  </si>
  <si>
    <t>Health Plan/Insurer Uses of Prescription Drug Benefit Manager</t>
  </si>
  <si>
    <t>A. (i) Does the health plan utilize a pharmacy benefit manager (PBM) to prescription drug services to its enrollees?</t>
  </si>
  <si>
    <t xml:space="preserve">If yes, please provide responses to the remaining questions on this page. </t>
  </si>
  <si>
    <t xml:space="preserve">    (ii) Please provide the name(s) of the PBM(s) utilized by the health plan and select the functions delegated to the PBM(s).</t>
  </si>
  <si>
    <t>Name(s) of PBM(s)</t>
  </si>
  <si>
    <t>Functions Delegated to PBM(s)</t>
  </si>
  <si>
    <t>Utilization management</t>
  </si>
  <si>
    <t xml:space="preserve"> Claim processing</t>
  </si>
  <si>
    <t>Provider dispute resolutions</t>
  </si>
  <si>
    <t>Enrollee grievances</t>
  </si>
  <si>
    <t>No</t>
  </si>
  <si>
    <t xml:space="preserve">Yes </t>
  </si>
  <si>
    <t>For policies subject to CHSC 1385.045 or CIC 10181.45</t>
  </si>
  <si>
    <t>Term</t>
  </si>
  <si>
    <t>Definition</t>
  </si>
  <si>
    <t xml:space="preserve">Administrative Expenses/Costs </t>
  </si>
  <si>
    <t>Business expenses associated with general administration, agents/brokers fees and commissions, direct sales salaries, workforce salaries and benefits, loss adjustment expenses, cost containment expenses, and community benefit expenditures.</t>
  </si>
  <si>
    <t>Allowed Dollar Amount</t>
  </si>
  <si>
    <t>Total payments made under the policy to health care providers on behalf of covered members, including payments made by issuers and member cost sharing.</t>
  </si>
  <si>
    <t>Annual Plan Spending</t>
  </si>
  <si>
    <t>Biological Product</t>
  </si>
  <si>
    <t>Biosimilar Product</t>
  </si>
  <si>
    <t>Brand Name Drug</t>
  </si>
  <si>
    <t>Medications protected by patents that grant their makers exclusive marketing rights for several years. When patents expire, other manufacturers can sell generic copies at lower prices.</t>
  </si>
  <si>
    <t>Dispensed at Pharmacy</t>
  </si>
  <si>
    <t>Dispensed at a plan pharmacy, network pharmacy, or mail order pharmacy for outpatient use.</t>
  </si>
  <si>
    <t>Formulary</t>
  </si>
  <si>
    <t xml:space="preserve">List of drugs used to treat patients in a drug benefit plan. Products listed on a formulary are covered for reimbursement at varying levels. </t>
  </si>
  <si>
    <t>Generic Drug</t>
  </si>
  <si>
    <t>Interchangeable Product</t>
  </si>
  <si>
    <t>An interchangeable product is a biosimilar product that meets additional requirements outlined by the Biologics Price Competition and Innovation Act.</t>
  </si>
  <si>
    <t>Mail Order</t>
  </si>
  <si>
    <t>Licensed pharmacy established to dispense maintenance medications for chronic use in quantities greater than normally purchased at a retail pharmacy. The mail order pharmacy usually uses highly automated equipment so that non-pharmacists perform many routine tasks. As a result, mail order can typically dispense medication at a lower cost per prescription.</t>
  </si>
  <si>
    <t>National Drug Code (NDC)</t>
  </si>
  <si>
    <t xml:space="preserve">Numeric system to identify drug products in the United States. A drug’s NDC number is often expressed using a 3-segment-number where the first segment identifies the manufacturer, the second identifies the product and strength, and the last identifies the package size and type.
If the NDC on the package label is less than 11 digits, then add a leading zero to the appropriate segment to create a 5-4-2 segment number. Example.
Label Configuration  Add leading zero, Remove hyphens
4-4-2 (xxxx-xxxx-xx)   0xxxxxxxxxx (5-4-2)
5-3-2 (xxxxx-xxx-xx)   xxxxx0xxxxx (5-4-2)
5-4-1 (xxxxx-xxxx-x)   xxxxxxxxx0x (5-4-2)
</t>
  </si>
  <si>
    <t>Number of Prescriptions (# of Prescriptions)</t>
  </si>
  <si>
    <t>30-day supply is treated as a unit.  The range is as follows:
    - Between 1- to 30-day supply is 1 unit
    - Between 31- to 60-day supply is 2 units  
    - More than 60-day supply will be 3 units.</t>
  </si>
  <si>
    <t>Paid Plan Claim (Paid Plan Cost)</t>
  </si>
  <si>
    <t>Allowed Dollar Amount minus the member cost-sharing amount = Incurred Costs.  (If this Term is related to drug cost only, excludes Manufacturer Rebate).</t>
  </si>
  <si>
    <t>Paid Dollar Amount</t>
  </si>
  <si>
    <t>Pharmacy Benefits Carve-In</t>
  </si>
  <si>
    <t>Management of the drug benefit is included with the management of the medical benefit, using a single entity and contract to administer both benefits. 
Carve-Out: Management of the drug benefit is separate from the management of the medical benefit, using two different entities or two separate contracts to administer the benefits.</t>
  </si>
  <si>
    <t>Pharmacy Benefit Manager (PBM)</t>
  </si>
  <si>
    <t>Organization dedicated to administering prescription benefit management services to employers, health plans, third-party administrators, union groups, and other plan sponsors. A full-service PBM maintains eligibility, adjudicates prescription claims, provides clinical services and customer support, contracts and manages pharmacy networks, and provides management reports.</t>
  </si>
  <si>
    <t>Prescription Drug</t>
  </si>
  <si>
    <t>“Prescription drug” or “drug” means a self-administered drug approved by the FDA for sale to the public through retail or mail order pharmacies that requires a prescription and is not provided for use on an inpatient basis or administered in a clinical setting or by a licensed health care provider. The term includes: (i) disposable devices that are medically necessary for the administration of a covered prescription drug, such as spacers and inhalers for the administration of aerosol outpatient prescription drugs; (ii) syringes for self-injectable prescription drugs that are not dispensed in pre-filled syringes; (iii) drugs, devices, and FDA-approved products covered under the prescription drug benefit of the product pursuant to sections 1367.002 and 1367.25 of the Health and Safety Code, including any such over-the-counter drugs, devices, and FDA-approved products; and (iv) at the option of the health care service plan, any vaccines or other health benefits covered under the prescription drug benefit of the product.</t>
  </si>
  <si>
    <t>Reference Product</t>
  </si>
  <si>
    <t xml:space="preserve">Retail </t>
  </si>
  <si>
    <t>Specialty Drug</t>
  </si>
  <si>
    <t xml:space="preserve">A drug with a plan- or insurer-negotiated monthly cost prior to rebate that exceeds the threshold for a specialty drug under the Medicare Part D program (Medicare Prescription Drug, Improvement, and Modernization Act of 2003 (Public Law 108-173)). For example, in 2019, the threshold amount is $670 for a one-month supply: Drug A costs $40 per day provided for two-day supply (Between 1- to 30-day supply is 1 unit) while Drug B costs $80 per day with a 60-day supply (Between 31- to 60-day supply is 2 units); therefore, Drug A (= ($40*2)/1 = $80 &lt; $670) is not treated as Specialty Drug while Drug B (= ($80*60)/2 = $2400 &gt; $670) is treated as Specialty Drug. 
</t>
  </si>
  <si>
    <t>Rx Report Glossary</t>
  </si>
  <si>
    <t>CA Large Group Historical Data Spreadsheet (Fully Insured)</t>
  </si>
  <si>
    <t>For Policies subject to CIC 10181.45 or CHSC 1374.21</t>
  </si>
  <si>
    <t>(Subsection (c)(4)(C)(i) &amp; (c)(4)(C)(ii))</t>
  </si>
  <si>
    <t>H&amp;S Code 1385.045(c)(3)(C) &amp; CIC 10181.45(c)(3)(C) - 5 years of Historical Data for Large Group HMO Products</t>
  </si>
  <si>
    <t>H&amp;S Code 1385.045(c)(3)(C) &amp; CIC 10181.45(c)(3)(C) - 5 years of Historical Data for Large Group PPO Products</t>
  </si>
  <si>
    <t>H&amp;S Code 1385.045(c)(3)(C) &amp; CIC 10181.45(c)(3)(C) - 5 years of Historical Data for Large Group HMO and PPO Products Combined</t>
  </si>
  <si>
    <t>H&amp;S Code 1385.045(c)(2) &amp; CIC 10181.45(c)(2) -            8) Factors Affecting Base Rate</t>
  </si>
  <si>
    <t>H&amp;S Code 1385.045(c)(3)(A) &amp; CIC 10181.45(c)(3)(A) -  9) Current Year Medical &amp; Prescription Drug Trend Factors</t>
  </si>
  <si>
    <t>H&amp;S Code 1385.045(c)(3)(B) &amp; CIC 10181.45(c)(3)(B) - 10) Projection Year Medical &amp; Prescription Drug Trend Factors</t>
  </si>
  <si>
    <t>H&amp;S Code 1385.045(c)(3)(C) &amp; CIC 10181.45(c)(3)(C) - 11) CA LG Historical Data Spreadsheet</t>
  </si>
  <si>
    <t>H&amp;S Code 1385.045(c)(3)(E) &amp; CIC 10181.45(c)(3)(E) - 13) Changes in Enrollee/Insured Benefits</t>
  </si>
  <si>
    <t>H&amp;S Code 1385.045(c)(3)(F) &amp; CIC 10181.45(c)(3)(F) - 14) Cost Containment and Quality Improvement Efforts</t>
  </si>
  <si>
    <t>H&amp;S Code 1385.045(c)(3)(G) &amp; CIC 10181.45(c)(3)(G) - 15) Excise Tax Incurred by the Health Plan</t>
  </si>
  <si>
    <t>Company Name (Health Plan)</t>
  </si>
  <si>
    <t xml:space="preserve">1. Generic Drugs
    </t>
  </si>
  <si>
    <t xml:space="preserve">2. Brand Name Drugs
   </t>
  </si>
  <si>
    <t xml:space="preserve">3. Specialty Drugs
</t>
  </si>
  <si>
    <t>Large Group Aggregate Rate Data Report (LGARD), Large Group Historical Data Spreadsheet (LGHistData), and Large Group Prescription Drug Cost Data Report (LGPDCD)</t>
  </si>
  <si>
    <t>LGARD-#3-#6-RateChanges</t>
  </si>
  <si>
    <t>LGARD-#7-ProductsSold</t>
  </si>
  <si>
    <t>LGARD-#8-BaseRateFactors</t>
  </si>
  <si>
    <t>LGARD-#9-#10-TrendFactors</t>
  </si>
  <si>
    <t>LGARD-#11-HistData</t>
  </si>
  <si>
    <t>LGARD-#13-EEBenefits</t>
  </si>
  <si>
    <t>LGARD-#14-CCQIEfforts</t>
  </si>
  <si>
    <t>LGARD-#15-ExciseTaxes</t>
  </si>
  <si>
    <t>LGARD-#16-LGRxReport</t>
  </si>
  <si>
    <t>LGARD-#17-OtherComments</t>
  </si>
  <si>
    <t>LGHistData-HMO</t>
  </si>
  <si>
    <t>LGHistData-PPO</t>
  </si>
  <si>
    <t>LGHistData-Summary</t>
  </si>
  <si>
    <t>LGPDCD-PharmPctPrem</t>
  </si>
  <si>
    <t>LGPDCD-YoYTotalPlanSpnd</t>
  </si>
  <si>
    <t>LGPDCD-YoYCompofPrem</t>
  </si>
  <si>
    <t>LGPDCD-SpecTierForm</t>
  </si>
  <si>
    <t>LGPDCD-PharmDocOff</t>
  </si>
  <si>
    <t>LGPDCD-PharmBenMgr</t>
  </si>
  <si>
    <t>H&amp;S Code 1385.045(a) &amp; CIC 10181.45(a) -                    3) Weighted Average Rate Change, and Number of Employees Subject to the Rate Change</t>
  </si>
  <si>
    <t>Benefit Categories</t>
  </si>
  <si>
    <t xml:space="preserve">   by the number of enrollees/covered lives.</t>
  </si>
  <si>
    <t>sold design, and (2) methodology used to determine any reasonable approximations used).</t>
  </si>
  <si>
    <t>Radiology (Other than Inpatient)</t>
  </si>
  <si>
    <r>
      <t>Radiology (Other than Inpatient)</t>
    </r>
    <r>
      <rPr>
        <vertAlign val="superscript"/>
        <sz val="12"/>
        <color theme="1"/>
        <rFont val="Arial"/>
        <family val="2"/>
      </rPr>
      <t>14</t>
    </r>
  </si>
  <si>
    <t>LGPDCD-RxGlossary</t>
  </si>
  <si>
    <t>Complete the Large Group Drug Cost Reporting Form to provide the information on covered prescription drugs dispensed</t>
  </si>
  <si>
    <t>Complete Large Group Prescription Drug Cost Reporting Form</t>
  </si>
  <si>
    <t>The Large Group Historical Data Report consists of the following tabs:</t>
  </si>
  <si>
    <t>The Large Group Prescription Drug Cost Reporting Form consists of the following tabs:</t>
  </si>
  <si>
    <t xml:space="preserve">       10)  Projected Medical Services Trend</t>
  </si>
  <si>
    <t>Overall Medical Services</t>
  </si>
  <si>
    <t>Overall Medical Services + Prescription Drug</t>
  </si>
  <si>
    <t>Experience Medical Services Allowed Trend by Trend Category</t>
  </si>
  <si>
    <t>Projected Medical Services Allowed Trend by Trend Category</t>
  </si>
  <si>
    <r>
      <t xml:space="preserve">         9)  Overall</t>
    </r>
    <r>
      <rPr>
        <b/>
        <i/>
        <vertAlign val="superscript"/>
        <sz val="12"/>
        <color theme="1"/>
        <rFont val="Arial"/>
        <family val="2"/>
      </rPr>
      <t>7</t>
    </r>
    <r>
      <rPr>
        <b/>
        <i/>
        <sz val="12"/>
        <color theme="1"/>
        <rFont val="Arial"/>
        <family val="2"/>
      </rPr>
      <t>Experience Medical Services Trend</t>
    </r>
  </si>
  <si>
    <t>A biological product that is highly similar to and has no clinically meaningful differences from an existing FDA-approved reference product. Treat this as Generic, unless the plan- or insurer-negotiated monthly cost exceeds the threshold for a Specialty Drug.</t>
  </si>
  <si>
    <t>A medication created to be the same as an already marketed brand name drug in dosage, form, safety, strength, route of administration, quality, performance characteristics, and intended use. These similarities help to demonstrate bioequivalence, which means that a generic medicine works in the same way and provides the same clinical benefit as its brand name version. In other words, you can take a generic medicine as an equal substitute for its brand name counterpart.</t>
  </si>
  <si>
    <t>A single biological product, already approved by FDA, against which a proposed biosimilar product is compared. A reference product is approved based on, among other things, a full complement of safety and effectiveness data. Treat this as Brand Name or Brand Name Specialty.</t>
  </si>
  <si>
    <t>Medications which are purchased at a retail pharmacy.</t>
  </si>
  <si>
    <t>A product regulated by the Food and Drug Administration (FDA) and used to diagnose, prevent, treat, and cure diseases and medical conditions. They are a diverse category of products and are generally large, complex molecules. These products may be produced through biotechnology in a living system.</t>
  </si>
  <si>
    <t>Actuarial Basis</t>
  </si>
  <si>
    <t>The methodology used to determine the rating factors and the purpose of the factors</t>
  </si>
  <si>
    <t>Actuarial Value</t>
  </si>
  <si>
    <t>Any factors affecting the base rate, and the actuarial bases for those factors</t>
  </si>
  <si>
    <t>Custom Plan</t>
  </si>
  <si>
    <t>Excise Tax</t>
  </si>
  <si>
    <t>Large Group</t>
  </si>
  <si>
    <t>Number of Enrollees/Covered Lives</t>
  </si>
  <si>
    <t>Percent of Total Rate Changes</t>
  </si>
  <si>
    <t>Product Type</t>
  </si>
  <si>
    <t>Projected Trend</t>
  </si>
  <si>
    <t>Segment Type</t>
  </si>
  <si>
    <t>Standard Plan</t>
  </si>
  <si>
    <t xml:space="preserve">The calendar year (i.e., the current year) that a health plan or health insurer files the California Large Group Annual Aggregate Rate Data Report </t>
  </si>
  <si>
    <t>Category of rate determination method (i.e., community/manual rates, in whole or in part).  For the purpose of this section, segment types are 100% community/manual rated (in whole), blended (in part), and 100% experience rated (none).</t>
  </si>
  <si>
    <t>The number of employees, including covered dependents enrolled (i.e., members or covered lives), affected by rate changes during the 12-month reporting period; reasonable approximations are allowed when actual information is not available.</t>
  </si>
  <si>
    <t>Puts a 40 percent tax on the most expensive health insurance plans whose costs exceed certain thresholds</t>
  </si>
  <si>
    <t>The opposite of "standard plan" as referenced in item 7, this is a large group plan in which the purchaser has the opportunity to select an array of benefits, contractual provisions, and cost sharing.</t>
  </si>
  <si>
    <t xml:space="preserve">       18) Additional Information</t>
  </si>
  <si>
    <t>LGARD-#18-AdditionalInfo</t>
  </si>
  <si>
    <t>18) Additional Information</t>
  </si>
  <si>
    <t>the tab, LGARD-#18-AdditionalInfo, which can be referenced via the link below:</t>
  </si>
  <si>
    <t xml:space="preserve">A large group plan (and not an individual or small group plan), as referenced in item 7, sold by the health plan to the purchaser with little or no opportunity for customization regarding benefits, contractual provisions, or cost-sharing.  </t>
  </si>
  <si>
    <t>The following glossary lists out some additional information related to terms contained in the Large Group Aggregate Data Report Form:</t>
  </si>
  <si>
    <t>Refers to Health Maintenance Organization (HMO), Preferred Provider Organization (PPO), Point of Service (POS), Exclusive Provider Organization (EPO), and High Deductible Health Plan (HDHP)…...  "Product" references a discrete package of health insurance covered services that a health insurance issuer offers using a particular network type within a service area.  "Plan", on the other hand, with respect to an issuer and a product, means the pairing of the health insurance coverage benefits under the product with a particular cost-sharing structure, provider network, and service area.</t>
  </si>
  <si>
    <t>Measurement of the distribution of the number of rate changes for a given category (e.g., effective month) in items 4-6 of this report.</t>
  </si>
  <si>
    <t>***Please Note: Fields shaded in blue (all LGARD tabs) will update automatically, so there is no need to interact with these cells.</t>
  </si>
  <si>
    <t>Total payments made under the policy to health care providers on behalf of covered members including payments made by issuers and member cost sharing = Allowed Dollar Amount.</t>
  </si>
  <si>
    <t>H&amp;S Code 1385.045(c)(1)(C) &amp; CIC 10181.45(c)(1)(C) - 6) Rate Changes by Product Type</t>
  </si>
  <si>
    <t>Hospital Outpatient (Including ER)</t>
  </si>
  <si>
    <t>Please provide an explanation if any of the categories under 9) are zero or have no value.</t>
  </si>
  <si>
    <t>Please provide an explanation if any of the categories under 10) are zero or have no value.</t>
  </si>
  <si>
    <r>
      <t xml:space="preserve">    physician and other </t>
    </r>
    <r>
      <rPr>
        <b/>
        <sz val="12"/>
        <color theme="1"/>
        <rFont val="Arial"/>
        <family val="2"/>
      </rPr>
      <t>professional</t>
    </r>
    <r>
      <rPr>
        <sz val="12"/>
        <color theme="1"/>
        <rFont val="Arial"/>
        <family val="2"/>
      </rPr>
      <t xml:space="preserve"> services, prescription drugs from pharmacies, laboratory services (other</t>
    </r>
  </si>
  <si>
    <t>California 2017 Individual Market QHP Issuer Contract."</t>
  </si>
  <si>
    <t>to structure their response with reference to the cost containment and quality improvement components of "Attachment 7 to Covered</t>
  </si>
  <si>
    <t>Pricing trend for the calendar year CY+1 over calendar year CY and for calendar year CY over calendar year CY - 1 used in pricing health coverage premium effective during the reporting period, where CY refers to the Current (or Reporting) Year.</t>
  </si>
  <si>
    <t>Glossary of terms used in Large Group Prescription Drug Reporting Form</t>
  </si>
  <si>
    <t>H&amp;S Code 1385.045(c)(1)(E) &amp; CIC 10181.45(c)(1)(E) - 7) Products Sold with Materially Different Benefits, Cost Share</t>
  </si>
  <si>
    <t>H&amp;S Code 1385.045(c)(4)(A), 1385.045(c)(4)(B), 1385.045(c)(4)(C) &amp; CIC 10181.045(c)(4)(A), 10181.045(c)(4)(B), 10181.045(c)(4)(C) - 16) Large Group Prescription Drug Report</t>
  </si>
  <si>
    <t>H&amp;S Code 1385.045(c)(4)(A)(i) &amp; CIC 10181.45(4)(A)(i) - Percent of Premium Attributable to Prescription Drug Costs</t>
  </si>
  <si>
    <t>H&amp;S Code 1385.045(c)(4)(A)(ii) &amp; CIC 10181.45(4)(A)(ii) - Year-Over-Year Increase, as a Percentage, in Per Member Per Month, Total Health Plan Spending</t>
  </si>
  <si>
    <t>H&amp;S Code 1385.045(c)(4)(A)(iii) &amp; CIC 10181.45(4)(A)(iii) - Year-Over-Year Increase in Per Member Per Month Costs &amp; Drug Prices Compared  to Other Components of Health Care Premium</t>
  </si>
  <si>
    <t>H&amp;S Code 1385.045(c)(4)(A)(iv) &amp; CIC 10181.45(4)(A)(iv) - Specialty Tier Formulary List</t>
  </si>
  <si>
    <t>H&amp;S Code 1385.045(c)(4)(B) &amp; CIC 10181.45(4)(B) - Percent of Premium Attributable To Drugs Administered in a Doctor's Office</t>
  </si>
  <si>
    <t>H&amp;S Code 1385.045(c)(4)(C)(i), 1385.045(c)(4)(C)(ii) &amp; CIC 10181.45(4)(C)(i), CIC 10181.45(4)(C)(ii)   - Health Plan/Insurer Uses of Prescription Drug Benefit Manager</t>
  </si>
  <si>
    <t>Which Market Segment, if any, is Fully Experience Rated, and which Market Segment, if any, is In Part Experience Rated and In Part Community Rated</t>
  </si>
  <si>
    <t>Factors provided by the health plan or insurers, such as those factors listed from Health &amp; Safety Code Section 1385.045(c)(2) A-K and California Insurance Code Section 10181.45(c)(2) A-K , affecting the base rate and briefly describing the actuarial basis (i.e., geographic region, age, occupation, industry, health status, employee and employee dependents, enrollee, and segment type (partial or full community rates vs. experience rates)).</t>
  </si>
  <si>
    <t>Commercial full-service health care service plans as defined in Health &amp; Safety Code section 1385.01, subdivision (a) and as defined in California Insurance Code 10181, subdivision (a).  For the purpose of report requirements contained in this workbook, large group plans shall include fully insured commercial products and In Home Support Services (IHSS) products.</t>
  </si>
  <si>
    <r>
      <t xml:space="preserve">As reported in Item 7 on the Large Group Annual Aggregate Data Report Form, this calculation should utilize the covered benefits described in the February 20, 2013 Methodology for the Minimum Value (MV) Calculator.  Please note that this reference to the MV Calculator methodology is only for the purpose of describing the set of covered benefits to be used in the calculation of this value; this is </t>
    </r>
    <r>
      <rPr>
        <u/>
        <sz val="12"/>
        <color theme="1"/>
        <rFont val="Arial"/>
        <family val="2"/>
      </rPr>
      <t>not</t>
    </r>
    <r>
      <rPr>
        <sz val="12"/>
        <color theme="1"/>
        <rFont val="Arial"/>
        <family val="2"/>
      </rPr>
      <t xml:space="preserve"> an instruction to use the MV Calculator to perform the calculation.......  The benefits are 1) Emergency Room Services, 2) All Inpatient Hospital Services (including mental health &amp; substance use disorder services), 3) Primary Care Visit to treat an injury or illness (excluding preventive well baby, preventive, and X-rays), 4) Specialist Visit, 5) Mental/Behavioral Health and Substance Abuse Disorder Outpatient Services, 6) Imaging (CT/PET scans, MRI), 7) Rehabilitative Speech Therapy, 8) Rehabilitative Occupational and Rehabilitative Physical Therapy, 9) Preventive Care/Screening/Immunization, 10) Laboratory Outpatient and Professional Services, 11) X-rays and Diagnostic Imaging, 12) Skilled Nursing Facility, 13) Outpatient Facility Fee (e.g., Ambulatory Surgery Center), 14) Outpatient Surgery Physician/Surgical Services, 15) Drug Categories: Generics, Preferred Brand, Non-Preferred, and Specialty drugs</t>
    </r>
  </si>
  <si>
    <t>Large Group Aggregate Rate Data Report</t>
  </si>
  <si>
    <t>Other (Describe in Comment Box Below)</t>
  </si>
  <si>
    <t>an estimate of potential savings together with an estimated cost or savings for the projection period.  Companies are encouraged</t>
  </si>
  <si>
    <t>The Large Group Aggregate Data Report Consists of the following tabs:</t>
  </si>
  <si>
    <t>Average AV in AV Range</t>
  </si>
  <si>
    <t>Grand Total</t>
  </si>
  <si>
    <t>H&amp;S Code 1385.045(c)(3)(D) &amp; CIC 10181.45(c)(3)(D) - 12a) Changes in Enrollee Cost Sharing</t>
  </si>
  <si>
    <t>H&amp;S Code 1385.045(c)(3)(D) &amp; CIC 10181.45(c)(3)(D) - 12b) Cost Sharing Details</t>
  </si>
  <si>
    <t xml:space="preserve">       12a)  Changes in Enrollee Cost Sharing</t>
  </si>
  <si>
    <t>Individual Deductibles (Medical +Rx Combined) between zero and High</t>
  </si>
  <si>
    <t>$1  -  $499</t>
  </si>
  <si>
    <t>$500  -  $999</t>
  </si>
  <si>
    <t>$1,000  -  $1,999</t>
  </si>
  <si>
    <t>$2,000  -  $2,999</t>
  </si>
  <si>
    <t>$3,000  -  $3,999</t>
  </si>
  <si>
    <t>$4,000+</t>
  </si>
  <si>
    <t xml:space="preserve">Number of Enrollees/Covered Lives </t>
  </si>
  <si>
    <t>Product Types</t>
  </si>
  <si>
    <t>OTHER</t>
  </si>
  <si>
    <t>Family Deductibles (Medical +Rx Combined) between zero and High</t>
  </si>
  <si>
    <t>$1  -  $999</t>
  </si>
  <si>
    <t>$1000  -  $1,999</t>
  </si>
  <si>
    <t>$3000  -  $3,999</t>
  </si>
  <si>
    <t>$4,000  -  $5,999</t>
  </si>
  <si>
    <t>$6,000+</t>
  </si>
  <si>
    <t>Coinsurance Percentage (Hospital Inpatient)</t>
  </si>
  <si>
    <t>1%-10%</t>
  </si>
  <si>
    <t>11%-20%</t>
  </si>
  <si>
    <t>21%-30%</t>
  </si>
  <si>
    <t>Copayment for Primary Doctor Visits</t>
  </si>
  <si>
    <t>$1 to $10</t>
  </si>
  <si>
    <t>$11 to $20</t>
  </si>
  <si>
    <t>$21 to $30</t>
  </si>
  <si>
    <t>$31 to $40</t>
  </si>
  <si>
    <t>Copayment for Specialist Visits</t>
  </si>
  <si>
    <t>$1 to $15</t>
  </si>
  <si>
    <t>$16 to $30</t>
  </si>
  <si>
    <t>$31 to $45</t>
  </si>
  <si>
    <t>$45 to $60</t>
  </si>
  <si>
    <t>Average Cost Sharing for Brand Name Drugs</t>
  </si>
  <si>
    <t>$0 to $15</t>
  </si>
  <si>
    <t>$46 to $60</t>
  </si>
  <si>
    <t>$61  to $75</t>
  </si>
  <si>
    <t>Individual Out Of Pocket Maximum (Medical + Rx Combined In-network Only)</t>
  </si>
  <si>
    <t>$0 to $1,999</t>
  </si>
  <si>
    <t>$2,000 to $2,999</t>
  </si>
  <si>
    <t>$3,000 to $3,999</t>
  </si>
  <si>
    <t>$4,000 to $4,999</t>
  </si>
  <si>
    <t>$5,000 to $5,999</t>
  </si>
  <si>
    <t>Family Out Of Pocket Maximum (Medical  + Rx Combined In-network Only)</t>
  </si>
  <si>
    <t>$0 to $3,999</t>
  </si>
  <si>
    <t>$4,000 to $5,999</t>
  </si>
  <si>
    <t>$6,000 to $9,999</t>
  </si>
  <si>
    <t>$10,000 to $14,999</t>
  </si>
  <si>
    <t>$15,000+</t>
  </si>
  <si>
    <t xml:space="preserve">       12b)  Detailed Enrollee Cost Sharing Tables</t>
  </si>
  <si>
    <t>LGARD-#12a-EECostSharing</t>
  </si>
  <si>
    <t>LGARD-#12b-EECostSharing</t>
  </si>
  <si>
    <t>Coinsurance Percentage (Specialty Drugs)</t>
  </si>
  <si>
    <t>&gt;30%</t>
  </si>
  <si>
    <t>&gt;$40</t>
  </si>
  <si>
    <t>&gt;$60</t>
  </si>
  <si>
    <t>&gt;$75</t>
  </si>
  <si>
    <t>001-60054</t>
  </si>
  <si>
    <t>Aetna Life Insurance Company</t>
  </si>
  <si>
    <t>AETN-134113905</t>
  </si>
  <si>
    <t>Milan Mi</t>
  </si>
  <si>
    <t>Mim@aetna.com</t>
  </si>
  <si>
    <t>510-508-3641</t>
  </si>
  <si>
    <t>Initial</t>
  </si>
  <si>
    <t>(2)   Approximations are derived from rating factors and underwriting reports</t>
  </si>
  <si>
    <t>(1)  The most commonly sold plan design is a PPO Plan with Deductible $3250, OOP Max. $5500, Coinsurance 100%, PCP Copay $30, SPC Copay $60.</t>
  </si>
  <si>
    <t>All product types are offered for each segment.</t>
  </si>
  <si>
    <t>Membership distribution is as follows:</t>
  </si>
  <si>
    <t>Segment</t>
  </si>
  <si>
    <t>Other-Indemnity</t>
  </si>
  <si>
    <t>100% Community Rated (in whole)</t>
  </si>
  <si>
    <t>Blended (in part)</t>
  </si>
  <si>
    <t xml:space="preserve">100% Experience Rated </t>
  </si>
  <si>
    <t xml:space="preserve">“Other” product type reflects the Aetna Traditional Choice (Indemnity) plan where members have the freedom to choose any recognized provider for covered services </t>
  </si>
  <si>
    <t xml:space="preserve">without a referral. The plan coinsurance percent is the same, regardless of whether a provider is contracted with Aetna or not. Plan sponsors save if a member obtains </t>
  </si>
  <si>
    <t xml:space="preserve">services from network providers who we reimburse based on their contracted fee schedule. </t>
  </si>
  <si>
    <t xml:space="preserve">The total number of groups in 6) above does not match the total number of groups in 5) because a group may have members enrolled in more than one product (for example, </t>
  </si>
  <si>
    <t>PPO and EPO). In this case, the group is counted twice in 6), once under EPO and once under PPO.</t>
  </si>
  <si>
    <t>Standard Plans</t>
  </si>
  <si>
    <t>Groups with members on plan</t>
  </si>
  <si>
    <t xml:space="preserve"> Ded $1000, OOP $3500, Coins 0.8, PCP $25, SPC $50 </t>
  </si>
  <si>
    <t xml:space="preserve"> Ded $500, OOP $3000, Coins 0.8, PCP $15, SPC $30 </t>
  </si>
  <si>
    <t xml:space="preserve"> Ded $5500, OOP $6550, Coins 0.9, PCP $0, SPC $0 </t>
  </si>
  <si>
    <t xml:space="preserve"> Ded $250, OOP $2500, Coins 0.9, PCP $10, SPC $20 </t>
  </si>
  <si>
    <t xml:space="preserve"> Ded $2000, OOP $5000, Coins 0.7, PCP $30, SPC $50 </t>
  </si>
  <si>
    <t xml:space="preserve"> Ded $500, OOP $3000, Coins 0.8, PCP $20, SPC $25 </t>
  </si>
  <si>
    <t xml:space="preserve"> Ded $750, OOP $3000, Coins 0.8, PCP $20, SPC $40 </t>
  </si>
  <si>
    <t xml:space="preserve"> Ded $4000, OOP $6750, Coins 0.7, PCP $0, SPC $0 </t>
  </si>
  <si>
    <t xml:space="preserve"> Ded $1500, OOP $5000, Coins 0.7, PCP $30, SPC $50 </t>
  </si>
  <si>
    <t xml:space="preserve"> Ded $1500, OOP $3500, Coins 0.8, PCP $25, SPC $50 </t>
  </si>
  <si>
    <t xml:space="preserve"> Ded $3300, OOP $6000, Coins 0.8, PCP $0, SPC $0 </t>
  </si>
  <si>
    <t xml:space="preserve"> Ded $3300, OOP $6000, Coins 0.9, PCP $0, SPC $0 </t>
  </si>
  <si>
    <t xml:space="preserve"> Ded $1000, OOP $4000, Coins 0.8, PCP $25, SPC $50 </t>
  </si>
  <si>
    <t xml:space="preserve"> Ded $3200, OOP $6000, Coins 0.9, PCP $0, SPC $0 </t>
  </si>
  <si>
    <t xml:space="preserve"> Ded $2000, OOP $4000, Coins 0.8, PCP $0, SPC $0 </t>
  </si>
  <si>
    <t xml:space="preserve"> Ded $2000, OOP $4000, Coins 0.7, PCP $30, SPC $50 </t>
  </si>
  <si>
    <t xml:space="preserve"> Ded $500, OOP $2000, Coins 0.9, PCP $15, SPC $25 </t>
  </si>
  <si>
    <t xml:space="preserve"> Ded $2000, OOP $4000, Coins 0.9, PCP $0, SPC $0 </t>
  </si>
  <si>
    <t xml:space="preserve"> Ded $500, OOP $3500, Coins 0.8, PCP $15, SPC $30 </t>
  </si>
  <si>
    <t xml:space="preserve"> Ded $250, OOP $2000, Coins 0.9, PCP $20, SPC $20 </t>
  </si>
  <si>
    <t xml:space="preserve"> Ded $1500, OOP $4000, Coins 0.8, PCP $25, SPC $50 </t>
  </si>
  <si>
    <t xml:space="preserve"> Ded $3000, OOP $6000, Coins 1, PCP $30, SPC $60 </t>
  </si>
  <si>
    <t xml:space="preserve"> Ded $500, OOP $3500, Coins 0.8, PCP $20, SPC $40 </t>
  </si>
  <si>
    <t xml:space="preserve"> Ded $3200, OOP $6000, Coins 0.8, PCP $0, SPC $0 </t>
  </si>
  <si>
    <t xml:space="preserve"> Ded $500, OOP $2500, Coins 0.8, PCP $20, SPC $20 </t>
  </si>
  <si>
    <t xml:space="preserve"> Ded $500, OOP $2000, Coins 0.8, PCP $20, SPC $20 </t>
  </si>
  <si>
    <t xml:space="preserve"> Ded $750, OOP $3000, Coins 0.9, PCP $20, SPC $40 </t>
  </si>
  <si>
    <t xml:space="preserve"> Ded $500, OOP $2500, Coins 0.9, PCP $15, SPC $25 </t>
  </si>
  <si>
    <t xml:space="preserve">Ded $500, OOP $3000, Coins 0.9, PCP $20, SPC $40 </t>
  </si>
  <si>
    <t xml:space="preserve"> Ded $500, OOP $3000, Coins 0.8, PCP $20, SPC $40 </t>
  </si>
  <si>
    <t xml:space="preserve"> Ded $750, OOP $3500, Coins 0.8, PCP $20, SPC $40 </t>
  </si>
  <si>
    <t xml:space="preserve"> Ded $250, OOP $2500, Coins 1, PCP $10, SPC $20 </t>
  </si>
  <si>
    <t xml:space="preserve"> Ded $250, OOP $2000, Coins 0.9, PCP $10, SPC $20 </t>
  </si>
  <si>
    <t xml:space="preserve"> Ded $2000, OOP $5000, Coins 1, PCP $20, SPC $40 </t>
  </si>
  <si>
    <t xml:space="preserve"> Ded $2500, OOP $4000, Coins 0.8, PCP $0, SPC $0 </t>
  </si>
  <si>
    <t xml:space="preserve"> Ded $500, OOP $2500, Coins 0.9, PCP $20, SPC $25 </t>
  </si>
  <si>
    <t>Ded $750, OOP $3500, Coins 0.9, PCP $20, SPC $40</t>
  </si>
  <si>
    <t>Ded $3300, OOP $6000, Coins 1, PCP $0, SPC $0</t>
  </si>
  <si>
    <t>Ded $250, OOP $2000, Coins 1, PCP $10, SPC $20</t>
  </si>
  <si>
    <t>Ded $0, OOP $2000, Coins 1, PCP $20, SPC $40</t>
  </si>
  <si>
    <t>Ded $500, OOP $4000, Coins 0.8, PCP $30, SPC $50</t>
  </si>
  <si>
    <t>Ded $250, OOP $2500, Coins 0.9, PCP $20, SPC $20</t>
  </si>
  <si>
    <t>Ded $1000, OOP $4000, Coins 0.7, PCP $30, SPC $50</t>
  </si>
  <si>
    <t>Ded $550, OOP $5000, Coins 0.85, PCP $25, SPC $45</t>
  </si>
  <si>
    <t>Ded $4000, OOP $5500, Coins 0.7, PCP $0, SPC $0</t>
  </si>
  <si>
    <t>Ded $3200, OOP $6000, Coins 1, PCP $0, SPC $0</t>
  </si>
  <si>
    <t>Ded $7000, OOP $8700, Coins 0.6, PCP $0, SPC $0</t>
  </si>
  <si>
    <t>Ded $0, OOP $2500, Coins 0.9, PCP $20, SPC $25</t>
  </si>
  <si>
    <t>Ded $4000, OOP $8000, Coins 0.8, PCP $0, SPC $0</t>
  </si>
  <si>
    <t>Ded $1500, OOP $3000, Coins 0.8, PCP $0, SPC $0</t>
  </si>
  <si>
    <t>Ded $500, OOP $3000, Coins 0.9, PCP $15, SPC $25</t>
  </si>
  <si>
    <t>Ded $2500, OOP $6250, Coins 0.8, PCP $25, SPC $50</t>
  </si>
  <si>
    <t>Ded $2500, OOP $4000, Coins 0.9, PCP $0, SPC $0</t>
  </si>
  <si>
    <t>Ded $750, OOP $4000, Coins 0.8, PCP $20, SPC $40</t>
  </si>
  <si>
    <t>Ded $1500, OOP $7000, Coins 0.9, PCP $0, SPC $0</t>
  </si>
  <si>
    <t>Ded $3000, OOP $6500, Coins 0.7, PCP $40, SPC $60</t>
  </si>
  <si>
    <t>Ded $2500, OOP $5500, Coins 0.8, PCP $35, SPC $55</t>
  </si>
  <si>
    <t>Ded $250, OOP $3500, Coins 0.9, PCP $15, SPC $30</t>
  </si>
  <si>
    <t>Ded $500, OOP $3000, Coins 0.9, PCP $15, SPC $30</t>
  </si>
  <si>
    <t>Custom Plans</t>
  </si>
  <si>
    <t>Geographic regions are based on counties and cost differences between regions. Area factors are developed using Aetna’s internal data. No changes were made to the geographic region factors during the reporting year.</t>
  </si>
  <si>
    <t>Age rating factors reflect cost variation by age and gender and are developed using Aetna’s book of business data. Age and gender factors were changed based on recent data. This change was revenue neutral.</t>
  </si>
  <si>
    <t>Occupation rating factors are considered under the same umbrella as industry factors.</t>
  </si>
  <si>
    <t>Industry factors vary by SIC code and are developed using Aetna’s book of business data. Industry factors were changed based on recent data. This change was revenue neutral.</t>
  </si>
  <si>
    <t>Member‐level prospective risk scores used in manual rating are derived from claims history and diagnosis data.</t>
  </si>
  <si>
    <t>Tier factors were changed based on recent data. This change was revenue neutral. The most commonly used premium composition is 4‐tier (EE, ES, EC(H), F) as defined below. EE = Employee Only, ES = Employee and Spouse, EC(H) = Employee and Child(ren), F = Family</t>
  </si>
  <si>
    <t>There are no rating factors based on enrollees’ share of premiums.</t>
  </si>
  <si>
    <t>Benefit pricing factors based on enrollee cost sharing vary according to plan design. The majority of business is under custom plans.</t>
  </si>
  <si>
    <t>Advanced Reproductive Technology (ART), excluding fertility preservation, and Comprehensive infertility are offered for an additional premium.</t>
  </si>
  <si>
    <t>All large group market segments use a credibility table based on number of covered lives to determine whether the group is fully experience rated or partially experience rated.</t>
  </si>
  <si>
    <t>Network savings factor for narrow network products were not changed during the reporting year.</t>
  </si>
  <si>
    <t>There is no “Capitation” for PPO plans. The Other field has no value because all services are captured within other categories in the table above.</t>
  </si>
  <si>
    <t xml:space="preserve">Lab and Radiology data is included in the other service categories, it is not broken out separately in our data source. </t>
  </si>
  <si>
    <t>In addition, we don’t have trend that falls under the “Fees and Risk” category.</t>
  </si>
  <si>
    <t>Any cost-sharing changes are initiated by the client, and therefore vary on a case-by-case basis.</t>
  </si>
  <si>
    <t>Aggregate change in enrollee cost sharing for all benefit categories on renewal as measured by Aetna’s internal benefit pricing model is worth approximately -0.3%.</t>
  </si>
  <si>
    <t>Form LG Forms approved under AETN-134360846/ PF-2024-02311 on 01.23.2025.  Its changes would be part of the benefit modifications made over the past year, including:</t>
  </si>
  <si>
    <t>These business changes were made in addition to the above legislative compliance items:</t>
  </si>
  <si>
    <t>• Ambulance Services – We updated covered services language for ambulance services and clarified cost-share options.</t>
  </si>
  <si>
    <t>• Experimental, investigational, or unproven – We revised the glossary term by adding the word “unproven”. The new glossary term has replaced the old throughout the forms, as have related references.</t>
  </si>
  <si>
    <t>• Pharmacy –Revisions include:</t>
  </si>
  <si>
    <t>• General plan exclusions-Dental services and Reconstructive surgery and supplies: Add qualifying language to the dental implant exclusion which would allow for dental implants in approved reconstructive surgery procedures where there are anatomical deformities or medical illness deformities, such as jaw cancer. The prior exclusion made it difficult to get the procedure approved without several layers of escalation. This new language will alleviate the extra steps and get a member their surgeries quicker. It will also clarify how the surgery is to be covered and what is actually covered for accidental teeth injury. This change is also in conjunction with CPB changes for clarity.</t>
  </si>
  <si>
    <t>Services prohibited by law – We added exclusionary language clarifying prohibition of coverage of any benefit not allowed by law.</t>
  </si>
  <si>
    <t>• Grandfathered provisions: Throughout the forms, drafting notes and alternate text added to accommodate grandfathered plans.</t>
  </si>
  <si>
    <t>2024-CA-413 SRQ 001 - Coverage for PANDAS and PANS </t>
  </si>
  <si>
    <t xml:space="preserve">  Clarified language related to the copayment assistance program for specialty prescription drugs.</t>
  </si>
  <si>
    <t xml:space="preserve">  Exclusions- Drugs or medications- that are used for weight gain or loss- added language to support the business.</t>
  </si>
  <si>
    <t xml:space="preserve">2024-CA-418 SRQ 001 PRA LG PPO - Coverage for medically necessary pasteurized donor human milk as a basic health care service </t>
  </si>
  <si>
    <t xml:space="preserve">2024-CA-424 - Coverage for COVID-19 diagnostic testing, immunizations, and therapeutics </t>
  </si>
  <si>
    <t xml:space="preserve">2024-CA-349 SRQ 001 - Emergency room coverage for victims of rape or sexual assault </t>
  </si>
  <si>
    <t>Cost Containment</t>
  </si>
  <si>
    <t>Quality</t>
  </si>
  <si>
    <r>
      <t>Value Based P4P</t>
    </r>
    <r>
      <rPr>
        <sz val="9"/>
        <color rgb="FF000000"/>
        <rFont val="Open Sans"/>
        <family val="2"/>
      </rPr>
      <t xml:space="preserve"> (Integrated Healthcare Association):  Applicable to HMO products.  Rewards IPAs for cost efficiency and quality.</t>
    </r>
  </si>
  <si>
    <t>Yes</t>
  </si>
  <si>
    <r>
      <t>Pay for Performance Program</t>
    </r>
    <r>
      <rPr>
        <sz val="9"/>
        <color rgb="FF000000"/>
        <rFont val="Open Sans"/>
        <family val="2"/>
      </rPr>
      <t xml:space="preserve"> – </t>
    </r>
    <r>
      <rPr>
        <b/>
        <sz val="9"/>
        <color rgb="FF000000"/>
        <rFont val="Open Sans"/>
        <family val="2"/>
      </rPr>
      <t>Physician/Hospital</t>
    </r>
    <r>
      <rPr>
        <sz val="9"/>
        <color rgb="FF000000"/>
        <rFont val="Open Sans"/>
        <family val="2"/>
      </rPr>
      <t>: Rewards physician groups or hospitals for meeting performance metrics based on both efficiency and quality.</t>
    </r>
  </si>
  <si>
    <r>
      <t>Patient Centered Medical Home Program</t>
    </r>
    <r>
      <rPr>
        <sz val="9"/>
        <color rgb="FF000000"/>
        <rFont val="Open Sans"/>
        <family val="2"/>
      </rPr>
      <t>:  Rewards physician groups for effectively managing the health of a population based on measurement of both cost efficiency and quality metrics.</t>
    </r>
  </si>
  <si>
    <r>
      <t>High Performance Network/ACO Program model</t>
    </r>
    <r>
      <rPr>
        <sz val="9"/>
        <color rgb="FF000000"/>
        <rFont val="Open Sans"/>
        <family val="2"/>
      </rPr>
      <t xml:space="preserve">:  Rewards health systems for effectively managing the health of a population based on measurement of both overall medical costs and quality metrics. </t>
    </r>
  </si>
  <si>
    <r>
      <t>Institutes of Quality/Institutes of Excellence – Organ transplant, Bone Marrow Transplant; Bariatric; Orthopedic, Cardiac</t>
    </r>
    <r>
      <rPr>
        <sz val="9"/>
        <color rgb="FF000000"/>
        <rFont val="Open Sans"/>
        <family val="2"/>
      </rPr>
      <t>: Providers are selected for participation in these networks based on volume/outcomes and cost criteria.</t>
    </r>
  </si>
  <si>
    <r>
      <t>In-Network Behavioral Health Cost/Quality</t>
    </r>
    <r>
      <rPr>
        <sz val="9"/>
        <color rgb="FF000000"/>
        <rFont val="Open Sans"/>
        <family val="2"/>
      </rPr>
      <t xml:space="preserve">:  Focused on managing costs and quality associated with Autism, Substance Abuse and Inpatient Behavioral Health confinement. </t>
    </r>
  </si>
  <si>
    <r>
      <t>Health Improvement for High Risk Members</t>
    </r>
    <r>
      <rPr>
        <sz val="9"/>
        <color rgb="FF000000"/>
        <rFont val="Open Sans"/>
        <family val="2"/>
      </rPr>
      <t>: This program identifies members with higher morbidity and engages them with their health care provider through outreach and a health assessment.</t>
    </r>
  </si>
  <si>
    <r>
      <t>Other Cost Containment Initiatives</t>
    </r>
    <r>
      <rPr>
        <sz val="9"/>
        <color rgb="FF000000"/>
        <rFont val="Open Sans"/>
        <family val="2"/>
      </rPr>
      <t xml:space="preserve">:  Aetna defines multiple additional market level and national cost reduction actions annually or more frequently as needed. </t>
    </r>
  </si>
  <si>
    <t>Not applicable</t>
  </si>
  <si>
    <t>CVS/Caremark</t>
  </si>
  <si>
    <t>Ded $500, OOP $2000, Coinsurance 90%</t>
  </si>
  <si>
    <t>Ded $1000, OOP $3500, Coinsurance 85%</t>
  </si>
  <si>
    <t>Ded $2500, OOP $6000, Coinsurance 80%</t>
  </si>
  <si>
    <t>Ded $0, OOP $3000, Coinsurance 90%, PCP Copay $20, SPC Copay $30</t>
  </si>
  <si>
    <t>Ded $1000, OOP $4500, Coinsurance 85%, PCP Copay $15, SPC Copay $25</t>
  </si>
  <si>
    <t>Ded $7000, OOP $8500, Coinsurance 60%</t>
  </si>
  <si>
    <t>Ded $2500, OOP $5000, Coinsurance 80%</t>
  </si>
  <si>
    <t>Ded $3500, OOP $5500, Coinsurance 85%</t>
  </si>
  <si>
    <t>Ded $5500, OOP $8000, Coinsurance 70%</t>
  </si>
  <si>
    <t>Ded $1500, OOP $3500, Coinsurance 90%</t>
  </si>
  <si>
    <t>ABILIFY ASIMTUFII</t>
  </si>
  <si>
    <t>QUINOLINONE DERIVATIVES</t>
  </si>
  <si>
    <t>ABILIFY MAINTENA</t>
  </si>
  <si>
    <t>ABIRATERONE ACETATE</t>
  </si>
  <si>
    <t>ANTINEOPLASTIC - HORMONAL AND RELATED AGENTS</t>
  </si>
  <si>
    <t>ABSORICA</t>
  </si>
  <si>
    <t>ACNE PRODUCTS</t>
  </si>
  <si>
    <t>ABSORICA LD</t>
  </si>
  <si>
    <t>ACTEMRA</t>
  </si>
  <si>
    <t>INTERLEUKIN-6 RECEPTOR INHIBITORS</t>
  </si>
  <si>
    <t>ACTEMRA ACTPEN</t>
  </si>
  <si>
    <t>ADALIMUMAB-ADAZ</t>
  </si>
  <si>
    <t>ANTI-TNF-ALPHA - MONOCLONAL ANTIBODIES</t>
  </si>
  <si>
    <t>ADBRY</t>
  </si>
  <si>
    <t>ECZEMA AGENTS</t>
  </si>
  <si>
    <t>ADEMPAS</t>
  </si>
  <si>
    <t>PULMONARY HYPERTENSION - SOL GUANYLATE CYCLASE STIMULATOR</t>
  </si>
  <si>
    <t>ADVATE</t>
  </si>
  <si>
    <t>ANTIHEMOPHILIC PRODUCTS</t>
  </si>
  <si>
    <t>AFINITOR</t>
  </si>
  <si>
    <t>ANTINEOPLASTIC ENZYME INHIBITORS</t>
  </si>
  <si>
    <t>AFREZZA</t>
  </si>
  <si>
    <t>INSULIN</t>
  </si>
  <si>
    <t>ALECENSA</t>
  </si>
  <si>
    <t>ALPROLIX</t>
  </si>
  <si>
    <t>ALTUVIIIO</t>
  </si>
  <si>
    <t>ALUNBRIG</t>
  </si>
  <si>
    <t>ALVAIZ</t>
  </si>
  <si>
    <t>HEMATOPOIETIC GROWTH FACTORS</t>
  </si>
  <si>
    <t>AMBRISENTAN</t>
  </si>
  <si>
    <t>PULMONARY HYPERTENSION - ENDOTHELIN RECEPTOR ANTAGONISTS</t>
  </si>
  <si>
    <t>AMPYRA</t>
  </si>
  <si>
    <t>MULTIPLE SCLEROSIS AGENTS</t>
  </si>
  <si>
    <t>ANNOVERA</t>
  </si>
  <si>
    <t>COMBINATION CONTRACEPTIVES - VAGINAL</t>
  </si>
  <si>
    <t>APLENZIN</t>
  </si>
  <si>
    <t>ANTIDEPRESSANTS - MISC.</t>
  </si>
  <si>
    <t>APTIOM</t>
  </si>
  <si>
    <t>ANTICONVULSANTS - MISC.</t>
  </si>
  <si>
    <t>AQNEURSA</t>
  </si>
  <si>
    <t>PSYCHOTHERAPEUTIC AND NEUROLOGICAL AGENTS - MISC.</t>
  </si>
  <si>
    <t>ARANESP ALBUMIN FREE</t>
  </si>
  <si>
    <t>ARCALYST</t>
  </si>
  <si>
    <t>INTERLEUKIN-1 BLOCKERS</t>
  </si>
  <si>
    <t>ARIKAYCE</t>
  </si>
  <si>
    <t>AMINOGLYCOSIDES</t>
  </si>
  <si>
    <t>ARIMIDEX</t>
  </si>
  <si>
    <t>ARISTADA</t>
  </si>
  <si>
    <t>AROMASIN</t>
  </si>
  <si>
    <t>AUGTYRO</t>
  </si>
  <si>
    <t>AURYXIA</t>
  </si>
  <si>
    <t>PHOSPHATE BINDER AGENTS</t>
  </si>
  <si>
    <t>AUSTEDO</t>
  </si>
  <si>
    <t>MOVEMENT DISORDER DRUG THERAPY</t>
  </si>
  <si>
    <t>AUSTEDO XR</t>
  </si>
  <si>
    <t>AUVELITY</t>
  </si>
  <si>
    <t>ANTIDEPRESSANT COMBINATIONS</t>
  </si>
  <si>
    <t>AVONEX</t>
  </si>
  <si>
    <t>AVONEX PEN</t>
  </si>
  <si>
    <t>AVSOLA</t>
  </si>
  <si>
    <t>INFLAMMATORY BOWEL AGENTS</t>
  </si>
  <si>
    <t>BAFIERTAM</t>
  </si>
  <si>
    <t>BANZEL</t>
  </si>
  <si>
    <t>BARACLUDE</t>
  </si>
  <si>
    <t>HEPATITIS AGENTS</t>
  </si>
  <si>
    <t>BAXDELA</t>
  </si>
  <si>
    <t>FLUOROQUINOLONES</t>
  </si>
  <si>
    <t>BENLYSTA</t>
  </si>
  <si>
    <t>SYSTEMIC LUPUS ERYTHEMATOSUS AGENTS</t>
  </si>
  <si>
    <t>BESREMI</t>
  </si>
  <si>
    <t>ANTINEOPLASTICS MISC.</t>
  </si>
  <si>
    <t>BETASERON</t>
  </si>
  <si>
    <t>BIKTARVY</t>
  </si>
  <si>
    <t>ANTIRETROVIRALS</t>
  </si>
  <si>
    <t>BIMZELX</t>
  </si>
  <si>
    <t>ANTIPSORIATICS</t>
  </si>
  <si>
    <t>BOSENTAN</t>
  </si>
  <si>
    <t>BOSULIF</t>
  </si>
  <si>
    <t>BRAFTOVI</t>
  </si>
  <si>
    <t>BRIVIACT</t>
  </si>
  <si>
    <t>BRUKINSA</t>
  </si>
  <si>
    <t>CABOMETYX</t>
  </si>
  <si>
    <t>CALQUENCE</t>
  </si>
  <si>
    <t>CAMZYOS</t>
  </si>
  <si>
    <t>CARDIAC MYOSIN INHIBITORS</t>
  </si>
  <si>
    <t>CANASA</t>
  </si>
  <si>
    <t>CAPECITABINE</t>
  </si>
  <si>
    <t>ANTIMETABOLITES</t>
  </si>
  <si>
    <t>CAPLYTA</t>
  </si>
  <si>
    <t>ANTIPSYCHOTICS - MISC.</t>
  </si>
  <si>
    <t>CAYSTON</t>
  </si>
  <si>
    <t>MONOBACTAMS</t>
  </si>
  <si>
    <t>CELLCEPT</t>
  </si>
  <si>
    <t>IMMUNOSUPPRESSIVE AGENTS</t>
  </si>
  <si>
    <t>CERDELGA</t>
  </si>
  <si>
    <t>AGENTS FOR GAUCHER DISEASE</t>
  </si>
  <si>
    <t>CETRORELIX ACETATE</t>
  </si>
  <si>
    <t>GNRH/LHRH ANTAGONISTS</t>
  </si>
  <si>
    <t>CETROTIDE</t>
  </si>
  <si>
    <t>CIBINQO</t>
  </si>
  <si>
    <t>CIMZIA</t>
  </si>
  <si>
    <t>CIMZIA STARTER KIT</t>
  </si>
  <si>
    <t>COLISTIMETHATE SODIUM</t>
  </si>
  <si>
    <t>POLYMYXINS</t>
  </si>
  <si>
    <t>COPAXONE</t>
  </si>
  <si>
    <t>COPIKTRA</t>
  </si>
  <si>
    <t>COSENTYX</t>
  </si>
  <si>
    <t>COSENTYX SENSOREADY PEN</t>
  </si>
  <si>
    <t>COSENTYX UNOREADY</t>
  </si>
  <si>
    <t>CREON</t>
  </si>
  <si>
    <t>DIGESTIVE ENZYMES</t>
  </si>
  <si>
    <t>CRESEMBA</t>
  </si>
  <si>
    <t>IMIDAZOLE-RELATED ANTIFUNGALS</t>
  </si>
  <si>
    <t>CROTAN</t>
  </si>
  <si>
    <t>SCABICIDES &amp; PEDICULICIDES</t>
  </si>
  <si>
    <t>CUVITRU</t>
  </si>
  <si>
    <t>IMMUNE SERUMS</t>
  </si>
  <si>
    <t>DALFAMPRIDINE ER</t>
  </si>
  <si>
    <t>DASATINIB</t>
  </si>
  <si>
    <t>DEFERASIROX</t>
  </si>
  <si>
    <t>ANTIDOTES - CHELATING AGENTS</t>
  </si>
  <si>
    <t>DELSTRIGO</t>
  </si>
  <si>
    <t>DESCOVY</t>
  </si>
  <si>
    <t>DIACOMIT</t>
  </si>
  <si>
    <t>DIFICID</t>
  </si>
  <si>
    <t>FIDAXOMICIN</t>
  </si>
  <si>
    <t>DIHYDROERGOTAMINE MESYLATE</t>
  </si>
  <si>
    <t>MIGRAINE PRODUCTS</t>
  </si>
  <si>
    <t>DIMETHYL FUMARATE</t>
  </si>
  <si>
    <t>DOLOBID</t>
  </si>
  <si>
    <t>SALICYLATES</t>
  </si>
  <si>
    <t>DOPTELET</t>
  </si>
  <si>
    <t>DORYX MPC</t>
  </si>
  <si>
    <t>TETRACYCLINES</t>
  </si>
  <si>
    <t>DOVATO</t>
  </si>
  <si>
    <t>DROXIDOPA</t>
  </si>
  <si>
    <t>NEUROGENIC ORTHOSTATIC HYPOTENSION (NOH) - AGENTS</t>
  </si>
  <si>
    <t>DUOBRII</t>
  </si>
  <si>
    <t>CORTICOSTEROIDS - TOPICAL</t>
  </si>
  <si>
    <t>DUPIXENT</t>
  </si>
  <si>
    <t>DUROLANE</t>
  </si>
  <si>
    <t>VISCOSUPPLEMENTS</t>
  </si>
  <si>
    <t>DYSPORT</t>
  </si>
  <si>
    <t>NEUROMUSCULAR BLOCKING AGENT - NEUROTOXINS</t>
  </si>
  <si>
    <t>EBGLYSS</t>
  </si>
  <si>
    <t>EFAVIRENZ/EMTRICITABINE/TENOFOVIR DISOPROXIL FUMARATE</t>
  </si>
  <si>
    <t>ELIGARD</t>
  </si>
  <si>
    <t>EMSAM</t>
  </si>
  <si>
    <t>MONOAMINE OXIDASE INHIBITORS (MAOIS)</t>
  </si>
  <si>
    <t>EMVERM</t>
  </si>
  <si>
    <t>ANTHELMINTICS</t>
  </si>
  <si>
    <t>ENBREL</t>
  </si>
  <si>
    <t>SOLUBLE TUMOR NECROSIS FACTOR RECEPTOR AGENTS</t>
  </si>
  <si>
    <t>ENBREL MINI</t>
  </si>
  <si>
    <t>ENBREL SURECLICK</t>
  </si>
  <si>
    <t>ENSPRYNG</t>
  </si>
  <si>
    <t>ENSTILAR</t>
  </si>
  <si>
    <t>ENTYVIO</t>
  </si>
  <si>
    <t>ENTYVIO PEN</t>
  </si>
  <si>
    <t>EOHILIA</t>
  </si>
  <si>
    <t>GLUCOCORTICOSTEROIDS</t>
  </si>
  <si>
    <t>EPCLUSA</t>
  </si>
  <si>
    <t>EPICERAM</t>
  </si>
  <si>
    <t>MISC. DERMATOLOGICAL PRODUCTS</t>
  </si>
  <si>
    <t>EPIDIOLEX</t>
  </si>
  <si>
    <t>ERLEADA</t>
  </si>
  <si>
    <t>ERLOTINIB HYDROCHLORIDE</t>
  </si>
  <si>
    <t>ANTINEOPLASTIC - EGFR INHIBITORS</t>
  </si>
  <si>
    <t>EVENITY</t>
  </si>
  <si>
    <t>BONE DENSITY REGULATORS</t>
  </si>
  <si>
    <t>EVEROLIMUS</t>
  </si>
  <si>
    <t>EYLEA</t>
  </si>
  <si>
    <t>OPHTHALMIC - ANGIOGENESIS INHIBITORS</t>
  </si>
  <si>
    <t>FABHALTA</t>
  </si>
  <si>
    <t>COMPLEMENT INHIBITORS</t>
  </si>
  <si>
    <t>FABIOR</t>
  </si>
  <si>
    <t>FANAPT</t>
  </si>
  <si>
    <t>BENZISOXAZOLES</t>
  </si>
  <si>
    <t>FASENRA</t>
  </si>
  <si>
    <t>ANTIASTHMATIC - MONOCLONAL ANTIBODIES</t>
  </si>
  <si>
    <t>FASENRA PEN</t>
  </si>
  <si>
    <t>FELBATOL</t>
  </si>
  <si>
    <t>CARBAMATES</t>
  </si>
  <si>
    <t>FENSOLVI</t>
  </si>
  <si>
    <t>LHRH/GNRH AGONIST ANALOG PITUITARY SUPPRESSANTS</t>
  </si>
  <si>
    <t>FILSPARI</t>
  </si>
  <si>
    <t>IGA NEPHROPATHY (IGAN) AGENTS</t>
  </si>
  <si>
    <t>FINGOLIMOD HYDROCHLORIDE</t>
  </si>
  <si>
    <t>FINTEPLA</t>
  </si>
  <si>
    <t>FLEQSUVY</t>
  </si>
  <si>
    <t>CENTRAL MUSCLE RELAXANTS</t>
  </si>
  <si>
    <t>FOLLISTIM AQ</t>
  </si>
  <si>
    <t>FERTILITY REGULATORS</t>
  </si>
  <si>
    <t>FONDAPARINUX SODIUM</t>
  </si>
  <si>
    <t>HEPARINS AND HEPARINOID-LIKE AGENTS</t>
  </si>
  <si>
    <t>FORTEO</t>
  </si>
  <si>
    <t>FROVA</t>
  </si>
  <si>
    <t>SEROTONIN AGONISTS</t>
  </si>
  <si>
    <t>FRUZAQLA</t>
  </si>
  <si>
    <t>ANTINEOPLASTIC - ANGIOGENESIS INHIBITORS</t>
  </si>
  <si>
    <t>FULVESTRANT</t>
  </si>
  <si>
    <t>FYCOMPA</t>
  </si>
  <si>
    <t>AMPA GLUTAMATE RECEPTOR ANTAGONISTS</t>
  </si>
  <si>
    <t>FYLNETRA</t>
  </si>
  <si>
    <t>GALAFOLD</t>
  </si>
  <si>
    <t>METABOLIC MODIFIERS</t>
  </si>
  <si>
    <t>GAMMAGARD LIQUID</t>
  </si>
  <si>
    <t>GAMMAKED</t>
  </si>
  <si>
    <t>GAMUNEX-C</t>
  </si>
  <si>
    <t>GASTROCROM</t>
  </si>
  <si>
    <t>GASTROINTESTINAL ANTIALLERGY AGENTS</t>
  </si>
  <si>
    <t>GAVRETO</t>
  </si>
  <si>
    <t>GELSYN-3</t>
  </si>
  <si>
    <t>GENOTROPIN</t>
  </si>
  <si>
    <t>GROWTH HORMONES</t>
  </si>
  <si>
    <t>GENOTROPIN MINIQUICK</t>
  </si>
  <si>
    <t>GENVOYA</t>
  </si>
  <si>
    <t>GILENYA</t>
  </si>
  <si>
    <t>GILOTRIF</t>
  </si>
  <si>
    <t>GLEEVEC</t>
  </si>
  <si>
    <t>GLEOSTINE</t>
  </si>
  <si>
    <t>ALKYLATING AGENTS</t>
  </si>
  <si>
    <t>GLYCATE</t>
  </si>
  <si>
    <t>ANTISPASMODICS</t>
  </si>
  <si>
    <t>GOCOVRI</t>
  </si>
  <si>
    <t>ANTIPARKINSON DOPAMINERGICS</t>
  </si>
  <si>
    <t>GONAL-F</t>
  </si>
  <si>
    <t>GONAL-F RFF REDIJECT</t>
  </si>
  <si>
    <t>HALCINONIDE</t>
  </si>
  <si>
    <t>HEMLIBRA</t>
  </si>
  <si>
    <t>HETLIOZ LQ</t>
  </si>
  <si>
    <t>SELECTIVE MELATONIN RECEPTOR AGONISTS</t>
  </si>
  <si>
    <t>HIZENTRA</t>
  </si>
  <si>
    <t>HUMATE-P</t>
  </si>
  <si>
    <t>HUMATIN</t>
  </si>
  <si>
    <t>HUMATROPE</t>
  </si>
  <si>
    <t>HUMIRA</t>
  </si>
  <si>
    <t>HUMIRA PEN</t>
  </si>
  <si>
    <t>HUMIRA PEN-CD/UC/HS STARTER</t>
  </si>
  <si>
    <t>HUMIRA PEN-PS/UV STARTER</t>
  </si>
  <si>
    <t>HUMULIN R U-500 (CONCENTRATED)</t>
  </si>
  <si>
    <t>HUMULIN R U-500 KWIKPEN</t>
  </si>
  <si>
    <t>HYFTOR</t>
  </si>
  <si>
    <t>IMMUNOSUPPRESSIVE AGENTS - TOPICAL</t>
  </si>
  <si>
    <t>HYRIMOZ</t>
  </si>
  <si>
    <t>HYRIMOZ CROHN'S DISEASE AND ULCERATIVE COLITIS STARTER PACK</t>
  </si>
  <si>
    <t>HYRIMOZ PLAQUE PSORIASIS STARTER PACK</t>
  </si>
  <si>
    <t>HYRIMOZ SENSOREADY PENS</t>
  </si>
  <si>
    <t>IBRANCE</t>
  </si>
  <si>
    <t>IBSRELA</t>
  </si>
  <si>
    <t>IRRITABLE BOWEL SYNDROME (IBS) AGENTS</t>
  </si>
  <si>
    <t>ICATIBANT ACETATE</t>
  </si>
  <si>
    <t>BRADYKININ B2 RECEPTOR ANTAGONISTS</t>
  </si>
  <si>
    <t>ICLUSIG</t>
  </si>
  <si>
    <t>ILARIS</t>
  </si>
  <si>
    <t>INTERLEUKIN-1BETA BLOCKERS</t>
  </si>
  <si>
    <t>ILUMYA</t>
  </si>
  <si>
    <t>IMATINIB MESYLATE</t>
  </si>
  <si>
    <t>IMBRUVICA</t>
  </si>
  <si>
    <t>IMPOYZ</t>
  </si>
  <si>
    <t>INCRELEX</t>
  </si>
  <si>
    <t>INSULIN-LIKE GROWTH FACTORS (SOMATOMEDINS)</t>
  </si>
  <si>
    <t>INFLECTRA</t>
  </si>
  <si>
    <t>INGREZZA</t>
  </si>
  <si>
    <t>INLYTA</t>
  </si>
  <si>
    <t>INQOVI</t>
  </si>
  <si>
    <t>ANTINEOPLASTIC COMBINATIONS</t>
  </si>
  <si>
    <t>INREBIC</t>
  </si>
  <si>
    <t>INVEGA SUSTENNA</t>
  </si>
  <si>
    <t>INVEGA TRINZA</t>
  </si>
  <si>
    <t>ISENTRESS</t>
  </si>
  <si>
    <t>ISENTRESS HD</t>
  </si>
  <si>
    <t>ISTURISA</t>
  </si>
  <si>
    <t>ADRENAL STEROID INHIBITORS</t>
  </si>
  <si>
    <t>JAKAFI</t>
  </si>
  <si>
    <t>JAYPIRCA</t>
  </si>
  <si>
    <t>JOENJA</t>
  </si>
  <si>
    <t>IMMUNOMODULATORS</t>
  </si>
  <si>
    <t>JULUCA</t>
  </si>
  <si>
    <t>JYNARQUE</t>
  </si>
  <si>
    <t>VASOPRESSIN RECEPTOR ANTAGONISTS</t>
  </si>
  <si>
    <t>KALYDECO</t>
  </si>
  <si>
    <t>CYSTIC FIBROSIS AGENTS</t>
  </si>
  <si>
    <t>KEPPRA</t>
  </si>
  <si>
    <t>KEPPRA XR</t>
  </si>
  <si>
    <t>KESIMPTA</t>
  </si>
  <si>
    <t>KETOVIE PEPTIDE</t>
  </si>
  <si>
    <t>NUTRITIONAL SUPPLEMENTS</t>
  </si>
  <si>
    <t>KEVZARA</t>
  </si>
  <si>
    <t>KINERET</t>
  </si>
  <si>
    <t>INTERLEUKIN-1 RECEPTOR ANTAGONIST (IL-1RA)</t>
  </si>
  <si>
    <t>KISQALI</t>
  </si>
  <si>
    <t>KLISYRI</t>
  </si>
  <si>
    <t>ANTINEOPLASTIC OR PREMALIGNANT LESION AGENTS - TOPICAL</t>
  </si>
  <si>
    <t>KORLYM</t>
  </si>
  <si>
    <t>DIABETIC OTHER</t>
  </si>
  <si>
    <t>KRAZATI</t>
  </si>
  <si>
    <t>LAMICTAL XR</t>
  </si>
  <si>
    <t>LATUDA</t>
  </si>
  <si>
    <t>LENALIDOMIDE</t>
  </si>
  <si>
    <t>LENVIMA 10 MG DAILY DOSE</t>
  </si>
  <si>
    <t>LENVIMA 14 MG DAILY DOSE</t>
  </si>
  <si>
    <t>LENVIMA 20 MG DAILY DOSE</t>
  </si>
  <si>
    <t>LENVIMA 24 MG DAILY DOSE</t>
  </si>
  <si>
    <t>LENVIMA 8 MG DAILY DOSE</t>
  </si>
  <si>
    <t>LETAIRIS</t>
  </si>
  <si>
    <t>LITFULO</t>
  </si>
  <si>
    <t>HAIR GROWTH AGENTS</t>
  </si>
  <si>
    <t>LIVDELZI</t>
  </si>
  <si>
    <t>PEROXISOME PROLIFERATOR-ACTIVATED RECEPTOR(PPAR) AGONISTS</t>
  </si>
  <si>
    <t>LIVTENCITY</t>
  </si>
  <si>
    <t>CMV AGENTS</t>
  </si>
  <si>
    <t>LONSURF</t>
  </si>
  <si>
    <t>LORBRENA</t>
  </si>
  <si>
    <t>LUCEMYRA</t>
  </si>
  <si>
    <t>AGENTS FOR CHEMICAL DEPENDENCY</t>
  </si>
  <si>
    <t>LUMAKRAS</t>
  </si>
  <si>
    <t>LUMIZYME</t>
  </si>
  <si>
    <t>LUMRYZ</t>
  </si>
  <si>
    <t>ANTI-CATAPLECTIC AGENTS</t>
  </si>
  <si>
    <t>LUPKYNIS</t>
  </si>
  <si>
    <t>LUPRON DEPOT (1-MONTH)</t>
  </si>
  <si>
    <t>LUPRON DEPOT (3-MONTH)</t>
  </si>
  <si>
    <t>LUPRON DEPOT (6-MONTH)</t>
  </si>
  <si>
    <t>LUPRON DEPOT-PED (1-MONTH)</t>
  </si>
  <si>
    <t>LUPRON DEPOT-PED (3-MONTH)</t>
  </si>
  <si>
    <t>LUPRON DEPOT-PED (6-MONTH)</t>
  </si>
  <si>
    <t>LYBALVI</t>
  </si>
  <si>
    <t>COMBINATION PSYCHOTHERAPEUTICS</t>
  </si>
  <si>
    <t>LYNPARZA</t>
  </si>
  <si>
    <t>MAVENCLAD</t>
  </si>
  <si>
    <t>MAYZENT</t>
  </si>
  <si>
    <t>MEKINIST</t>
  </si>
  <si>
    <t>MEKTOVI</t>
  </si>
  <si>
    <t>MENOPUR</t>
  </si>
  <si>
    <t>MOUNJARO</t>
  </si>
  <si>
    <t>INCRETIN MIMETIC AGENTS</t>
  </si>
  <si>
    <t>MYFEMBREE</t>
  </si>
  <si>
    <t>ESTROGEN COMBINATIONS</t>
  </si>
  <si>
    <t>NEMLUVIO</t>
  </si>
  <si>
    <t>IMMUNOMODULATING AGENTS - SYSTEMIC</t>
  </si>
  <si>
    <t>NERLYNX</t>
  </si>
  <si>
    <t>NITRO-DUR</t>
  </si>
  <si>
    <t>NITRATES</t>
  </si>
  <si>
    <t>NIVESTYM</t>
  </si>
  <si>
    <t>NORDITROPIN FLEXPRO</t>
  </si>
  <si>
    <t>NORITATE</t>
  </si>
  <si>
    <t>ROSACEA AGENTS</t>
  </si>
  <si>
    <t>NORTHERA</t>
  </si>
  <si>
    <t>NOXAFIL</t>
  </si>
  <si>
    <t>NPLATE</t>
  </si>
  <si>
    <t>NUBEQA</t>
  </si>
  <si>
    <t>NUCALA</t>
  </si>
  <si>
    <t>NUCYNTA</t>
  </si>
  <si>
    <t>OPIOID AGONISTS</t>
  </si>
  <si>
    <t>NUCYNTA ER</t>
  </si>
  <si>
    <t>NUEDEXTA</t>
  </si>
  <si>
    <t>PSEUDOBULBAR AFFECT (PBA) AGENTS</t>
  </si>
  <si>
    <t>NUPLAZID</t>
  </si>
  <si>
    <t>NURTEC</t>
  </si>
  <si>
    <t>CALCITONIN GENE-RELATED PEPTIDE (CGRP) RECEPTOR ANTAG</t>
  </si>
  <si>
    <t>NUTROPIN AQ NUSPIN 10</t>
  </si>
  <si>
    <t>NUWIQ</t>
  </si>
  <si>
    <t>NUZYRA</t>
  </si>
  <si>
    <t>AMINOMETHYLCYCLINES</t>
  </si>
  <si>
    <t>NYVEPRIA</t>
  </si>
  <si>
    <t>OCALIVA</t>
  </si>
  <si>
    <t>FARNESOID X RECEPTOR (FXR) AGONISTS</t>
  </si>
  <si>
    <t>OCTAGAM</t>
  </si>
  <si>
    <t>OCTREOTIDE ACETATE</t>
  </si>
  <si>
    <t>SOMATOSTATIC AGENTS</t>
  </si>
  <si>
    <t>ODEFSEY</t>
  </si>
  <si>
    <t>ODOMZO</t>
  </si>
  <si>
    <t>ANTINEOPLASTIC - HEDGEHOG PATHWAY INHIBITORS</t>
  </si>
  <si>
    <t>OFEV</t>
  </si>
  <si>
    <t>PULMONARY FIBROSIS AGENTS</t>
  </si>
  <si>
    <t>OGSIVEO</t>
  </si>
  <si>
    <t>OHTUVAYRE</t>
  </si>
  <si>
    <t>PHOSPHODIESTERASE 3 &amp; 4 (PDE3 &amp; PDE4) INHIBITORS</t>
  </si>
  <si>
    <t>OJEMDA</t>
  </si>
  <si>
    <t>OLUMIANT</t>
  </si>
  <si>
    <t>ANTIRHEUMATIC - ENZYME INHIBITORS</t>
  </si>
  <si>
    <t>OMNITROPE</t>
  </si>
  <si>
    <t>ONFI</t>
  </si>
  <si>
    <t>ANTICONVULSANTS - BENZODIAZEPINES</t>
  </si>
  <si>
    <t>OPSUMIT</t>
  </si>
  <si>
    <t>OPZELURA</t>
  </si>
  <si>
    <t>ORENCIA</t>
  </si>
  <si>
    <t>SELECTIVE COSTIMULATION MODULATORS</t>
  </si>
  <si>
    <t>ORENCIA CLICKJECT</t>
  </si>
  <si>
    <t>ORENITRAM</t>
  </si>
  <si>
    <t>PROSTAGLANDIN VASODILATORS</t>
  </si>
  <si>
    <t>ORGOVYX</t>
  </si>
  <si>
    <t>ORIAHNN</t>
  </si>
  <si>
    <t>ORILISSA</t>
  </si>
  <si>
    <t>ORKAMBI</t>
  </si>
  <si>
    <t>ORLADEYO</t>
  </si>
  <si>
    <t>PLASMA KALLIKREIN INHIBITORS</t>
  </si>
  <si>
    <t>ORTHOVISC</t>
  </si>
  <si>
    <t>OTEZLA</t>
  </si>
  <si>
    <t>PHOSPHODIESTERASE 4 (PDE4) INHIBITORS</t>
  </si>
  <si>
    <t>OXBRYTA</t>
  </si>
  <si>
    <t>AGENTS FOR SICKLE CELL DISEASE</t>
  </si>
  <si>
    <t>OXCARBAZEPINE ER</t>
  </si>
  <si>
    <t>OXERVATE</t>
  </si>
  <si>
    <t>OPHTHALMIC NERVE GROWTH FACTORS</t>
  </si>
  <si>
    <t>OXTELLAR XR</t>
  </si>
  <si>
    <t>PALFORZIA LEVEL 11 (MAINTENANCE)</t>
  </si>
  <si>
    <t>ALLERGENIC EXTRACTS</t>
  </si>
  <si>
    <t>PANCREAZE</t>
  </si>
  <si>
    <t>PARAGARD INTRAUTERINE COPPER CONTRACEPTIVE T380A</t>
  </si>
  <si>
    <t>COPPER CONTRACEPTIVES - IUD</t>
  </si>
  <si>
    <t>PAXLOVID</t>
  </si>
  <si>
    <t>ANTIVIRAL COMBINATIONS</t>
  </si>
  <si>
    <t>PAZOPANIB HYDROCHLORIDE</t>
  </si>
  <si>
    <t>PEGASYS</t>
  </si>
  <si>
    <t>PERTZYE</t>
  </si>
  <si>
    <t>PHOSPHOLINE IODIDE</t>
  </si>
  <si>
    <t>MIOTICS</t>
  </si>
  <si>
    <t>PIFELTRO</t>
  </si>
  <si>
    <t>PIRFENIDONE</t>
  </si>
  <si>
    <t>PLEGRIDY</t>
  </si>
  <si>
    <t>POKONZA</t>
  </si>
  <si>
    <t>POTASSIUM</t>
  </si>
  <si>
    <t>POMALYST</t>
  </si>
  <si>
    <t>ANTINEOPLASTIC - IMMUNOMODULATORS</t>
  </si>
  <si>
    <t>POSACONAZOLE</t>
  </si>
  <si>
    <t>POSACONAZOLE DR</t>
  </si>
  <si>
    <t>PREVYMIS</t>
  </si>
  <si>
    <t>PREZCOBIX</t>
  </si>
  <si>
    <t>PRIVIGEN</t>
  </si>
  <si>
    <t>PROCRIT</t>
  </si>
  <si>
    <t>PROLASTIN-C</t>
  </si>
  <si>
    <t>ALPHA-PROTEINASE INHIBITOR (HUMAN)</t>
  </si>
  <si>
    <t>PROMACTA</t>
  </si>
  <si>
    <t>PROMETRIUM</t>
  </si>
  <si>
    <t>PROGESTINS</t>
  </si>
  <si>
    <t>PULMOZYME</t>
  </si>
  <si>
    <t>PURIXAN</t>
  </si>
  <si>
    <t>QULIPTA</t>
  </si>
  <si>
    <t>RADICAVA ORS</t>
  </si>
  <si>
    <t>ALS AGENTS</t>
  </si>
  <si>
    <t>RADICAVA ORS STARTER KIT</t>
  </si>
  <si>
    <t>RAPAMUNE</t>
  </si>
  <si>
    <t>RAYALDEE</t>
  </si>
  <si>
    <t>RAYOS</t>
  </si>
  <si>
    <t>REBIF</t>
  </si>
  <si>
    <t>REBIF REBIDOSE</t>
  </si>
  <si>
    <t>RECOMBINATE</t>
  </si>
  <si>
    <t>RELISTOR</t>
  </si>
  <si>
    <t>PERIPHERAL OPIOID RECEPTOR ANTAGONISTS</t>
  </si>
  <si>
    <t>RELYVRIO</t>
  </si>
  <si>
    <t>REMICADE</t>
  </si>
  <si>
    <t>REMODULIN</t>
  </si>
  <si>
    <t>RETEVMO</t>
  </si>
  <si>
    <t>REVLIMID</t>
  </si>
  <si>
    <t>REXULTI</t>
  </si>
  <si>
    <t>REZDIFFRA</t>
  </si>
  <si>
    <t>HEPATOTROPICS</t>
  </si>
  <si>
    <t>REZUROCK</t>
  </si>
  <si>
    <t>RIMSO-50</t>
  </si>
  <si>
    <t>INTERSTITIAL CYSTITIS AGENTS</t>
  </si>
  <si>
    <t>RINVOQ</t>
  </si>
  <si>
    <t>RISPERIDONE ER</t>
  </si>
  <si>
    <t>RUCONEST</t>
  </si>
  <si>
    <t>RUKOBIA</t>
  </si>
  <si>
    <t>RYDAPT</t>
  </si>
  <si>
    <t>SANCUSO</t>
  </si>
  <si>
    <t>5-HT3 RECEPTOR ANTAGONISTS</t>
  </si>
  <si>
    <t>SANDOSTATIN LAR DEPOT</t>
  </si>
  <si>
    <t>SAPROPTERIN DIHYDROCHLORIDE</t>
  </si>
  <si>
    <t>SAXENDA</t>
  </si>
  <si>
    <t>ANTI-OBESITY AGENTS</t>
  </si>
  <si>
    <t>SCEMBLIX</t>
  </si>
  <si>
    <t>SERNIVO</t>
  </si>
  <si>
    <t>SEROSTIM</t>
  </si>
  <si>
    <t>SEYSARA</t>
  </si>
  <si>
    <t>SIKLOS</t>
  </si>
  <si>
    <t>SILIQ</t>
  </si>
  <si>
    <t>SIMPONI</t>
  </si>
  <si>
    <t>SIMPONI ARIA</t>
  </si>
  <si>
    <t>SIVEXTRO</t>
  </si>
  <si>
    <t>OXAZOLIDINONES</t>
  </si>
  <si>
    <t>SKYCLARYS</t>
  </si>
  <si>
    <t>FRIEDRICH'S ATAXIA AGENTS</t>
  </si>
  <si>
    <t>SKYRIZI</t>
  </si>
  <si>
    <t>SKYRIZI PEN</t>
  </si>
  <si>
    <t>SKYTROFA</t>
  </si>
  <si>
    <t>SODIUM OXYBATE</t>
  </si>
  <si>
    <t>SOGROYA</t>
  </si>
  <si>
    <t>SOLIRIS</t>
  </si>
  <si>
    <t>SOMATULINE DEPOT</t>
  </si>
  <si>
    <t>SOMAVERT</t>
  </si>
  <si>
    <t>GROWTH HORMONE RECEPTOR ANTAGONISTS</t>
  </si>
  <si>
    <t>SORAFENIB</t>
  </si>
  <si>
    <t>SORAFENIB TOSYLATE</t>
  </si>
  <si>
    <t>SOTYKTU</t>
  </si>
  <si>
    <t>SPRAVATO 56MG DOSE</t>
  </si>
  <si>
    <t>N-METHYL-D-ASPARTIC ACID (NMDA) RECEPTOR ANTAGONISTS</t>
  </si>
  <si>
    <t>SPRAVATO 84MG DOSE</t>
  </si>
  <si>
    <t>SPRIX</t>
  </si>
  <si>
    <t>NONSTEROIDAL ANTI-INFLAMMATORY AGENTS (NSAIDS)</t>
  </si>
  <si>
    <t>SPRYCEL</t>
  </si>
  <si>
    <t>STELARA</t>
  </si>
  <si>
    <t>STIVARGA</t>
  </si>
  <si>
    <t>STRENSIQ</t>
  </si>
  <si>
    <t>SUBLOCADE</t>
  </si>
  <si>
    <t>OPIOID PARTIAL AGONISTS</t>
  </si>
  <si>
    <t>SUCRAID</t>
  </si>
  <si>
    <t>SUPARTZ FX</t>
  </si>
  <si>
    <t>SYMLINPEN 60</t>
  </si>
  <si>
    <t>ANTIDIABETIC - AMYLIN ANALOGS</t>
  </si>
  <si>
    <t>SYMTUZA</t>
  </si>
  <si>
    <t>SYNAGIS</t>
  </si>
  <si>
    <t>MONOCLONAL ANTIBODIES</t>
  </si>
  <si>
    <t>SYNDROS</t>
  </si>
  <si>
    <t>ANTIEMETICS - MISCELLANEOUS</t>
  </si>
  <si>
    <t>SYNVISC ONE</t>
  </si>
  <si>
    <t>SYPRINE</t>
  </si>
  <si>
    <t>CHELATING AGENTS</t>
  </si>
  <si>
    <t>TABLOID</t>
  </si>
  <si>
    <t>TACLONEX</t>
  </si>
  <si>
    <t>TADLIQ</t>
  </si>
  <si>
    <t>PULMONARY HYPERTENSION - PHOSPHODIESTERASE INHIBITORS</t>
  </si>
  <si>
    <t>TAFINLAR</t>
  </si>
  <si>
    <t>TAGRISSO</t>
  </si>
  <si>
    <t>TAKHZYRO</t>
  </si>
  <si>
    <t>TALTZ</t>
  </si>
  <si>
    <t>TARPEYO</t>
  </si>
  <si>
    <t>TASCENSO ODT</t>
  </si>
  <si>
    <t>TASIGNA</t>
  </si>
  <si>
    <t>TAVNEOS</t>
  </si>
  <si>
    <t>TECFIDERA</t>
  </si>
  <si>
    <t>TEMOZOLOMIDE</t>
  </si>
  <si>
    <t>TERIFLUNOMIDE</t>
  </si>
  <si>
    <t>TERIPARATIDE</t>
  </si>
  <si>
    <t>TETRABENAZINE</t>
  </si>
  <si>
    <t>TEZSPIRE</t>
  </si>
  <si>
    <t>TIBSOVO</t>
  </si>
  <si>
    <t>TIVICAY</t>
  </si>
  <si>
    <t>TOBI PODHALER</t>
  </si>
  <si>
    <t>TOLVAPTAN</t>
  </si>
  <si>
    <t>TOSYMRA</t>
  </si>
  <si>
    <t>TREMFYA</t>
  </si>
  <si>
    <t>TRIENTINE HYDROCHLORIDE</t>
  </si>
  <si>
    <t>TRIKAFTA</t>
  </si>
  <si>
    <t>TRILEPTAL</t>
  </si>
  <si>
    <t>TRIPTODUR</t>
  </si>
  <si>
    <t>TRIUMEQ</t>
  </si>
  <si>
    <t>TRUDHESA</t>
  </si>
  <si>
    <t>TRUQAP</t>
  </si>
  <si>
    <t>TRUVADA</t>
  </si>
  <si>
    <t>TUKYSA</t>
  </si>
  <si>
    <t>ANTINEOPLASTIC - ANTI-HER2 AGENTS</t>
  </si>
  <si>
    <t>TYMLOS</t>
  </si>
  <si>
    <t>TYSABRI</t>
  </si>
  <si>
    <t>TYVASO DPI MAINTENANCE KIT</t>
  </si>
  <si>
    <t>TYVASO DPI TITRATION KIT</t>
  </si>
  <si>
    <t>UBRELVY</t>
  </si>
  <si>
    <t>UCERIS</t>
  </si>
  <si>
    <t>INTRARECTAL STEROIDS</t>
  </si>
  <si>
    <t>UPTRAVI</t>
  </si>
  <si>
    <t>PULMONARY HYPERTENSION - PROSTACYCLIN RECEPTOR AGONIST</t>
  </si>
  <si>
    <t>VALCHLOR</t>
  </si>
  <si>
    <t>VALTOCO 15 MG DOSE</t>
  </si>
  <si>
    <t>VALTOCO 5 MG DOSE</t>
  </si>
  <si>
    <t>VELPHORO</t>
  </si>
  <si>
    <t>VELSIPITY</t>
  </si>
  <si>
    <t>VELTASSA</t>
  </si>
  <si>
    <t>POTASSIUM REMOVING AGENTS</t>
  </si>
  <si>
    <t>VEMLIDY</t>
  </si>
  <si>
    <t>VENCLEXTA</t>
  </si>
  <si>
    <t>ANTINEOPLASTIC - BCL-2 INHIBITORS</t>
  </si>
  <si>
    <t>VENCLEXTA STARTING PACK</t>
  </si>
  <si>
    <t>VEREGEN</t>
  </si>
  <si>
    <t>AGENTS FOR EXTERNAL GENITAL AND PERIANAL WARTS</t>
  </si>
  <si>
    <t>VERZENIO</t>
  </si>
  <si>
    <t>VIBERZI</t>
  </si>
  <si>
    <t>VIGABATRIN</t>
  </si>
  <si>
    <t>GABA MODULATORS</t>
  </si>
  <si>
    <t>VIGADRONE</t>
  </si>
  <si>
    <t>VIJOICE</t>
  </si>
  <si>
    <t>PIK3CA-RELATED OVERGROWTH SPECTRUM (PROS) AGENTS</t>
  </si>
  <si>
    <t>VIMPAT</t>
  </si>
  <si>
    <t>VIOKACE</t>
  </si>
  <si>
    <t>VIVITROL</t>
  </si>
  <si>
    <t>OPIOID ANTAGONISTS</t>
  </si>
  <si>
    <t>VIVJOA</t>
  </si>
  <si>
    <t>VONJO</t>
  </si>
  <si>
    <t>VORANIGO</t>
  </si>
  <si>
    <t>VOWST</t>
  </si>
  <si>
    <t>LIVE FECAL MICROBIOTA</t>
  </si>
  <si>
    <t>VOXZOGO</t>
  </si>
  <si>
    <t>NATRIURETIC PEPTIDES</t>
  </si>
  <si>
    <t>VPRIV</t>
  </si>
  <si>
    <t>VRAYLAR</t>
  </si>
  <si>
    <t>VTAMA</t>
  </si>
  <si>
    <t>VUMERITY</t>
  </si>
  <si>
    <t>VYLEESI</t>
  </si>
  <si>
    <t>HYPOACTIVE SEXUAL DESIRE DISORDER (HSDD) AGENTS</t>
  </si>
  <si>
    <t>VYNDAMAX</t>
  </si>
  <si>
    <t>TRANSTHYRETIN STABILIZERS</t>
  </si>
  <si>
    <t>WAKIX</t>
  </si>
  <si>
    <t>HISTAMINE H3-RECEPTOR ANTAGONIST/INVERSE AGONISTS</t>
  </si>
  <si>
    <t>WEGOVY</t>
  </si>
  <si>
    <t>WELIREG</t>
  </si>
  <si>
    <t>ANTINEOPLASTIC - HYPOXIA-INDUCIBLE FACTOR INHIBITORS</t>
  </si>
  <si>
    <t>WELLBUTRIN XL</t>
  </si>
  <si>
    <t>WINREVAIR</t>
  </si>
  <si>
    <t>PULMONARY HYPERTENSION - ACTIVIN SIGNALING INHIBITOR</t>
  </si>
  <si>
    <t>WYNZORA</t>
  </si>
  <si>
    <t>XALKORI</t>
  </si>
  <si>
    <t>XCOPRI</t>
  </si>
  <si>
    <t>XDEMVY</t>
  </si>
  <si>
    <t>OPHTHALMIC ANTI-INFECTIVES</t>
  </si>
  <si>
    <t>XELJANZ</t>
  </si>
  <si>
    <t>XELJANZ XR</t>
  </si>
  <si>
    <t>XELODA</t>
  </si>
  <si>
    <t>XGEVA</t>
  </si>
  <si>
    <t>XIFAXAN</t>
  </si>
  <si>
    <t>ANTI-INFECTIVE AGENTS - MISC.</t>
  </si>
  <si>
    <t>XOLAIR</t>
  </si>
  <si>
    <t>XOSPATA</t>
  </si>
  <si>
    <t>XPHOZAH</t>
  </si>
  <si>
    <t>XTANDI</t>
  </si>
  <si>
    <t>XULTOPHY 100/3.6</t>
  </si>
  <si>
    <t>ANTIDIABETIC COMBINATIONS</t>
  </si>
  <si>
    <t>XYREM</t>
  </si>
  <si>
    <t>XYWAV</t>
  </si>
  <si>
    <t>YUPELRI</t>
  </si>
  <si>
    <t>BRONCHODILATORS - ANTICHOLINERGICS</t>
  </si>
  <si>
    <t>ZARXIO</t>
  </si>
  <si>
    <t>ZAVZPRET</t>
  </si>
  <si>
    <t>ZEJULA</t>
  </si>
  <si>
    <t>ZEMBRACE SYMTOUCH</t>
  </si>
  <si>
    <t>ZENPEP</t>
  </si>
  <si>
    <t>ZEPBOUND</t>
  </si>
  <si>
    <t>ZEPOSIA</t>
  </si>
  <si>
    <t>ZEPOSIA 7-DAY STARTER PACK</t>
  </si>
  <si>
    <t>ZILEUTON ER</t>
  </si>
  <si>
    <t>LEUKOTRIENE MODULATORS</t>
  </si>
  <si>
    <t>ZONEGRAN</t>
  </si>
  <si>
    <t>ZURZUVAE</t>
  </si>
  <si>
    <t>GABA RECEPTOR MODULATOR - NEUROACTIVE STEROID</t>
  </si>
  <si>
    <t>ZYKADIA</t>
  </si>
  <si>
    <t>ZYMFENTRA 2-PEN</t>
  </si>
  <si>
    <t>ZYTIGA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</si>
</sst>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35" x14ac:knownFonts="1">
    <font>
      <sz val="12"/>
      <color theme="1"/>
      <name val="Arial"/>
      <family val="2"/>
    </font>
    <font>
      <sz val="12"/>
      <color theme="1"/>
      <name val="Arial"/>
      <family val="2"/>
    </font>
    <font>
      <b/>
      <sz val="12"/>
      <color theme="1"/>
      <name val="Arial"/>
      <family val="2"/>
    </font>
    <font>
      <vertAlign val="superscript"/>
      <sz val="12"/>
      <color theme="1"/>
      <name val="Arial"/>
      <family val="2"/>
    </font>
    <font>
      <b/>
      <u/>
      <sz val="14"/>
      <color theme="1"/>
      <name val="Arial"/>
      <family val="2"/>
    </font>
    <font>
      <sz val="11"/>
      <color theme="1"/>
      <name val="Calibri"/>
      <family val="2"/>
      <scheme val="minor"/>
    </font>
    <font>
      <b/>
      <sz val="12"/>
      <name val="Arial"/>
      <family val="2"/>
    </font>
    <font>
      <sz val="12"/>
      <name val="Arial"/>
      <family val="2"/>
    </font>
    <font>
      <sz val="11"/>
      <name val="Arial"/>
      <family val="2"/>
    </font>
    <font>
      <sz val="10"/>
      <name val="Arial"/>
      <family val="2"/>
    </font>
    <font>
      <u/>
      <sz val="12"/>
      <color theme="10"/>
      <name val="Arial"/>
      <family val="2"/>
    </font>
    <font>
      <b/>
      <i/>
      <sz val="12"/>
      <color theme="1"/>
      <name val="Arial"/>
      <family val="2"/>
    </font>
    <font>
      <b/>
      <i/>
      <vertAlign val="superscript"/>
      <sz val="12"/>
      <color theme="1"/>
      <name val="Arial"/>
      <family val="2"/>
    </font>
    <font>
      <i/>
      <sz val="12"/>
      <color theme="1"/>
      <name val="Arial"/>
      <family val="2"/>
    </font>
    <font>
      <i/>
      <vertAlign val="superscript"/>
      <sz val="12"/>
      <color theme="1"/>
      <name val="Arial"/>
      <family val="2"/>
    </font>
    <font>
      <b/>
      <i/>
      <sz val="12"/>
      <name val="Arial"/>
      <family val="2"/>
    </font>
    <font>
      <sz val="12"/>
      <color rgb="FF000000"/>
      <name val="Arial"/>
      <family val="2"/>
    </font>
    <font>
      <b/>
      <sz val="12"/>
      <name val="Times New Roman"/>
      <family val="1"/>
    </font>
    <font>
      <sz val="10"/>
      <color rgb="FFFFFF00"/>
      <name val="Arial"/>
      <family val="2"/>
    </font>
    <font>
      <i/>
      <sz val="10"/>
      <name val="Arial"/>
      <family val="2"/>
    </font>
    <font>
      <sz val="12"/>
      <color rgb="FFFFFF00"/>
      <name val="Arial"/>
      <family val="2"/>
    </font>
    <font>
      <i/>
      <sz val="12"/>
      <name val="Arial"/>
      <family val="2"/>
    </font>
    <font>
      <b/>
      <sz val="12"/>
      <color rgb="FFC00000"/>
      <name val="Arial"/>
      <family val="2"/>
    </font>
    <font>
      <b/>
      <sz val="12"/>
      <color rgb="FFFF0000"/>
      <name val="Arial"/>
      <family val="2"/>
    </font>
    <font>
      <sz val="8"/>
      <color rgb="FF000000"/>
      <name val="Tahoma"/>
      <family val="2"/>
    </font>
    <font>
      <sz val="11"/>
      <color theme="1"/>
      <name val="Calibri"/>
      <family val="2"/>
    </font>
    <font>
      <u/>
      <sz val="12"/>
      <color theme="1"/>
      <name val="Arial"/>
      <family val="2"/>
    </font>
    <font>
      <sz val="12"/>
      <color theme="4"/>
      <name val="Arial"/>
      <family val="2"/>
    </font>
    <font>
      <b/>
      <sz val="12"/>
      <color rgb="FF000000"/>
      <name val="Arial"/>
      <family val="2"/>
    </font>
    <font>
      <sz val="11"/>
      <color theme="1"/>
      <name val="Aptos"/>
      <family val="2"/>
    </font>
    <font>
      <b/>
      <sz val="11"/>
      <color theme="1"/>
      <name val="Calibri"/>
      <family val="2"/>
    </font>
    <font>
      <b/>
      <sz val="10"/>
      <color rgb="FF000000"/>
      <name val="Open Sans"/>
      <family val="2"/>
    </font>
    <font>
      <sz val="10"/>
      <color rgb="FF000000"/>
      <name val="Open Sans"/>
      <family val="2"/>
    </font>
    <font>
      <sz val="9"/>
      <color rgb="FF000000"/>
      <name val="Open Sans"/>
      <family val="2"/>
    </font>
    <font>
      <b/>
      <sz val="9"/>
      <color rgb="FF000000"/>
      <name val="Open Sans"/>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417">
    <xf numFmtId="0" fontId="0" fillId="0" borderId="0" xfId="0"/>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3" applyFont="1"/>
    <xf numFmtId="0" fontId="10" fillId="0" borderId="0" xfId="5"/>
    <xf numFmtId="0" fontId="9" fillId="0" borderId="0" xfId="0" applyFont="1" applyProtection="1">
      <protection locked="0"/>
    </xf>
    <xf numFmtId="49" fontId="9" fillId="0" borderId="0" xfId="0" applyNumberFormat="1" applyFont="1" applyProtection="1">
      <protection locked="0"/>
    </xf>
    <xf numFmtId="0" fontId="6" fillId="0" borderId="0" xfId="0" applyFont="1" applyProtection="1">
      <protection locked="0"/>
    </xf>
    <xf numFmtId="0" fontId="7" fillId="0" borderId="0" xfId="0" applyFont="1" applyProtection="1">
      <protection locked="0"/>
    </xf>
    <xf numFmtId="0" fontId="7" fillId="2" borderId="33"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38" fontId="7" fillId="5" borderId="38" xfId="6" applyNumberFormat="1" applyFont="1" applyFill="1" applyBorder="1" applyAlignment="1" applyProtection="1">
      <alignment horizontal="right" vertical="top"/>
      <protection locked="0"/>
    </xf>
    <xf numFmtId="38" fontId="7" fillId="5" borderId="0" xfId="6" applyNumberFormat="1" applyFont="1" applyFill="1" applyBorder="1" applyAlignment="1" applyProtection="1">
      <alignment horizontal="right" vertical="top"/>
      <protection locked="0"/>
    </xf>
    <xf numFmtId="38" fontId="7" fillId="5" borderId="14" xfId="6" applyNumberFormat="1" applyFont="1" applyFill="1" applyBorder="1" applyAlignment="1" applyProtection="1">
      <alignment horizontal="right" vertical="top"/>
      <protection locked="0"/>
    </xf>
    <xf numFmtId="38" fontId="7" fillId="2" borderId="41" xfId="6" applyNumberFormat="1" applyFont="1" applyFill="1" applyBorder="1" applyAlignment="1" applyProtection="1">
      <alignment horizontal="right" vertical="top"/>
      <protection locked="0"/>
    </xf>
    <xf numFmtId="38" fontId="7" fillId="2" borderId="29" xfId="6" applyNumberFormat="1" applyFont="1" applyFill="1" applyBorder="1" applyAlignment="1" applyProtection="1">
      <alignment horizontal="right" vertical="top"/>
      <protection locked="0"/>
    </xf>
    <xf numFmtId="38" fontId="7" fillId="2" borderId="42" xfId="6" applyNumberFormat="1" applyFont="1" applyFill="1" applyBorder="1" applyAlignment="1" applyProtection="1">
      <alignment horizontal="right" vertical="top"/>
      <protection locked="0"/>
    </xf>
    <xf numFmtId="38" fontId="7" fillId="2" borderId="38" xfId="6" applyNumberFormat="1" applyFont="1" applyFill="1" applyBorder="1" applyAlignment="1" applyProtection="1">
      <alignment horizontal="right" vertical="top"/>
      <protection locked="0"/>
    </xf>
    <xf numFmtId="38" fontId="7" fillId="2" borderId="0" xfId="6" applyNumberFormat="1" applyFont="1" applyFill="1" applyBorder="1" applyAlignment="1" applyProtection="1">
      <alignment horizontal="right" vertical="top"/>
      <protection locked="0"/>
    </xf>
    <xf numFmtId="38" fontId="7" fillId="2" borderId="14" xfId="6" applyNumberFormat="1" applyFont="1" applyFill="1" applyBorder="1" applyAlignment="1" applyProtection="1">
      <alignment horizontal="right" vertical="top"/>
      <protection locked="0"/>
    </xf>
    <xf numFmtId="0" fontId="18" fillId="0" borderId="0" xfId="0" applyFont="1" applyProtection="1">
      <protection locked="0"/>
    </xf>
    <xf numFmtId="38" fontId="7" fillId="2" borderId="43" xfId="6" applyNumberFormat="1" applyFont="1" applyFill="1" applyBorder="1" applyAlignment="1" applyProtection="1">
      <alignment horizontal="right" vertical="top"/>
      <protection locked="0"/>
    </xf>
    <xf numFmtId="38" fontId="7" fillId="5" borderId="43" xfId="6" applyNumberFormat="1" applyFont="1" applyFill="1" applyBorder="1" applyAlignment="1" applyProtection="1">
      <alignment horizontal="right" vertical="top"/>
      <protection locked="0"/>
    </xf>
    <xf numFmtId="38" fontId="7" fillId="2" borderId="44" xfId="6" applyNumberFormat="1" applyFont="1" applyFill="1" applyBorder="1" applyAlignment="1" applyProtection="1">
      <alignment horizontal="right" vertical="top"/>
      <protection locked="0"/>
    </xf>
    <xf numFmtId="0" fontId="7" fillId="0" borderId="45" xfId="0" applyFont="1" applyBorder="1" applyProtection="1">
      <protection locked="0"/>
    </xf>
    <xf numFmtId="0" fontId="9" fillId="0" borderId="35" xfId="0" applyFont="1" applyBorder="1" applyProtection="1">
      <protection locked="0"/>
    </xf>
    <xf numFmtId="0" fontId="9" fillId="0" borderId="39" xfId="0" applyFont="1" applyBorder="1" applyProtection="1">
      <protection locked="0"/>
    </xf>
    <xf numFmtId="0" fontId="7" fillId="0" borderId="41" xfId="0" applyFont="1" applyBorder="1" applyProtection="1">
      <protection locked="0"/>
    </xf>
    <xf numFmtId="38" fontId="7" fillId="2" borderId="45" xfId="6" applyNumberFormat="1" applyFont="1" applyFill="1" applyBorder="1" applyAlignment="1" applyProtection="1">
      <alignment horizontal="right" vertical="top"/>
      <protection locked="0"/>
    </xf>
    <xf numFmtId="38" fontId="7" fillId="2" borderId="6" xfId="6" applyNumberFormat="1" applyFont="1" applyFill="1" applyBorder="1" applyAlignment="1" applyProtection="1">
      <alignment horizontal="right" vertical="top"/>
      <protection locked="0"/>
    </xf>
    <xf numFmtId="38" fontId="7" fillId="2" borderId="34" xfId="6" applyNumberFormat="1" applyFont="1" applyFill="1" applyBorder="1" applyAlignment="1" applyProtection="1">
      <alignment horizontal="right" vertical="top"/>
      <protection locked="0"/>
    </xf>
    <xf numFmtId="38" fontId="7" fillId="2" borderId="46" xfId="6" applyNumberFormat="1" applyFont="1" applyFill="1" applyBorder="1" applyAlignment="1" applyProtection="1">
      <alignment horizontal="right" vertical="top"/>
      <protection locked="0"/>
    </xf>
    <xf numFmtId="38" fontId="7" fillId="5" borderId="30" xfId="6" applyNumberFormat="1" applyFont="1" applyFill="1" applyBorder="1" applyAlignment="1" applyProtection="1">
      <alignment horizontal="right" vertical="top"/>
      <protection locked="0"/>
    </xf>
    <xf numFmtId="49" fontId="7" fillId="0" borderId="0" xfId="0" applyNumberFormat="1" applyFont="1" applyProtection="1">
      <protection locked="0"/>
    </xf>
    <xf numFmtId="0" fontId="20" fillId="0" borderId="0" xfId="0" applyFont="1" applyProtection="1">
      <protection locked="0"/>
    </xf>
    <xf numFmtId="0" fontId="7" fillId="0" borderId="35" xfId="0" applyFont="1" applyBorder="1" applyProtection="1">
      <protection locked="0"/>
    </xf>
    <xf numFmtId="0" fontId="7" fillId="0" borderId="39" xfId="0" applyFont="1" applyBorder="1" applyProtection="1">
      <protection locked="0"/>
    </xf>
    <xf numFmtId="38" fontId="7" fillId="2" borderId="30" xfId="6" applyNumberFormat="1" applyFont="1" applyFill="1" applyBorder="1" applyAlignment="1" applyProtection="1">
      <alignment horizontal="right" vertical="top"/>
      <protection locked="0"/>
    </xf>
    <xf numFmtId="38" fontId="7" fillId="2" borderId="16" xfId="6" applyNumberFormat="1" applyFont="1" applyFill="1" applyBorder="1" applyAlignment="1" applyProtection="1">
      <alignment horizontal="right" vertical="top"/>
      <protection locked="0"/>
    </xf>
    <xf numFmtId="38" fontId="7" fillId="2" borderId="17" xfId="6" applyNumberFormat="1" applyFont="1" applyFill="1" applyBorder="1" applyAlignment="1" applyProtection="1">
      <alignment horizontal="right" vertical="top"/>
      <protection locked="0"/>
    </xf>
    <xf numFmtId="38" fontId="7" fillId="2" borderId="47" xfId="6" applyNumberFormat="1" applyFont="1" applyFill="1" applyBorder="1" applyAlignment="1" applyProtection="1">
      <alignment horizontal="right" vertical="top"/>
      <protection locked="0"/>
    </xf>
    <xf numFmtId="0" fontId="10" fillId="0" borderId="0" xfId="5" applyFill="1" applyBorder="1" applyAlignment="1">
      <alignment vertical="center"/>
    </xf>
    <xf numFmtId="0" fontId="10" fillId="0" borderId="0" xfId="5" applyBorder="1" applyAlignment="1" applyProtection="1">
      <alignment vertical="center"/>
      <protection locked="0"/>
    </xf>
    <xf numFmtId="0" fontId="10" fillId="0" borderId="0" xfId="5" applyBorder="1" applyAlignment="1" applyProtection="1">
      <alignment horizontal="left" vertical="center"/>
      <protection locked="0"/>
    </xf>
    <xf numFmtId="0" fontId="10" fillId="0" borderId="29" xfId="5" applyBorder="1" applyAlignment="1" applyProtection="1">
      <alignment vertical="center"/>
      <protection locked="0"/>
    </xf>
    <xf numFmtId="0" fontId="6" fillId="0" borderId="0" xfId="3" applyFont="1" applyAlignment="1">
      <alignment horizontal="left"/>
    </xf>
    <xf numFmtId="0" fontId="22" fillId="0" borderId="0" xfId="3" applyFont="1"/>
    <xf numFmtId="164" fontId="1" fillId="0" borderId="1" xfId="9" applyNumberFormat="1" applyFont="1" applyBorder="1" applyProtection="1">
      <protection locked="0"/>
    </xf>
    <xf numFmtId="8" fontId="1" fillId="0" borderId="1" xfId="9" applyNumberFormat="1" applyFont="1" applyBorder="1" applyProtection="1">
      <protection locked="0"/>
    </xf>
    <xf numFmtId="164" fontId="1" fillId="0" borderId="1" xfId="3" applyNumberFormat="1" applyFont="1" applyBorder="1" applyProtection="1">
      <protection locked="0"/>
    </xf>
    <xf numFmtId="166" fontId="1" fillId="2" borderId="1" xfId="10" applyNumberFormat="1" applyFont="1" applyFill="1" applyBorder="1" applyProtection="1">
      <protection locked="0"/>
    </xf>
    <xf numFmtId="164" fontId="1" fillId="0" borderId="1" xfId="9" applyNumberFormat="1" applyFont="1" applyBorder="1" applyAlignment="1" applyProtection="1">
      <alignment horizontal="right"/>
      <protection locked="0"/>
    </xf>
    <xf numFmtId="8" fontId="7" fillId="2" borderId="1" xfId="9" applyNumberFormat="1" applyFont="1" applyFill="1" applyBorder="1" applyAlignment="1" applyProtection="1">
      <alignment horizontal="right"/>
      <protection locked="0"/>
    </xf>
    <xf numFmtId="164" fontId="1" fillId="0" borderId="1" xfId="3" applyNumberFormat="1" applyFont="1" applyBorder="1" applyAlignment="1" applyProtection="1">
      <alignment horizontal="right"/>
      <protection locked="0"/>
    </xf>
    <xf numFmtId="0" fontId="2" fillId="0" borderId="1" xfId="0" applyFont="1" applyBorder="1" applyAlignment="1">
      <alignment horizontal="left" vertical="top" wrapText="1"/>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0" fillId="0" borderId="0" xfId="5" applyAlignment="1">
      <alignment vertical="center"/>
    </xf>
    <xf numFmtId="0" fontId="10" fillId="0" borderId="0" xfId="5" applyFill="1"/>
    <xf numFmtId="0" fontId="10" fillId="0" borderId="0" xfId="5" applyFill="1" applyAlignment="1">
      <alignment vertical="center"/>
    </xf>
    <xf numFmtId="38" fontId="7" fillId="7" borderId="38" xfId="6" applyNumberFormat="1" applyFont="1" applyFill="1" applyBorder="1" applyAlignment="1" applyProtection="1">
      <alignment horizontal="right" vertical="top"/>
    </xf>
    <xf numFmtId="38" fontId="7" fillId="7" borderId="0" xfId="6" applyNumberFormat="1" applyFont="1" applyFill="1" applyBorder="1" applyAlignment="1" applyProtection="1">
      <alignment horizontal="right" vertical="top"/>
    </xf>
    <xf numFmtId="38" fontId="7" fillId="7" borderId="14" xfId="6" applyNumberFormat="1" applyFont="1" applyFill="1" applyBorder="1" applyAlignment="1" applyProtection="1">
      <alignment horizontal="right" vertical="top"/>
    </xf>
    <xf numFmtId="165" fontId="7" fillId="7" borderId="38" xfId="1" applyNumberFormat="1" applyFont="1" applyFill="1" applyBorder="1" applyAlignment="1" applyProtection="1">
      <alignment horizontal="right" vertical="top"/>
    </xf>
    <xf numFmtId="165" fontId="7" fillId="7" borderId="0" xfId="1" applyNumberFormat="1" applyFont="1" applyFill="1" applyBorder="1" applyAlignment="1" applyProtection="1">
      <alignment horizontal="right" vertical="top"/>
    </xf>
    <xf numFmtId="165" fontId="7" fillId="7" borderId="14" xfId="1" applyNumberFormat="1" applyFont="1" applyFill="1" applyBorder="1" applyAlignment="1" applyProtection="1">
      <alignment horizontal="right" vertical="top"/>
    </xf>
    <xf numFmtId="7" fontId="1" fillId="7" borderId="1" xfId="10" applyNumberFormat="1" applyFont="1" applyFill="1" applyBorder="1" applyProtection="1"/>
    <xf numFmtId="164" fontId="1" fillId="0" borderId="1" xfId="9" applyNumberFormat="1" applyFont="1" applyFill="1" applyBorder="1" applyAlignment="1" applyProtection="1">
      <alignment horizontal="right"/>
      <protection locked="0"/>
    </xf>
    <xf numFmtId="0" fontId="7" fillId="0" borderId="0" xfId="3" applyFont="1"/>
    <xf numFmtId="0" fontId="8" fillId="0" borderId="0" xfId="3" applyFont="1"/>
    <xf numFmtId="0" fontId="7" fillId="0" borderId="5" xfId="4" applyFont="1" applyBorder="1"/>
    <xf numFmtId="0" fontId="7" fillId="0" borderId="6" xfId="4" applyFont="1" applyBorder="1"/>
    <xf numFmtId="0" fontId="7" fillId="0" borderId="7" xfId="4" applyFont="1" applyBorder="1" applyAlignment="1" applyProtection="1">
      <alignment horizontal="center"/>
      <protection locked="0"/>
    </xf>
    <xf numFmtId="0" fontId="6" fillId="0" borderId="1" xfId="4" quotePrefix="1" applyFont="1" applyBorder="1" applyAlignment="1">
      <alignment horizontal="left" vertical="center"/>
    </xf>
    <xf numFmtId="0" fontId="6" fillId="0" borderId="1" xfId="4" applyFont="1" applyBorder="1" applyAlignment="1">
      <alignment vertical="center"/>
    </xf>
    <xf numFmtId="0" fontId="7" fillId="0" borderId="1" xfId="4" applyFont="1" applyBorder="1" applyAlignment="1" applyProtection="1">
      <alignment horizontal="left" vertical="center"/>
      <protection locked="0"/>
    </xf>
    <xf numFmtId="49" fontId="7" fillId="0" borderId="1" xfId="4" applyNumberFormat="1" applyFont="1" applyBorder="1" applyAlignment="1" applyProtection="1">
      <alignment horizontal="left" vertical="center"/>
      <protection locked="0"/>
    </xf>
    <xf numFmtId="49" fontId="10" fillId="0" borderId="1" xfId="5" applyNumberFormat="1" applyFill="1" applyBorder="1" applyAlignment="1" applyProtection="1">
      <alignment horizontal="left" vertical="center"/>
      <protection locked="0"/>
    </xf>
    <xf numFmtId="0" fontId="6" fillId="0" borderId="0" xfId="4" quotePrefix="1" applyFont="1" applyAlignment="1">
      <alignment horizontal="left" vertical="center"/>
    </xf>
    <xf numFmtId="0" fontId="6" fillId="0" borderId="0" xfId="4" applyFont="1" applyAlignment="1">
      <alignment vertical="center"/>
    </xf>
    <xf numFmtId="49" fontId="6" fillId="0" borderId="0" xfId="4" applyNumberFormat="1" applyFont="1" applyAlignment="1" applyProtection="1">
      <alignment horizontal="right" vertical="center"/>
      <protection locked="0"/>
    </xf>
    <xf numFmtId="0" fontId="6" fillId="0" borderId="0" xfId="3" applyFont="1" applyProtection="1">
      <protection locked="0"/>
    </xf>
    <xf numFmtId="0" fontId="7" fillId="0" borderId="0" xfId="3" applyFont="1" applyProtection="1">
      <protection locked="0"/>
    </xf>
    <xf numFmtId="0" fontId="8" fillId="0" borderId="5" xfId="3" applyFont="1" applyBorder="1" applyAlignment="1">
      <alignment vertical="center"/>
    </xf>
    <xf numFmtId="0" fontId="10" fillId="0" borderId="6" xfId="5" applyFill="1" applyBorder="1" applyAlignment="1" applyProtection="1">
      <alignment vertical="center"/>
      <protection locked="0"/>
    </xf>
    <xf numFmtId="0" fontId="7" fillId="0" borderId="32" xfId="0" applyFont="1" applyBorder="1" applyAlignment="1" applyProtection="1">
      <alignment vertical="center" wrapText="1"/>
      <protection locked="0"/>
    </xf>
    <xf numFmtId="0" fontId="8" fillId="0" borderId="36" xfId="3" applyFont="1" applyBorder="1" applyAlignment="1">
      <alignment vertical="center"/>
    </xf>
    <xf numFmtId="0" fontId="10" fillId="0" borderId="0" xfId="5" applyFill="1" applyBorder="1" applyAlignment="1" applyProtection="1">
      <alignment vertical="center"/>
      <protection locked="0"/>
    </xf>
    <xf numFmtId="0" fontId="7" fillId="0" borderId="37" xfId="0" applyFont="1" applyBorder="1" applyAlignment="1" applyProtection="1">
      <alignment vertical="center" wrapText="1"/>
      <protection locked="0"/>
    </xf>
    <xf numFmtId="0" fontId="7" fillId="0" borderId="0" xfId="0" applyFont="1" applyAlignment="1" applyProtection="1">
      <alignment horizontal="left" vertical="center"/>
      <protection locked="0"/>
    </xf>
    <xf numFmtId="0" fontId="10" fillId="0" borderId="29" xfId="5" applyFill="1" applyBorder="1" applyAlignment="1" applyProtection="1">
      <alignment vertical="center"/>
      <protection locked="0"/>
    </xf>
    <xf numFmtId="0" fontId="7" fillId="0" borderId="40" xfId="0" applyFont="1" applyBorder="1" applyAlignment="1" applyProtection="1">
      <alignment vertical="center" wrapText="1"/>
      <protection locked="0"/>
    </xf>
    <xf numFmtId="0" fontId="10" fillId="0" borderId="0" xfId="5" applyFill="1" applyBorder="1" applyAlignment="1" applyProtection="1">
      <alignment horizontal="left" vertical="center"/>
      <protection locked="0"/>
    </xf>
    <xf numFmtId="0" fontId="7" fillId="0" borderId="37" xfId="0" applyFont="1" applyBorder="1" applyAlignment="1" applyProtection="1">
      <alignment horizontal="left" vertical="center" wrapText="1"/>
      <protection locked="0"/>
    </xf>
    <xf numFmtId="0" fontId="10" fillId="0" borderId="6" xfId="5" applyFill="1" applyBorder="1" applyAlignment="1" applyProtection="1">
      <alignment horizontal="left" vertical="center"/>
      <protection locked="0"/>
    </xf>
    <xf numFmtId="0" fontId="7" fillId="0" borderId="3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0" fontId="4" fillId="0" borderId="0" xfId="0" applyFont="1" applyProtection="1">
      <protection locked="0"/>
    </xf>
    <xf numFmtId="0" fontId="0" fillId="0" borderId="0" xfId="0" applyProtection="1">
      <protection locked="0"/>
    </xf>
    <xf numFmtId="0" fontId="11" fillId="0" borderId="10" xfId="0"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7" borderId="26" xfId="0" applyFill="1" applyBorder="1" applyProtection="1">
      <protection locked="0"/>
    </xf>
    <xf numFmtId="0" fontId="0" fillId="7" borderId="27" xfId="0" applyFill="1" applyBorder="1" applyProtection="1">
      <protection locked="0"/>
    </xf>
    <xf numFmtId="0" fontId="11" fillId="0" borderId="25" xfId="0" applyFont="1" applyBorder="1" applyProtection="1">
      <protection locked="0"/>
    </xf>
    <xf numFmtId="0" fontId="0" fillId="0" borderId="26" xfId="0" applyBorder="1" applyProtection="1">
      <protection locked="0"/>
    </xf>
    <xf numFmtId="0" fontId="0" fillId="0" borderId="27" xfId="0" applyBorder="1" applyProtection="1">
      <protection locked="0"/>
    </xf>
    <xf numFmtId="0" fontId="13" fillId="0" borderId="0" xfId="0" applyFont="1" applyProtection="1">
      <protection locked="0"/>
    </xf>
    <xf numFmtId="165" fontId="0" fillId="2" borderId="0" xfId="0" applyNumberFormat="1" applyFill="1" applyProtection="1">
      <protection locked="0"/>
    </xf>
    <xf numFmtId="0" fontId="0" fillId="0" borderId="29" xfId="0"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164"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3"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Protection="1">
      <protection locked="0"/>
    </xf>
    <xf numFmtId="0" fontId="0" fillId="0" borderId="32" xfId="0" applyBorder="1" applyProtection="1">
      <protection locked="0"/>
    </xf>
    <xf numFmtId="0" fontId="0" fillId="0" borderId="36" xfId="0" applyBorder="1" applyAlignment="1" applyProtection="1">
      <alignment horizontal="left"/>
      <protection locked="0"/>
    </xf>
    <xf numFmtId="0" fontId="0" fillId="0" borderId="37" xfId="0" applyBorder="1" applyProtection="1">
      <protection locked="0"/>
    </xf>
    <xf numFmtId="0" fontId="0" fillId="0" borderId="28" xfId="0" applyBorder="1" applyAlignment="1" applyProtection="1">
      <alignment horizontal="left"/>
      <protection locked="0"/>
    </xf>
    <xf numFmtId="0" fontId="0" fillId="0" borderId="40" xfId="0" applyBorder="1" applyProtection="1">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5" xfId="0" applyBorder="1" applyProtection="1">
      <protection locked="0"/>
    </xf>
    <xf numFmtId="0" fontId="0" fillId="0" borderId="36" xfId="0" applyBorder="1" applyProtection="1">
      <protection locked="0"/>
    </xf>
    <xf numFmtId="0" fontId="0" fillId="0" borderId="28" xfId="0" applyBorder="1" applyProtection="1">
      <protection locked="0"/>
    </xf>
    <xf numFmtId="0" fontId="0" fillId="0" borderId="3" xfId="0" applyBorder="1" applyAlignment="1" applyProtection="1">
      <alignment horizontal="center" vertical="top" wrapText="1"/>
      <protection locked="0"/>
    </xf>
    <xf numFmtId="0" fontId="2" fillId="0" borderId="0" xfId="0" applyFont="1" applyAlignment="1" applyProtection="1">
      <alignment horizontal="left"/>
      <protection locked="0"/>
    </xf>
    <xf numFmtId="3"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protection locked="0"/>
    </xf>
    <xf numFmtId="164"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wrapText="1"/>
      <protection locked="0"/>
    </xf>
    <xf numFmtId="165" fontId="0" fillId="7" borderId="1" xfId="1" applyNumberFormat="1" applyFont="1" applyFill="1" applyBorder="1" applyAlignment="1" applyProtection="1">
      <alignment horizontal="center" vertical="top" wrapText="1"/>
    </xf>
    <xf numFmtId="165" fontId="2" fillId="7" borderId="1" xfId="1" applyNumberFormat="1" applyFont="1" applyFill="1" applyBorder="1" applyAlignment="1" applyProtection="1">
      <alignment horizontal="center"/>
    </xf>
    <xf numFmtId="165" fontId="2" fillId="7" borderId="1" xfId="1" applyNumberFormat="1" applyFont="1" applyFill="1" applyBorder="1" applyAlignment="1" applyProtection="1">
      <alignment horizontal="center" wrapText="1"/>
    </xf>
    <xf numFmtId="165" fontId="0"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wrapText="1"/>
    </xf>
    <xf numFmtId="0" fontId="0" fillId="7" borderId="0" xfId="0" applyFill="1" applyProtection="1">
      <protection locked="0"/>
    </xf>
    <xf numFmtId="0" fontId="15" fillId="0" borderId="25" xfId="0" applyFont="1" applyBorder="1" applyProtection="1">
      <protection locked="0"/>
    </xf>
    <xf numFmtId="2" fontId="0" fillId="0" borderId="0" xfId="0" applyNumberFormat="1" applyProtection="1">
      <protection locked="0"/>
    </xf>
    <xf numFmtId="0" fontId="15" fillId="0" borderId="0" xfId="0" applyFont="1" applyProtection="1">
      <protection locked="0"/>
    </xf>
    <xf numFmtId="0" fontId="10" fillId="0" borderId="0" xfId="5" applyProtection="1">
      <protection locked="0"/>
    </xf>
    <xf numFmtId="0" fontId="2" fillId="0" borderId="24"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3" fontId="0" fillId="0" borderId="1" xfId="0" applyNumberFormat="1" applyBorder="1" applyAlignment="1" applyProtection="1">
      <alignment horizontal="center" wrapText="1"/>
      <protection locked="0"/>
    </xf>
    <xf numFmtId="166" fontId="0" fillId="0" borderId="1" xfId="2" applyNumberFormat="1" applyFont="1" applyFill="1" applyBorder="1" applyAlignment="1" applyProtection="1">
      <alignment horizontal="center"/>
      <protection locked="0"/>
    </xf>
    <xf numFmtId="0" fontId="0" fillId="7" borderId="1" xfId="0" applyFill="1"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9" fontId="6" fillId="7" borderId="0" xfId="0" applyNumberFormat="1" applyFont="1" applyFill="1" applyAlignment="1">
      <alignment horizontal="left"/>
    </xf>
    <xf numFmtId="0" fontId="6" fillId="7" borderId="30" xfId="0" applyFont="1" applyFill="1" applyBorder="1" applyAlignment="1">
      <alignment horizontal="left"/>
    </xf>
    <xf numFmtId="165" fontId="0" fillId="7" borderId="1" xfId="1" applyNumberFormat="1" applyFont="1" applyFill="1" applyBorder="1" applyAlignment="1" applyProtection="1">
      <alignment horizontal="center"/>
    </xf>
    <xf numFmtId="3" fontId="0" fillId="7" borderId="1" xfId="0" applyNumberFormat="1" applyFill="1" applyBorder="1" applyAlignment="1">
      <alignment horizontal="center" wrapText="1"/>
    </xf>
    <xf numFmtId="0" fontId="2" fillId="0" borderId="0" xfId="0" applyFont="1" applyProtection="1">
      <protection locked="0"/>
    </xf>
    <xf numFmtId="0" fontId="13" fillId="0" borderId="1" xfId="0" applyFont="1" applyBorder="1" applyAlignment="1" applyProtection="1">
      <alignment horizontal="left" vertical="top" wrapText="1"/>
      <protection locked="0"/>
    </xf>
    <xf numFmtId="0" fontId="6" fillId="7" borderId="0" xfId="0" applyFont="1" applyFill="1" applyAlignment="1">
      <alignment horizontal="left"/>
    </xf>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0" fillId="0" borderId="1" xfId="0" applyNumberFormat="1" applyBorder="1" applyAlignment="1" applyProtection="1">
      <alignment horizontal="center"/>
      <protection locked="0"/>
    </xf>
    <xf numFmtId="165" fontId="0" fillId="0"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5" fillId="0" borderId="0" xfId="0" applyFont="1" applyAlignment="1" applyProtection="1">
      <alignment horizontal="left" vertical="center" indent="2"/>
      <protection locked="0"/>
    </xf>
    <xf numFmtId="0" fontId="0" fillId="0" borderId="24" xfId="0" applyBorder="1" applyProtection="1">
      <protection locked="0"/>
    </xf>
    <xf numFmtId="0" fontId="0" fillId="0" borderId="24" xfId="0" applyBorder="1" applyAlignment="1" applyProtection="1">
      <alignment horizontal="center" vertical="center" wrapText="1"/>
      <protection locked="0"/>
    </xf>
    <xf numFmtId="0" fontId="2" fillId="0" borderId="0" xfId="0" applyFont="1" applyAlignment="1">
      <alignment horizontal="centerContinuous"/>
    </xf>
    <xf numFmtId="0" fontId="0" fillId="0" borderId="1" xfId="0" applyBorder="1" applyAlignment="1">
      <alignment horizontal="center" wrapText="1"/>
    </xf>
    <xf numFmtId="164" fontId="0" fillId="7" borderId="1" xfId="0" applyNumberFormat="1" applyFill="1" applyBorder="1" applyAlignment="1">
      <alignment horizontal="center"/>
    </xf>
    <xf numFmtId="0" fontId="0" fillId="0" borderId="0" xfId="0" applyAlignment="1">
      <alignment horizontal="centerContinuous"/>
    </xf>
    <xf numFmtId="0" fontId="0" fillId="0" borderId="24" xfId="0" applyBorder="1" applyAlignment="1">
      <alignment horizontal="center" vertical="center" wrapText="1"/>
    </xf>
    <xf numFmtId="0" fontId="0" fillId="0" borderId="11" xfId="0" applyBorder="1" applyAlignment="1" applyProtection="1">
      <alignment horizontal="centerContinuous"/>
      <protection locked="0"/>
    </xf>
    <xf numFmtId="0" fontId="0" fillId="0" borderId="12" xfId="0" applyBorder="1" applyAlignment="1" applyProtection="1">
      <alignment horizontal="centerContinuous"/>
      <protection locked="0"/>
    </xf>
    <xf numFmtId="0" fontId="26" fillId="0" borderId="13" xfId="0" applyFont="1" applyBorder="1" applyProtection="1">
      <protection locked="0"/>
    </xf>
    <xf numFmtId="0" fontId="26" fillId="0" borderId="0" xfId="0" applyFont="1" applyAlignment="1" applyProtection="1">
      <alignment horizontal="right"/>
      <protection locked="0"/>
    </xf>
    <xf numFmtId="0" fontId="26" fillId="0" borderId="14" xfId="0" applyFont="1" applyBorder="1" applyAlignment="1" applyProtection="1">
      <alignment horizontal="centerContinuous"/>
      <protection locked="0"/>
    </xf>
    <xf numFmtId="0" fontId="27" fillId="0" borderId="13" xfId="0" applyFont="1" applyBorder="1" applyProtection="1">
      <protection locked="0"/>
    </xf>
    <xf numFmtId="0" fontId="27" fillId="0" borderId="0" xfId="0" applyFont="1" applyAlignment="1" applyProtection="1">
      <alignment horizontal="right"/>
      <protection locked="0"/>
    </xf>
    <xf numFmtId="0" fontId="0" fillId="0" borderId="31" xfId="0" applyBorder="1" applyProtection="1">
      <protection locked="0"/>
    </xf>
    <xf numFmtId="9" fontId="0" fillId="0" borderId="14" xfId="1" applyFont="1" applyFill="1" applyBorder="1" applyProtection="1"/>
    <xf numFmtId="0" fontId="10" fillId="0" borderId="0" xfId="5" applyFill="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1" fillId="0" borderId="0" xfId="0" applyFont="1" applyProtection="1">
      <protection locked="0"/>
    </xf>
    <xf numFmtId="0" fontId="2" fillId="0" borderId="0" xfId="0" applyFont="1" applyAlignment="1" applyProtection="1">
      <alignment vertical="top"/>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49" fontId="6" fillId="7" borderId="0" xfId="0" applyNumberFormat="1" applyFont="1" applyFill="1"/>
    <xf numFmtId="0" fontId="6" fillId="7" borderId="8" xfId="0" applyFont="1" applyFill="1" applyBorder="1" applyAlignment="1">
      <alignment horizontal="left"/>
    </xf>
    <xf numFmtId="0" fontId="6" fillId="7" borderId="8" xfId="0" applyFont="1" applyFill="1" applyBorder="1" applyAlignment="1">
      <alignment horizontal="right"/>
    </xf>
    <xf numFmtId="0" fontId="17" fillId="0" borderId="0" xfId="0" applyFont="1" applyProtection="1">
      <protection locked="0"/>
    </xf>
    <xf numFmtId="0" fontId="7" fillId="7" borderId="0" xfId="0" applyFont="1" applyFill="1" applyProtection="1">
      <protection locked="0"/>
    </xf>
    <xf numFmtId="0" fontId="9" fillId="7" borderId="0" xfId="0" applyFont="1" applyFill="1" applyAlignment="1" applyProtection="1">
      <alignment horizontal="left"/>
      <protection locked="0"/>
    </xf>
    <xf numFmtId="0" fontId="6" fillId="3" borderId="25"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4" borderId="25" xfId="0" applyFont="1" applyFill="1" applyBorder="1" applyAlignment="1" applyProtection="1">
      <alignment vertical="center" wrapText="1"/>
      <protection locked="0"/>
    </xf>
    <xf numFmtId="0" fontId="7" fillId="4" borderId="26"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49" fontId="7" fillId="0" borderId="24" xfId="0" applyNumberFormat="1" applyFont="1" applyBorder="1" applyAlignment="1" applyProtection="1">
      <alignment horizontal="right" vertical="top"/>
      <protection locked="0"/>
    </xf>
    <xf numFmtId="0" fontId="7" fillId="0" borderId="5" xfId="0" applyFont="1" applyBorder="1" applyAlignment="1" applyProtection="1">
      <alignment horizontal="left" vertical="top" indent="1"/>
      <protection locked="0"/>
    </xf>
    <xf numFmtId="0" fontId="7" fillId="0" borderId="32" xfId="0" applyFont="1" applyBorder="1" applyAlignment="1" applyProtection="1">
      <alignment horizontal="left" vertical="top" indent="1"/>
      <protection locked="0"/>
    </xf>
    <xf numFmtId="49" fontId="7" fillId="0" borderId="35" xfId="0" applyNumberFormat="1" applyFont="1" applyBorder="1" applyAlignment="1" applyProtection="1">
      <alignment horizontal="right" vertical="top"/>
      <protection locked="0"/>
    </xf>
    <xf numFmtId="0" fontId="7" fillId="0" borderId="36" xfId="0" applyFont="1" applyBorder="1" applyAlignment="1" applyProtection="1">
      <alignment vertical="top"/>
      <protection locked="0"/>
    </xf>
    <xf numFmtId="0" fontId="7" fillId="0" borderId="37" xfId="0" applyFont="1" applyBorder="1" applyAlignment="1" applyProtection="1">
      <alignment horizontal="left" vertical="top" indent="1"/>
      <protection locked="0"/>
    </xf>
    <xf numFmtId="49" fontId="7" fillId="2" borderId="39" xfId="0" applyNumberFormat="1" applyFont="1" applyFill="1" applyBorder="1" applyAlignment="1" applyProtection="1">
      <alignment horizontal="right" vertical="top"/>
      <protection locked="0"/>
    </xf>
    <xf numFmtId="2" fontId="7" fillId="2" borderId="28" xfId="0" applyNumberFormat="1" applyFont="1" applyFill="1" applyBorder="1" applyAlignment="1" applyProtection="1">
      <alignment horizontal="right" vertical="top"/>
      <protection locked="0"/>
    </xf>
    <xf numFmtId="0" fontId="7" fillId="2" borderId="40" xfId="0" applyFont="1" applyFill="1" applyBorder="1" applyAlignment="1" applyProtection="1">
      <alignment horizontal="left" vertical="top" indent="1"/>
      <protection locked="0"/>
    </xf>
    <xf numFmtId="0" fontId="7" fillId="0" borderId="36" xfId="0" applyFont="1" applyBorder="1" applyAlignment="1" applyProtection="1">
      <alignment horizontal="left" vertical="top" indent="1"/>
      <protection locked="0"/>
    </xf>
    <xf numFmtId="0" fontId="7" fillId="0" borderId="36" xfId="0" quotePrefix="1" applyFont="1" applyBorder="1" applyAlignment="1" applyProtection="1">
      <alignment horizontal="right" vertical="top"/>
      <protection locked="0"/>
    </xf>
    <xf numFmtId="0" fontId="7" fillId="0" borderId="37" xfId="0" applyFont="1" applyBorder="1" applyAlignment="1" applyProtection="1">
      <alignment horizontal="left" vertical="top" wrapText="1" indent="1"/>
      <protection locked="0"/>
    </xf>
    <xf numFmtId="38" fontId="7" fillId="7" borderId="38" xfId="6" applyNumberFormat="1" applyFont="1" applyFill="1" applyBorder="1" applyAlignment="1" applyProtection="1">
      <alignment horizontal="right" vertical="top"/>
      <protection locked="0"/>
    </xf>
    <xf numFmtId="0" fontId="7" fillId="2" borderId="28" xfId="0" applyFont="1" applyFill="1" applyBorder="1" applyAlignment="1" applyProtection="1">
      <alignment vertical="top"/>
      <protection locked="0"/>
    </xf>
    <xf numFmtId="0" fontId="7" fillId="2" borderId="40" xfId="0" applyFont="1" applyFill="1" applyBorder="1" applyAlignment="1" applyProtection="1">
      <alignment horizontal="left" vertical="top" wrapText="1" indent="1"/>
      <protection locked="0"/>
    </xf>
    <xf numFmtId="0" fontId="7" fillId="0" borderId="32" xfId="0" applyFont="1" applyBorder="1" applyAlignment="1" applyProtection="1">
      <alignment vertical="top"/>
      <protection locked="0"/>
    </xf>
    <xf numFmtId="0" fontId="1" fillId="0" borderId="0" xfId="0" applyFont="1" applyAlignment="1" applyProtection="1">
      <alignment vertical="center" wrapText="1"/>
      <protection locked="0"/>
    </xf>
    <xf numFmtId="0" fontId="21" fillId="2" borderId="39" xfId="0" applyFont="1" applyFill="1" applyBorder="1" applyAlignment="1" applyProtection="1">
      <alignment vertical="top"/>
      <protection locked="0"/>
    </xf>
    <xf numFmtId="0" fontId="7" fillId="2" borderId="28" xfId="0" applyFont="1" applyFill="1" applyBorder="1" applyAlignment="1" applyProtection="1">
      <alignment horizontal="left" vertical="top"/>
      <protection locked="0"/>
    </xf>
    <xf numFmtId="0" fontId="7" fillId="2" borderId="40" xfId="0" applyFont="1" applyFill="1" applyBorder="1" applyAlignment="1" applyProtection="1">
      <alignment vertical="top"/>
      <protection locked="0"/>
    </xf>
    <xf numFmtId="0" fontId="7" fillId="0" borderId="0" xfId="0" applyFont="1" applyAlignment="1" applyProtection="1">
      <alignment horizontal="left" vertical="top" indent="1"/>
      <protection locked="0"/>
    </xf>
    <xf numFmtId="0" fontId="7" fillId="2" borderId="29" xfId="0" applyFont="1" applyFill="1" applyBorder="1" applyAlignment="1" applyProtection="1">
      <alignment horizontal="left" vertical="top" wrapText="1" indent="1"/>
      <protection locked="0"/>
    </xf>
    <xf numFmtId="49" fontId="7" fillId="0" borderId="36" xfId="0" applyNumberFormat="1" applyFont="1" applyBorder="1" applyAlignment="1" applyProtection="1">
      <alignment horizontal="right" vertical="top"/>
      <protection locked="0"/>
    </xf>
    <xf numFmtId="0" fontId="7" fillId="2" borderId="36" xfId="0" applyFont="1" applyFill="1" applyBorder="1" applyAlignment="1" applyProtection="1">
      <alignment vertical="top"/>
      <protection locked="0"/>
    </xf>
    <xf numFmtId="0" fontId="7" fillId="2" borderId="37" xfId="0" applyFont="1" applyFill="1" applyBorder="1" applyAlignment="1" applyProtection="1">
      <alignment horizontal="left" vertical="top" indent="1"/>
      <protection locked="0"/>
    </xf>
    <xf numFmtId="49" fontId="7" fillId="2" borderId="5" xfId="0" applyNumberFormat="1" applyFont="1" applyFill="1" applyBorder="1" applyAlignment="1" applyProtection="1">
      <alignment horizontal="right" vertical="top"/>
      <protection locked="0"/>
    </xf>
    <xf numFmtId="0" fontId="7" fillId="2" borderId="5" xfId="0" applyFont="1" applyFill="1" applyBorder="1" applyAlignment="1" applyProtection="1">
      <alignment horizontal="left" vertical="top" indent="1"/>
      <protection locked="0"/>
    </xf>
    <xf numFmtId="0" fontId="7" fillId="2" borderId="32" xfId="0" applyFont="1" applyFill="1" applyBorder="1" applyAlignment="1" applyProtection="1">
      <alignment vertical="top"/>
      <protection locked="0"/>
    </xf>
    <xf numFmtId="49" fontId="7" fillId="0" borderId="39" xfId="0" applyNumberFormat="1" applyFont="1" applyBorder="1" applyAlignment="1" applyProtection="1">
      <alignment horizontal="right" vertical="top"/>
      <protection locked="0"/>
    </xf>
    <xf numFmtId="0" fontId="7" fillId="0" borderId="28" xfId="0" applyFont="1" applyBorder="1" applyAlignment="1" applyProtection="1">
      <alignment vertical="top"/>
      <protection locked="0"/>
    </xf>
    <xf numFmtId="0" fontId="7" fillId="0" borderId="40" xfId="0" applyFont="1" applyBorder="1" applyAlignment="1" applyProtection="1">
      <alignment horizontal="left" vertical="top" indent="1"/>
      <protection locked="0"/>
    </xf>
    <xf numFmtId="49" fontId="6" fillId="7" borderId="8" xfId="0" applyNumberFormat="1" applyFont="1" applyFill="1" applyBorder="1" applyAlignment="1">
      <alignment horizontal="right"/>
    </xf>
    <xf numFmtId="49" fontId="6" fillId="7" borderId="26" xfId="0" applyNumberFormat="1" applyFont="1" applyFill="1" applyBorder="1" applyAlignment="1">
      <alignment horizontal="right"/>
    </xf>
    <xf numFmtId="49" fontId="6" fillId="7" borderId="27" xfId="0" applyNumberFormat="1" applyFont="1" applyFill="1" applyBorder="1" applyAlignment="1">
      <alignment horizontal="right"/>
    </xf>
    <xf numFmtId="0" fontId="7" fillId="0" borderId="34" xfId="0" applyFont="1" applyBorder="1" applyAlignment="1" applyProtection="1">
      <alignment horizontal="left" vertical="top" indent="1"/>
      <protection locked="0"/>
    </xf>
    <xf numFmtId="0" fontId="6" fillId="0" borderId="0" xfId="3" applyFont="1" applyAlignment="1" applyProtection="1">
      <alignment horizontal="left"/>
      <protection locked="0"/>
    </xf>
    <xf numFmtId="0" fontId="1" fillId="0" borderId="0" xfId="3" applyFont="1" applyProtection="1">
      <protection locked="0"/>
    </xf>
    <xf numFmtId="0" fontId="6" fillId="0" borderId="0" xfId="3" applyFont="1" applyAlignment="1" applyProtection="1">
      <alignment horizontal="center"/>
      <protection locked="0"/>
    </xf>
    <xf numFmtId="0" fontId="22" fillId="0" borderId="0" xfId="3" applyFont="1" applyAlignment="1" applyProtection="1">
      <alignment horizontal="left"/>
      <protection locked="0"/>
    </xf>
    <xf numFmtId="0" fontId="22" fillId="0" borderId="0" xfId="3" applyFont="1" applyAlignment="1" applyProtection="1">
      <alignment horizontal="center"/>
      <protection locked="0"/>
    </xf>
    <xf numFmtId="0" fontId="22" fillId="0" borderId="0" xfId="3" applyFont="1" applyProtection="1">
      <protection locked="0"/>
    </xf>
    <xf numFmtId="0" fontId="23" fillId="0" borderId="0" xfId="3" applyFont="1" applyAlignment="1" applyProtection="1">
      <alignment horizontal="center"/>
      <protection locked="0"/>
    </xf>
    <xf numFmtId="0" fontId="2" fillId="0" borderId="0" xfId="3" applyFont="1" applyProtection="1">
      <protection locked="0"/>
    </xf>
    <xf numFmtId="0" fontId="2" fillId="0" borderId="2"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1" xfId="3" applyFont="1" applyBorder="1" applyAlignment="1" applyProtection="1">
      <alignment horizontal="left" wrapText="1"/>
      <protection locked="0"/>
    </xf>
    <xf numFmtId="0" fontId="2" fillId="0" borderId="1" xfId="3" applyFont="1" applyBorder="1" applyAlignment="1" applyProtection="1">
      <alignment horizontal="right" wrapText="1"/>
      <protection locked="0"/>
    </xf>
    <xf numFmtId="0" fontId="2" fillId="0" borderId="1" xfId="3" applyFont="1" applyBorder="1" applyAlignment="1" applyProtection="1">
      <alignment wrapText="1"/>
      <protection locked="0"/>
    </xf>
    <xf numFmtId="0" fontId="2" fillId="0" borderId="1" xfId="3" applyFont="1" applyBorder="1" applyProtection="1">
      <protection locked="0"/>
    </xf>
    <xf numFmtId="0" fontId="1" fillId="0" borderId="0" xfId="3" applyFont="1" applyAlignment="1" applyProtection="1">
      <alignment wrapText="1"/>
      <protection locked="0"/>
    </xf>
    <xf numFmtId="164" fontId="1" fillId="0" borderId="0" xfId="3" applyNumberFormat="1" applyFont="1" applyAlignment="1" applyProtection="1">
      <alignment horizontal="center"/>
      <protection locked="0"/>
    </xf>
    <xf numFmtId="9" fontId="1" fillId="0" borderId="0" xfId="3" applyNumberFormat="1" applyFont="1" applyAlignment="1" applyProtection="1">
      <alignment horizontal="center"/>
      <protection locked="0"/>
    </xf>
    <xf numFmtId="49" fontId="6" fillId="0" borderId="0" xfId="3" applyNumberFormat="1" applyFont="1" applyAlignment="1" applyProtection="1">
      <alignment horizontal="left"/>
      <protection locked="0"/>
    </xf>
    <xf numFmtId="0" fontId="1" fillId="0" borderId="0" xfId="3" applyFont="1" applyAlignment="1" applyProtection="1">
      <alignment horizontal="center"/>
      <protection locked="0"/>
    </xf>
    <xf numFmtId="0" fontId="2" fillId="7" borderId="0" xfId="3" applyFont="1" applyFill="1"/>
    <xf numFmtId="0" fontId="2" fillId="7" borderId="1" xfId="3" applyFont="1" applyFill="1" applyBorder="1" applyAlignment="1">
      <alignment horizontal="right" wrapText="1"/>
    </xf>
    <xf numFmtId="165" fontId="1" fillId="7" borderId="1" xfId="8" applyNumberFormat="1" applyFont="1" applyFill="1" applyBorder="1" applyAlignment="1" applyProtection="1">
      <alignment horizontal="right"/>
    </xf>
    <xf numFmtId="8" fontId="1" fillId="7" borderId="1" xfId="3" applyNumberFormat="1" applyFont="1" applyFill="1" applyBorder="1" applyAlignment="1">
      <alignment horizontal="right"/>
    </xf>
    <xf numFmtId="1" fontId="6" fillId="7" borderId="1" xfId="3" applyNumberFormat="1" applyFont="1" applyFill="1" applyBorder="1" applyAlignment="1">
      <alignment horizontal="right"/>
    </xf>
    <xf numFmtId="0" fontId="23" fillId="0" borderId="0" xfId="3" applyFont="1" applyProtection="1">
      <protection locked="0"/>
    </xf>
    <xf numFmtId="49" fontId="1" fillId="0" borderId="0" xfId="3" applyNumberFormat="1" applyFont="1" applyProtection="1">
      <protection locked="0"/>
    </xf>
    <xf numFmtId="0" fontId="2" fillId="0" borderId="3" xfId="3" applyFont="1" applyBorder="1" applyProtection="1">
      <protection locked="0"/>
    </xf>
    <xf numFmtId="164" fontId="1" fillId="0" borderId="0" xfId="3" applyNumberFormat="1" applyFont="1" applyAlignment="1" applyProtection="1">
      <alignment horizontal="right"/>
      <protection locked="0"/>
    </xf>
    <xf numFmtId="165" fontId="1" fillId="0" borderId="0" xfId="8" applyNumberFormat="1" applyFont="1" applyBorder="1" applyAlignment="1" applyProtection="1">
      <alignment horizontal="right"/>
      <protection locked="0"/>
    </xf>
    <xf numFmtId="49" fontId="6" fillId="0" borderId="1" xfId="3" applyNumberFormat="1" applyFont="1" applyBorder="1" applyAlignment="1" applyProtection="1">
      <alignment horizontal="right" wrapText="1"/>
      <protection locked="0"/>
    </xf>
    <xf numFmtId="0" fontId="1" fillId="0" borderId="0" xfId="3" applyFont="1" applyAlignment="1" applyProtection="1">
      <alignment vertical="top" wrapText="1"/>
      <protection locked="0"/>
    </xf>
    <xf numFmtId="0" fontId="2" fillId="0" borderId="2" xfId="3" applyFont="1" applyBorder="1"/>
    <xf numFmtId="164" fontId="1" fillId="7" borderId="1" xfId="9" applyNumberFormat="1" applyFont="1" applyFill="1" applyBorder="1" applyAlignment="1" applyProtection="1">
      <alignment horizontal="right"/>
    </xf>
    <xf numFmtId="0" fontId="2" fillId="7" borderId="1" xfId="9" applyNumberFormat="1" applyFont="1" applyFill="1" applyBorder="1" applyAlignment="1" applyProtection="1">
      <alignment horizontal="right"/>
    </xf>
    <xf numFmtId="49" fontId="6" fillId="7" borderId="1" xfId="3" applyNumberFormat="1" applyFont="1" applyFill="1" applyBorder="1" applyAlignment="1">
      <alignment horizontal="right"/>
    </xf>
    <xf numFmtId="0" fontId="2" fillId="0" borderId="1" xfId="3" applyFont="1" applyBorder="1" applyAlignment="1">
      <alignment wrapText="1"/>
    </xf>
    <xf numFmtId="164" fontId="1" fillId="7" borderId="1" xfId="9" applyNumberFormat="1" applyFont="1" applyFill="1" applyBorder="1" applyProtection="1"/>
    <xf numFmtId="8" fontId="1" fillId="7" borderId="1" xfId="9" applyNumberFormat="1" applyFont="1" applyFill="1" applyBorder="1" applyProtection="1"/>
    <xf numFmtId="164" fontId="1" fillId="7" borderId="1" xfId="3" applyNumberFormat="1" applyFont="1" applyFill="1" applyBorder="1"/>
    <xf numFmtId="164" fontId="1" fillId="0" borderId="1" xfId="9" applyNumberFormat="1" applyFont="1" applyFill="1" applyBorder="1" applyProtection="1">
      <protection locked="0"/>
    </xf>
    <xf numFmtId="164" fontId="1" fillId="0" borderId="0" xfId="3" applyNumberFormat="1" applyFont="1" applyProtection="1">
      <protection locked="0"/>
    </xf>
    <xf numFmtId="0" fontId="2" fillId="0" borderId="0" xfId="3" applyFont="1" applyAlignment="1" applyProtection="1">
      <alignment wrapText="1"/>
      <protection locked="0"/>
    </xf>
    <xf numFmtId="164" fontId="1" fillId="0" borderId="0" xfId="9" applyNumberFormat="1" applyFont="1" applyFill="1" applyBorder="1" applyProtection="1">
      <protection locked="0"/>
    </xf>
    <xf numFmtId="164" fontId="1" fillId="0" borderId="0" xfId="10" applyNumberFormat="1" applyFont="1" applyProtection="1">
      <protection locked="0"/>
    </xf>
    <xf numFmtId="44" fontId="1" fillId="0" borderId="0" xfId="3" applyNumberFormat="1" applyFont="1" applyProtection="1">
      <protection locked="0"/>
    </xf>
    <xf numFmtId="0" fontId="6" fillId="0" borderId="0" xfId="3" applyFont="1" applyAlignment="1" applyProtection="1">
      <alignment horizontal="right"/>
      <protection locked="0"/>
    </xf>
    <xf numFmtId="0" fontId="23" fillId="0" borderId="0" xfId="3" applyFont="1" applyAlignment="1" applyProtection="1">
      <alignment horizontal="right"/>
      <protection locked="0"/>
    </xf>
    <xf numFmtId="0" fontId="2" fillId="0" borderId="1" xfId="3" applyFont="1" applyBorder="1" applyAlignment="1" applyProtection="1">
      <alignment horizontal="left"/>
      <protection locked="0"/>
    </xf>
    <xf numFmtId="0" fontId="1" fillId="0" borderId="1" xfId="3" applyFont="1" applyBorder="1" applyAlignment="1" applyProtection="1">
      <alignment horizontal="left"/>
      <protection locked="0"/>
    </xf>
    <xf numFmtId="165" fontId="1" fillId="7" borderId="1" xfId="8" applyNumberFormat="1" applyFont="1" applyFill="1" applyBorder="1" applyProtection="1"/>
    <xf numFmtId="0" fontId="2" fillId="0" borderId="10" xfId="3" applyFont="1" applyBorder="1" applyAlignment="1" applyProtection="1">
      <alignment horizontal="left"/>
      <protection locked="0"/>
    </xf>
    <xf numFmtId="0" fontId="2" fillId="0" borderId="11" xfId="3" applyFont="1" applyBorder="1" applyAlignment="1" applyProtection="1">
      <alignment horizontal="left"/>
      <protection locked="0"/>
    </xf>
    <xf numFmtId="0" fontId="2" fillId="0" borderId="12" xfId="3" applyFont="1" applyBorder="1" applyAlignment="1" applyProtection="1">
      <alignment horizontal="left"/>
      <protection locked="0"/>
    </xf>
    <xf numFmtId="0" fontId="16" fillId="0" borderId="13" xfId="3" applyFont="1" applyBorder="1" applyAlignment="1" applyProtection="1">
      <alignment horizontal="left" vertical="center" wrapText="1"/>
      <protection locked="0"/>
    </xf>
    <xf numFmtId="0" fontId="2" fillId="0" borderId="14" xfId="3" applyFont="1" applyBorder="1" applyAlignment="1" applyProtection="1">
      <alignment wrapText="1"/>
      <protection locked="0"/>
    </xf>
    <xf numFmtId="0" fontId="2" fillId="0" borderId="23" xfId="3" applyFont="1" applyBorder="1" applyProtection="1">
      <protection locked="0"/>
    </xf>
    <xf numFmtId="0" fontId="2" fillId="0" borderId="2" xfId="3" applyFont="1" applyBorder="1" applyAlignment="1" applyProtection="1">
      <alignment horizontal="centerContinuous" vertical="center" wrapText="1"/>
      <protection locked="0"/>
    </xf>
    <xf numFmtId="0" fontId="2" fillId="0" borderId="3" xfId="3" applyFont="1" applyBorder="1" applyAlignment="1" applyProtection="1">
      <alignment horizontal="centerContinuous" vertical="center"/>
      <protection locked="0"/>
    </xf>
    <xf numFmtId="0" fontId="1" fillId="0" borderId="3" xfId="3" applyFont="1" applyBorder="1" applyAlignment="1" applyProtection="1">
      <alignment horizontal="centerContinuous" vertical="center" wrapText="1"/>
      <protection locked="0"/>
    </xf>
    <xf numFmtId="0" fontId="1" fillId="0" borderId="48" xfId="3" applyFont="1" applyBorder="1" applyAlignment="1" applyProtection="1">
      <alignment horizontal="centerContinuous" vertical="center" wrapText="1"/>
      <protection locked="0"/>
    </xf>
    <xf numFmtId="0" fontId="1" fillId="0" borderId="49" xfId="3" applyFont="1" applyBorder="1" applyAlignment="1" applyProtection="1">
      <alignment vertical="center"/>
      <protection locked="0"/>
    </xf>
    <xf numFmtId="0" fontId="2" fillId="0" borderId="1" xfId="3" applyFont="1" applyBorder="1" applyAlignment="1" applyProtection="1">
      <alignment horizontal="center" vertical="center" wrapText="1"/>
      <protection locked="0"/>
    </xf>
    <xf numFmtId="0" fontId="2" fillId="0" borderId="19" xfId="3" applyFont="1" applyBorder="1" applyAlignment="1" applyProtection="1">
      <alignment horizontal="center" vertical="center" wrapText="1"/>
      <protection locked="0"/>
    </xf>
    <xf numFmtId="0" fontId="1" fillId="0" borderId="18" xfId="3" applyFont="1" applyBorder="1" applyAlignment="1" applyProtection="1">
      <alignment vertical="center" wrapText="1"/>
      <protection locked="0"/>
    </xf>
    <xf numFmtId="0" fontId="16" fillId="0" borderId="20" xfId="3" applyFont="1" applyBorder="1" applyAlignment="1" applyProtection="1">
      <alignment horizontal="left" vertical="center" wrapText="1"/>
      <protection locked="0"/>
    </xf>
    <xf numFmtId="0" fontId="2" fillId="0" borderId="21" xfId="3" applyFont="1" applyBorder="1" applyAlignment="1" applyProtection="1">
      <alignment horizontal="center" vertical="center" wrapText="1"/>
      <protection locked="0"/>
    </xf>
    <xf numFmtId="0" fontId="2" fillId="0" borderId="22" xfId="3"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9" fillId="7" borderId="0" xfId="0" applyFont="1" applyFill="1" applyProtection="1">
      <protection locked="0"/>
    </xf>
    <xf numFmtId="49" fontId="9" fillId="0" borderId="24" xfId="0" applyNumberFormat="1" applyFont="1" applyBorder="1" applyAlignment="1" applyProtection="1">
      <alignment horizontal="right" vertical="top"/>
      <protection locked="0"/>
    </xf>
    <xf numFmtId="49" fontId="9" fillId="0" borderId="35" xfId="0" applyNumberFormat="1" applyFont="1" applyBorder="1" applyAlignment="1" applyProtection="1">
      <alignment horizontal="right" vertical="top"/>
      <protection locked="0"/>
    </xf>
    <xf numFmtId="49" fontId="9" fillId="2" borderId="39" xfId="0" applyNumberFormat="1" applyFont="1" applyFill="1" applyBorder="1" applyAlignment="1" applyProtection="1">
      <alignment horizontal="right" vertical="top"/>
      <protection locked="0"/>
    </xf>
    <xf numFmtId="0" fontId="19" fillId="2" borderId="39" xfId="0" applyFont="1" applyFill="1" applyBorder="1" applyAlignment="1" applyProtection="1">
      <alignment vertical="top"/>
      <protection locked="0"/>
    </xf>
    <xf numFmtId="49" fontId="9" fillId="0" borderId="36" xfId="0" applyNumberFormat="1" applyFont="1" applyBorder="1" applyAlignment="1" applyProtection="1">
      <alignment horizontal="right" vertical="top"/>
      <protection locked="0"/>
    </xf>
    <xf numFmtId="0" fontId="9" fillId="0" borderId="36" xfId="0" applyFont="1" applyBorder="1" applyAlignment="1" applyProtection="1">
      <alignment vertical="top"/>
      <protection locked="0"/>
    </xf>
    <xf numFmtId="0" fontId="9" fillId="2" borderId="36" xfId="0" applyFont="1" applyFill="1" applyBorder="1" applyAlignment="1" applyProtection="1">
      <alignment vertical="top"/>
      <protection locked="0"/>
    </xf>
    <xf numFmtId="49" fontId="9" fillId="2" borderId="5" xfId="0" applyNumberFormat="1" applyFont="1" applyFill="1" applyBorder="1" applyAlignment="1" applyProtection="1">
      <alignment horizontal="right" vertical="top"/>
      <protection locked="0"/>
    </xf>
    <xf numFmtId="49" fontId="9" fillId="0" borderId="39" xfId="0" applyNumberFormat="1" applyFont="1" applyBorder="1" applyAlignment="1" applyProtection="1">
      <alignment horizontal="right" vertical="top"/>
      <protection locked="0"/>
    </xf>
    <xf numFmtId="0" fontId="22" fillId="0" borderId="0" xfId="3" applyFont="1" applyAlignment="1" applyProtection="1">
      <alignment horizontal="right"/>
      <protection locked="0"/>
    </xf>
    <xf numFmtId="7" fontId="1" fillId="0" borderId="1" xfId="10" applyNumberFormat="1" applyFont="1" applyBorder="1" applyProtection="1">
      <protection locked="0"/>
    </xf>
    <xf numFmtId="165" fontId="1" fillId="0" borderId="1" xfId="8" applyNumberFormat="1" applyFont="1" applyBorder="1" applyProtection="1">
      <protection locked="0"/>
    </xf>
    <xf numFmtId="0" fontId="2" fillId="2" borderId="1" xfId="3" applyFont="1" applyFill="1" applyBorder="1" applyAlignment="1" applyProtection="1">
      <alignment wrapText="1"/>
      <protection locked="0"/>
    </xf>
    <xf numFmtId="165" fontId="1" fillId="6" borderId="1" xfId="8" applyNumberFormat="1" applyFont="1" applyFill="1" applyBorder="1" applyProtection="1">
      <protection locked="0"/>
    </xf>
    <xf numFmtId="7" fontId="1" fillId="0" borderId="0" xfId="3" applyNumberFormat="1" applyFont="1" applyProtection="1">
      <protection locked="0"/>
    </xf>
    <xf numFmtId="166" fontId="0" fillId="6" borderId="1" xfId="2" applyNumberFormat="1" applyFont="1" applyFill="1" applyBorder="1" applyAlignment="1" applyProtection="1">
      <alignment horizontal="center"/>
      <protection locked="0"/>
    </xf>
    <xf numFmtId="0" fontId="8" fillId="2" borderId="36" xfId="3" applyFont="1" applyFill="1" applyBorder="1" applyAlignment="1">
      <alignment vertical="center"/>
    </xf>
    <xf numFmtId="0" fontId="8" fillId="2" borderId="5" xfId="3" applyFont="1" applyFill="1" applyBorder="1" applyAlignment="1">
      <alignment vertical="center"/>
    </xf>
    <xf numFmtId="0" fontId="8" fillId="2" borderId="28" xfId="3" applyFont="1" applyFill="1" applyBorder="1" applyAlignment="1">
      <alignment vertical="center"/>
    </xf>
    <xf numFmtId="49" fontId="7" fillId="2" borderId="1" xfId="4" applyNumberFormat="1" applyFont="1" applyFill="1" applyBorder="1" applyAlignment="1" applyProtection="1">
      <alignment horizontal="left" vertical="center"/>
      <protection locked="0"/>
    </xf>
    <xf numFmtId="166" fontId="0" fillId="6" borderId="0" xfId="2" applyNumberFormat="1" applyFont="1" applyFill="1" applyBorder="1" applyAlignment="1" applyProtection="1">
      <alignment horizontal="center"/>
      <protection locked="0"/>
    </xf>
    <xf numFmtId="165" fontId="0" fillId="6" borderId="1" xfId="1" applyNumberFormat="1" applyFont="1" applyFill="1" applyBorder="1" applyAlignment="1" applyProtection="1">
      <alignment horizontal="center"/>
    </xf>
    <xf numFmtId="4" fontId="0" fillId="0" borderId="1" xfId="0" applyNumberFormat="1" applyBorder="1" applyAlignment="1" applyProtection="1">
      <alignment horizontal="center" wrapText="1"/>
      <protection locked="0"/>
    </xf>
    <xf numFmtId="4" fontId="0" fillId="7" borderId="1" xfId="0" applyNumberFormat="1" applyFill="1" applyBorder="1" applyAlignment="1">
      <alignment horizontal="center" wrapText="1"/>
    </xf>
    <xf numFmtId="3" fontId="7" fillId="0" borderId="1" xfId="3" applyNumberFormat="1" applyFont="1" applyBorder="1" applyAlignment="1" applyProtection="1">
      <alignment vertical="center"/>
      <protection locked="0"/>
    </xf>
    <xf numFmtId="0" fontId="11" fillId="0" borderId="8" xfId="0" applyFont="1" applyBorder="1" applyProtection="1">
      <protection locked="0"/>
    </xf>
    <xf numFmtId="0" fontId="6" fillId="0" borderId="5" xfId="3" applyFont="1" applyBorder="1" applyAlignment="1">
      <alignment vertical="center"/>
    </xf>
    <xf numFmtId="0" fontId="6" fillId="0" borderId="6" xfId="3" applyFont="1" applyBorder="1" applyAlignment="1">
      <alignment vertical="center"/>
    </xf>
    <xf numFmtId="0" fontId="6" fillId="0" borderId="32" xfId="3" applyFont="1" applyBorder="1" applyAlignment="1">
      <alignment vertical="center"/>
    </xf>
    <xf numFmtId="0" fontId="10" fillId="0" borderId="6" xfId="5" applyFill="1" applyBorder="1" applyAlignment="1" applyProtection="1">
      <alignment vertical="center"/>
    </xf>
    <xf numFmtId="0" fontId="7" fillId="0" borderId="32" xfId="0" applyFont="1" applyBorder="1" applyAlignment="1">
      <alignment vertical="center" wrapText="1"/>
    </xf>
    <xf numFmtId="0" fontId="10" fillId="0" borderId="0" xfId="5" applyFill="1" applyBorder="1" applyAlignment="1" applyProtection="1">
      <alignment vertical="center"/>
    </xf>
    <xf numFmtId="0" fontId="7" fillId="0" borderId="37" xfId="0" applyFont="1" applyBorder="1" applyAlignment="1">
      <alignment vertical="center" wrapText="1"/>
    </xf>
    <xf numFmtId="0" fontId="8" fillId="0" borderId="28" xfId="3" applyFont="1" applyBorder="1" applyAlignment="1">
      <alignment vertical="center"/>
    </xf>
    <xf numFmtId="0" fontId="10" fillId="0" borderId="29" xfId="5" applyFill="1" applyBorder="1" applyAlignment="1" applyProtection="1">
      <alignment vertical="center"/>
    </xf>
    <xf numFmtId="0" fontId="7" fillId="0" borderId="40" xfId="0" applyFont="1" applyBorder="1" applyAlignment="1">
      <alignment vertical="center" wrapText="1"/>
    </xf>
    <xf numFmtId="49" fontId="0" fillId="7" borderId="25" xfId="0" applyNumberFormat="1" applyFill="1" applyBorder="1"/>
    <xf numFmtId="0" fontId="0" fillId="7" borderId="8" xfId="0" applyFill="1" applyBorder="1"/>
    <xf numFmtId="0" fontId="0" fillId="7" borderId="30" xfId="0" applyFill="1" applyBorder="1"/>
    <xf numFmtId="3" fontId="0" fillId="7" borderId="1" xfId="0" applyNumberFormat="1" applyFill="1" applyBorder="1" applyAlignment="1">
      <alignment horizontal="center" vertical="top" wrapText="1"/>
    </xf>
    <xf numFmtId="3" fontId="0" fillId="7" borderId="1" xfId="0" applyNumberFormat="1" applyFill="1" applyBorder="1" applyAlignment="1">
      <alignment horizontal="center" vertical="top"/>
    </xf>
    <xf numFmtId="3"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3" fontId="2" fillId="7" borderId="1" xfId="0" applyNumberFormat="1" applyFont="1" applyFill="1" applyBorder="1" applyAlignment="1">
      <alignment horizontal="center" vertical="top"/>
    </xf>
    <xf numFmtId="164" fontId="2" fillId="7" borderId="1" xfId="0" applyNumberFormat="1" applyFont="1" applyFill="1" applyBorder="1" applyAlignment="1">
      <alignment horizontal="center" vertical="top"/>
    </xf>
    <xf numFmtId="0" fontId="7" fillId="2" borderId="0" xfId="3" applyFont="1" applyFill="1" applyAlignment="1" applyProtection="1">
      <alignment vertical="center"/>
      <protection locked="0"/>
    </xf>
    <xf numFmtId="0" fontId="6" fillId="0" borderId="0" xfId="3" applyFont="1" applyAlignment="1" applyProtection="1">
      <alignment horizontal="center" vertical="center" wrapText="1"/>
      <protection locked="0"/>
    </xf>
    <xf numFmtId="0" fontId="6" fillId="0" borderId="1" xfId="3" applyFont="1" applyBorder="1" applyAlignment="1" applyProtection="1">
      <alignment horizontal="centerContinuous" vertical="center"/>
      <protection locked="0"/>
    </xf>
    <xf numFmtId="0" fontId="6" fillId="2" borderId="1" xfId="3" applyFont="1" applyFill="1" applyBorder="1" applyAlignment="1" applyProtection="1">
      <alignment horizontal="center" vertical="center" wrapText="1"/>
      <protection locked="0"/>
    </xf>
    <xf numFmtId="6" fontId="28" fillId="0" borderId="1" xfId="3" applyNumberFormat="1" applyFont="1" applyBorder="1" applyAlignment="1" applyProtection="1">
      <alignment horizontal="center" vertical="center" wrapText="1"/>
      <protection locked="0"/>
    </xf>
    <xf numFmtId="0" fontId="28" fillId="0" borderId="1" xfId="3" applyFont="1" applyBorder="1" applyAlignment="1" applyProtection="1">
      <alignment horizontal="center" vertical="center" wrapText="1"/>
      <protection locked="0"/>
    </xf>
    <xf numFmtId="0" fontId="6" fillId="7" borderId="1" xfId="3" applyFont="1" applyFill="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7" fillId="6" borderId="1" xfId="3" applyFont="1" applyFill="1" applyBorder="1" applyAlignment="1" applyProtection="1">
      <alignment vertical="center"/>
      <protection locked="0"/>
    </xf>
    <xf numFmtId="0" fontId="7" fillId="6" borderId="1" xfId="3" applyFont="1" applyFill="1" applyBorder="1" applyAlignment="1" applyProtection="1">
      <alignment horizontal="center" vertical="center"/>
      <protection locked="0"/>
    </xf>
    <xf numFmtId="0" fontId="7" fillId="2" borderId="1" xfId="3" applyFont="1" applyFill="1" applyBorder="1" applyAlignment="1" applyProtection="1">
      <alignment horizontal="center" vertical="center"/>
      <protection locked="0"/>
    </xf>
    <xf numFmtId="0" fontId="6" fillId="7" borderId="1" xfId="3" applyFont="1" applyFill="1" applyBorder="1" applyAlignment="1" applyProtection="1">
      <alignment horizontal="center" vertical="center"/>
      <protection locked="0"/>
    </xf>
    <xf numFmtId="9" fontId="28" fillId="0" borderId="1" xfId="3" applyNumberFormat="1" applyFont="1" applyBorder="1" applyAlignment="1" applyProtection="1">
      <alignment horizontal="center" vertical="center" wrapText="1"/>
      <protection locked="0"/>
    </xf>
    <xf numFmtId="0" fontId="6" fillId="0" borderId="1" xfId="3" applyFont="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166" fontId="7" fillId="2" borderId="0" xfId="10" applyNumberFormat="1" applyFont="1" applyFill="1" applyBorder="1" applyAlignment="1" applyProtection="1">
      <alignment vertical="center"/>
      <protection locked="0"/>
    </xf>
    <xf numFmtId="6" fontId="6" fillId="2" borderId="1" xfId="3" applyNumberFormat="1" applyFont="1" applyFill="1" applyBorder="1" applyAlignment="1" applyProtection="1">
      <alignment horizontal="center" vertical="center" wrapText="1"/>
      <protection locked="0"/>
    </xf>
    <xf numFmtId="0" fontId="6" fillId="2" borderId="39" xfId="3" applyFont="1" applyFill="1" applyBorder="1" applyAlignment="1" applyProtection="1">
      <alignment horizontal="center" vertical="center" wrapText="1"/>
      <protection locked="0"/>
    </xf>
    <xf numFmtId="166" fontId="7" fillId="7" borderId="1" xfId="10" applyNumberFormat="1" applyFont="1" applyFill="1" applyBorder="1" applyAlignment="1" applyProtection="1">
      <alignment vertical="center"/>
    </xf>
    <xf numFmtId="166" fontId="7" fillId="7" borderId="8" xfId="10" applyNumberFormat="1" applyFont="1" applyFill="1" applyBorder="1" applyAlignment="1" applyProtection="1">
      <alignment vertical="center"/>
    </xf>
    <xf numFmtId="166" fontId="7" fillId="7" borderId="24" xfId="10" applyNumberFormat="1" applyFont="1" applyFill="1" applyBorder="1" applyAlignment="1" applyProtection="1">
      <alignment vertical="center"/>
    </xf>
    <xf numFmtId="166" fontId="7" fillId="7" borderId="2" xfId="10" applyNumberFormat="1" applyFont="1" applyFill="1" applyBorder="1" applyAlignment="1" applyProtection="1">
      <alignment vertical="center"/>
    </xf>
    <xf numFmtId="0" fontId="30" fillId="0" borderId="8" xfId="0" applyFont="1" applyBorder="1" applyAlignment="1" applyProtection="1">
      <alignment horizontal="center" vertical="center"/>
      <protection locked="0"/>
    </xf>
    <xf numFmtId="0" fontId="30" fillId="0" borderId="27" xfId="0" applyFont="1" applyBorder="1" applyAlignment="1" applyProtection="1">
      <alignment horizontal="center" vertical="center"/>
      <protection locked="0"/>
    </xf>
    <xf numFmtId="0" fontId="30" fillId="0" borderId="27"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10" fontId="25" fillId="0" borderId="17" xfId="0" applyNumberFormat="1" applyFont="1" applyBorder="1" applyAlignment="1" applyProtection="1">
      <alignment horizontal="right" vertical="center"/>
      <protection locked="0"/>
    </xf>
    <xf numFmtId="0" fontId="31" fillId="0" borderId="8" xfId="0" applyFont="1" applyBorder="1" applyAlignment="1" applyProtection="1">
      <alignment vertical="center"/>
      <protection locked="0"/>
    </xf>
    <xf numFmtId="0" fontId="31" fillId="0" borderId="27" xfId="0" applyFont="1" applyBorder="1" applyAlignment="1" applyProtection="1">
      <alignment horizontal="center" vertical="center" wrapText="1"/>
      <protection locked="0"/>
    </xf>
    <xf numFmtId="0" fontId="32" fillId="0" borderId="30" xfId="0" applyFont="1" applyBorder="1" applyAlignment="1" applyProtection="1">
      <alignment vertical="center"/>
      <protection locked="0"/>
    </xf>
    <xf numFmtId="0" fontId="32" fillId="0" borderId="17" xfId="0" applyFont="1" applyBorder="1" applyAlignment="1" applyProtection="1">
      <alignment vertical="center"/>
      <protection locked="0"/>
    </xf>
    <xf numFmtId="0" fontId="32" fillId="0" borderId="8" xfId="0" applyFont="1" applyBorder="1" applyAlignment="1" applyProtection="1">
      <alignment vertical="center"/>
      <protection locked="0"/>
    </xf>
    <xf numFmtId="0" fontId="32" fillId="0" borderId="27" xfId="0" applyFont="1" applyBorder="1" applyAlignment="1" applyProtection="1">
      <alignment vertical="center"/>
      <protection locked="0"/>
    </xf>
    <xf numFmtId="0" fontId="32" fillId="0" borderId="17" xfId="0" applyFont="1" applyBorder="1" applyAlignment="1" applyProtection="1">
      <alignment horizontal="right" vertical="center"/>
      <protection locked="0"/>
    </xf>
    <xf numFmtId="3" fontId="32" fillId="0" borderId="17" xfId="0" applyNumberFormat="1" applyFont="1" applyBorder="1" applyAlignment="1" applyProtection="1">
      <alignment vertical="center"/>
      <protection locked="0"/>
    </xf>
    <xf numFmtId="3" fontId="32" fillId="0" borderId="17" xfId="0" applyNumberFormat="1" applyFont="1" applyBorder="1" applyAlignment="1" applyProtection="1">
      <alignment horizontal="right" vertical="center"/>
      <protection locked="0"/>
    </xf>
    <xf numFmtId="0" fontId="1" fillId="0" borderId="5"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1" fillId="0" borderId="36" xfId="0" applyFont="1" applyBorder="1" applyAlignment="1" applyProtection="1">
      <alignment vertical="center"/>
      <protection locked="0"/>
    </xf>
    <xf numFmtId="0" fontId="29" fillId="0" borderId="0" xfId="0" applyFont="1" applyProtection="1">
      <protection locked="0"/>
    </xf>
    <xf numFmtId="0" fontId="33" fillId="0" borderId="25" xfId="0" applyFont="1" applyBorder="1" applyAlignment="1" applyProtection="1">
      <alignment horizontal="center" vertical="center" wrapText="1"/>
      <protection locked="0"/>
    </xf>
    <xf numFmtId="0" fontId="33" fillId="0" borderId="8" xfId="0" applyFont="1" applyBorder="1" applyAlignment="1" applyProtection="1">
      <alignment horizontal="center" vertical="center" wrapText="1"/>
      <protection locked="0"/>
    </xf>
    <xf numFmtId="0" fontId="34" fillId="0" borderId="8" xfId="0" applyFont="1" applyBorder="1" applyAlignment="1" applyProtection="1">
      <alignment vertical="center" wrapText="1"/>
      <protection locked="0"/>
    </xf>
    <xf numFmtId="0" fontId="33" fillId="0" borderId="17" xfId="0" applyFont="1" applyBorder="1" applyAlignment="1" applyProtection="1">
      <alignment horizontal="center" vertical="center"/>
      <protection locked="0"/>
    </xf>
    <xf numFmtId="0" fontId="34" fillId="0" borderId="30" xfId="0" applyFont="1" applyBorder="1" applyAlignment="1" applyProtection="1">
      <alignment vertical="center" wrapText="1"/>
      <protection locked="0"/>
    </xf>
  </cellXfs>
  <cellStyles count="11">
    <cellStyle name="Comma" xfId="2" builtinId="3"/>
    <cellStyle name="Comma 2" xfId="10" xr:uid="{E8C1195E-C06D-46AB-85B9-8E7B2C2E9538}"/>
    <cellStyle name="Currency 2" xfId="9" xr:uid="{89152B42-C777-4AA0-8319-531B21020B63}"/>
    <cellStyle name="Currency 3" xfId="6" xr:uid="{2060B516-4D64-42EC-AEE3-C0AE3A47FEE2}"/>
    <cellStyle name="Hyperlink" xfId="5" builtinId="8"/>
    <cellStyle name="Normal" xfId="0" builtinId="0"/>
    <cellStyle name="Normal 2" xfId="3" xr:uid="{62B6E0D3-223E-4EA2-B207-863A8E8EE95D}"/>
    <cellStyle name="Normal 2 2" xfId="7" xr:uid="{7825FDF8-7CCD-4512-8763-27EA5A71F1E9}"/>
    <cellStyle name="Normal_cover 10'01" xfId="4" xr:uid="{BFD4234E-6550-4A3E-B80B-1055F95F4502}"/>
    <cellStyle name="Percent" xfId="1" builtinId="5"/>
    <cellStyle name="Percent 2" xfId="8" xr:uid="{8FAB8ADB-F104-4D74-907C-D6251A095E23}"/>
  </cellStyles>
  <dxfs count="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colors>
    <mruColors>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984250</xdr:colOff>
          <xdr:row>10</xdr:row>
          <xdr:rowOff>0</xdr:rowOff>
        </xdr:from>
        <xdr:to>
          <xdr:col>0</xdr:col>
          <xdr:colOff>1362075</xdr:colOff>
          <xdr:row>11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1746250</xdr:colOff>
          <xdr:row>10</xdr:row>
          <xdr:rowOff>31750</xdr:rowOff>
        </xdr:from>
        <xdr:to>
          <xdr:col>0</xdr:col>
          <xdr:colOff>2200275</xdr:colOff>
          <xdr:row>11</xdr:row>
          <xdr:rowOff>28575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m@aetna.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board.coveredca.com/meetings/2016/4-07/2017%20QHP%20Issuer%20Contract_Attachment%207__Individual_4-6-2016_CLEA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80F-5AD7-47DF-A7AA-8C7D6B2EFA67}">
  <sheetPr>
    <tabColor rgb="FFFFFF00"/>
  </sheetPr>
  <dimension ref="A1:H55"/>
  <sheetViews>
    <sheetView showGridLines="0" showZeros="0" zoomScale="80" zoomScaleNormal="80" zoomScaleSheetLayoutView="40" workbookViewId="0"/>
  </sheetViews>
  <sheetFormatPr defaultColWidth="8.84375" defaultRowHeight="14" x14ac:dyDescent="0.3"/>
  <cols>
    <col min="1" max="1" width="41.07421875" style="74" customWidth="1"/>
    <col min="2" max="2" width="37.07421875" style="74" customWidth="1"/>
    <col min="3" max="3" width="85.84375" style="74" customWidth="1"/>
    <col min="4" max="4" width="40.07421875" style="74" customWidth="1"/>
    <col min="5" max="5" width="8.84375" style="74" customWidth="1"/>
    <col min="6" max="16384" width="8.84375" style="74"/>
  </cols>
  <sheetData>
    <row r="1" spans="1:6" ht="15.5" x14ac:dyDescent="0.35">
      <c r="A1" s="3" t="s">
        <v>60</v>
      </c>
      <c r="B1" s="73"/>
    </row>
    <row r="2" spans="1:6" ht="15.5" x14ac:dyDescent="0.35">
      <c r="A2" s="3" t="s">
        <v>366</v>
      </c>
    </row>
    <row r="4" spans="1:6" ht="15.5" x14ac:dyDescent="0.35">
      <c r="A4" s="75"/>
      <c r="B4" s="76"/>
      <c r="C4" s="77"/>
    </row>
    <row r="5" spans="1:6" ht="15.5" x14ac:dyDescent="0.3">
      <c r="A5" s="78" t="s">
        <v>61</v>
      </c>
      <c r="B5" s="79" t="s">
        <v>75</v>
      </c>
      <c r="C5" s="80">
        <v>2025</v>
      </c>
    </row>
    <row r="6" spans="1:6" ht="15.5" x14ac:dyDescent="0.3">
      <c r="A6" s="78" t="s">
        <v>193</v>
      </c>
      <c r="B6" s="79" t="s">
        <v>63</v>
      </c>
      <c r="C6" s="80" t="s">
        <v>520</v>
      </c>
    </row>
    <row r="7" spans="1:6" ht="15.5" x14ac:dyDescent="0.3">
      <c r="A7" s="78" t="s">
        <v>62</v>
      </c>
      <c r="B7" s="79" t="s">
        <v>362</v>
      </c>
      <c r="C7" s="81" t="s">
        <v>521</v>
      </c>
    </row>
    <row r="8" spans="1:6" ht="15.5" x14ac:dyDescent="0.3">
      <c r="A8" s="78" t="s">
        <v>64</v>
      </c>
      <c r="B8" s="79" t="s">
        <v>66</v>
      </c>
      <c r="C8" s="346" t="s">
        <v>522</v>
      </c>
    </row>
    <row r="9" spans="1:6" ht="15.5" x14ac:dyDescent="0.3">
      <c r="A9" s="78" t="s">
        <v>65</v>
      </c>
      <c r="B9" s="79" t="s">
        <v>68</v>
      </c>
      <c r="C9" s="81" t="s">
        <v>523</v>
      </c>
    </row>
    <row r="10" spans="1:6" ht="15.5" x14ac:dyDescent="0.3">
      <c r="A10" s="78" t="s">
        <v>67</v>
      </c>
      <c r="B10" s="79" t="s">
        <v>70</v>
      </c>
      <c r="C10" s="82" t="s">
        <v>524</v>
      </c>
    </row>
    <row r="11" spans="1:6" ht="15.5" x14ac:dyDescent="0.3">
      <c r="A11" s="78" t="s">
        <v>69</v>
      </c>
      <c r="B11" s="79" t="s">
        <v>72</v>
      </c>
      <c r="C11" s="81" t="s">
        <v>525</v>
      </c>
    </row>
    <row r="12" spans="1:6" ht="15.5" x14ac:dyDescent="0.3">
      <c r="A12" s="78" t="s">
        <v>71</v>
      </c>
      <c r="B12" s="79" t="s">
        <v>73</v>
      </c>
      <c r="C12" s="81" t="s">
        <v>526</v>
      </c>
    </row>
    <row r="13" spans="1:6" ht="15.5" x14ac:dyDescent="0.3">
      <c r="B13" s="83"/>
      <c r="C13" s="84"/>
      <c r="D13" s="85"/>
    </row>
    <row r="14" spans="1:6" ht="15.5" x14ac:dyDescent="0.35">
      <c r="A14" s="86" t="s">
        <v>434</v>
      </c>
      <c r="B14" s="86"/>
      <c r="C14" s="84"/>
      <c r="D14" s="85"/>
    </row>
    <row r="15" spans="1:6" ht="15.5" x14ac:dyDescent="0.35">
      <c r="B15" s="87"/>
      <c r="C15" s="73"/>
      <c r="D15" s="73"/>
      <c r="E15" s="73"/>
      <c r="F15" s="73"/>
    </row>
    <row r="16" spans="1:6" ht="15.5" x14ac:dyDescent="0.35">
      <c r="A16" s="353" t="s">
        <v>252</v>
      </c>
      <c r="B16" s="354" t="s">
        <v>74</v>
      </c>
      <c r="C16" s="355" t="s">
        <v>76</v>
      </c>
      <c r="D16" s="73"/>
    </row>
    <row r="17" spans="1:4" ht="31" x14ac:dyDescent="0.35">
      <c r="A17" s="88" t="s">
        <v>457</v>
      </c>
      <c r="B17" s="356" t="s">
        <v>367</v>
      </c>
      <c r="C17" s="357" t="s">
        <v>386</v>
      </c>
      <c r="D17" s="73"/>
    </row>
    <row r="18" spans="1:4" ht="31" x14ac:dyDescent="0.35">
      <c r="A18" s="91" t="s">
        <v>457</v>
      </c>
      <c r="B18" s="358" t="s">
        <v>367</v>
      </c>
      <c r="C18" s="359" t="s">
        <v>78</v>
      </c>
      <c r="D18" s="73"/>
    </row>
    <row r="19" spans="1:4" ht="15.5" x14ac:dyDescent="0.35">
      <c r="A19" s="91" t="s">
        <v>457</v>
      </c>
      <c r="B19" s="358" t="s">
        <v>367</v>
      </c>
      <c r="C19" s="359" t="s">
        <v>77</v>
      </c>
      <c r="D19" s="73"/>
    </row>
    <row r="20" spans="1:4" ht="15.5" x14ac:dyDescent="0.35">
      <c r="A20" s="91" t="s">
        <v>457</v>
      </c>
      <c r="B20" s="358" t="s">
        <v>367</v>
      </c>
      <c r="C20" s="359" t="s">
        <v>436</v>
      </c>
      <c r="D20" s="73"/>
    </row>
    <row r="21" spans="1:4" ht="31" x14ac:dyDescent="0.35">
      <c r="A21" s="91" t="s">
        <v>457</v>
      </c>
      <c r="B21" s="358" t="s">
        <v>368</v>
      </c>
      <c r="C21" s="359" t="s">
        <v>445</v>
      </c>
      <c r="D21" s="73"/>
    </row>
    <row r="22" spans="1:4" ht="15.5" x14ac:dyDescent="0.35">
      <c r="A22" s="91" t="s">
        <v>457</v>
      </c>
      <c r="B22" s="358" t="s">
        <v>369</v>
      </c>
      <c r="C22" s="359" t="s">
        <v>355</v>
      </c>
      <c r="D22" s="73"/>
    </row>
    <row r="23" spans="1:4" ht="31" x14ac:dyDescent="0.35">
      <c r="A23" s="91" t="s">
        <v>457</v>
      </c>
      <c r="B23" s="358" t="s">
        <v>370</v>
      </c>
      <c r="C23" s="359" t="s">
        <v>356</v>
      </c>
      <c r="D23" s="73"/>
    </row>
    <row r="24" spans="1:4" ht="31" x14ac:dyDescent="0.35">
      <c r="A24" s="91" t="s">
        <v>457</v>
      </c>
      <c r="B24" s="358" t="s">
        <v>370</v>
      </c>
      <c r="C24" s="359" t="s">
        <v>357</v>
      </c>
      <c r="D24" s="73"/>
    </row>
    <row r="25" spans="1:4" ht="15.5" x14ac:dyDescent="0.35">
      <c r="A25" s="91" t="s">
        <v>457</v>
      </c>
      <c r="B25" s="358" t="s">
        <v>371</v>
      </c>
      <c r="C25" s="359" t="s">
        <v>358</v>
      </c>
      <c r="D25" s="73"/>
    </row>
    <row r="26" spans="1:4" ht="15.5" x14ac:dyDescent="0.35">
      <c r="A26" s="91" t="s">
        <v>457</v>
      </c>
      <c r="B26" s="358" t="s">
        <v>513</v>
      </c>
      <c r="C26" s="359" t="s">
        <v>463</v>
      </c>
      <c r="D26" s="73"/>
    </row>
    <row r="27" spans="1:4" ht="15.5" x14ac:dyDescent="0.35">
      <c r="A27" s="91" t="s">
        <v>457</v>
      </c>
      <c r="B27" s="358" t="s">
        <v>514</v>
      </c>
      <c r="C27" s="359" t="s">
        <v>464</v>
      </c>
      <c r="D27" s="73"/>
    </row>
    <row r="28" spans="1:4" ht="15.5" x14ac:dyDescent="0.3">
      <c r="A28" s="91" t="s">
        <v>457</v>
      </c>
      <c r="B28" s="358" t="s">
        <v>372</v>
      </c>
      <c r="C28" s="359" t="s">
        <v>359</v>
      </c>
    </row>
    <row r="29" spans="1:4" ht="31" x14ac:dyDescent="0.3">
      <c r="A29" s="91" t="s">
        <v>457</v>
      </c>
      <c r="B29" s="358" t="s">
        <v>373</v>
      </c>
      <c r="C29" s="359" t="s">
        <v>360</v>
      </c>
    </row>
    <row r="30" spans="1:4" ht="15.5" x14ac:dyDescent="0.3">
      <c r="A30" s="91" t="s">
        <v>457</v>
      </c>
      <c r="B30" s="358" t="s">
        <v>374</v>
      </c>
      <c r="C30" s="359" t="s">
        <v>361</v>
      </c>
      <c r="D30" s="94"/>
    </row>
    <row r="31" spans="1:4" ht="31" x14ac:dyDescent="0.3">
      <c r="A31" s="91" t="s">
        <v>457</v>
      </c>
      <c r="B31" s="358" t="s">
        <v>375</v>
      </c>
      <c r="C31" s="359" t="s">
        <v>446</v>
      </c>
    </row>
    <row r="32" spans="1:4" ht="15.5" x14ac:dyDescent="0.3">
      <c r="A32" s="91" t="s">
        <v>457</v>
      </c>
      <c r="B32" s="358" t="s">
        <v>376</v>
      </c>
      <c r="C32" s="359" t="s">
        <v>180</v>
      </c>
    </row>
    <row r="33" spans="1:8" ht="15.5" x14ac:dyDescent="0.3">
      <c r="A33" s="360" t="s">
        <v>457</v>
      </c>
      <c r="B33" s="361" t="s">
        <v>427</v>
      </c>
      <c r="C33" s="362" t="s">
        <v>428</v>
      </c>
    </row>
    <row r="34" spans="1:8" ht="15.5" x14ac:dyDescent="0.3">
      <c r="A34" s="91"/>
      <c r="B34" s="92"/>
      <c r="C34" s="93"/>
    </row>
    <row r="35" spans="1:8" ht="31" x14ac:dyDescent="0.3">
      <c r="A35" s="343" t="s">
        <v>253</v>
      </c>
      <c r="B35" s="97" t="s">
        <v>377</v>
      </c>
      <c r="C35" s="98" t="s">
        <v>352</v>
      </c>
    </row>
    <row r="36" spans="1:8" ht="31" x14ac:dyDescent="0.3">
      <c r="A36" s="343" t="s">
        <v>253</v>
      </c>
      <c r="B36" s="97" t="s">
        <v>378</v>
      </c>
      <c r="C36" s="98" t="s">
        <v>353</v>
      </c>
    </row>
    <row r="37" spans="1:8" ht="31" x14ac:dyDescent="0.3">
      <c r="A37" s="343" t="s">
        <v>253</v>
      </c>
      <c r="B37" s="97" t="s">
        <v>379</v>
      </c>
      <c r="C37" s="98" t="s">
        <v>354</v>
      </c>
    </row>
    <row r="38" spans="1:8" ht="15.5" x14ac:dyDescent="0.3">
      <c r="A38" s="88"/>
      <c r="B38" s="99"/>
      <c r="C38" s="100"/>
    </row>
    <row r="39" spans="1:8" ht="31" x14ac:dyDescent="0.3">
      <c r="A39" s="344" t="s">
        <v>258</v>
      </c>
      <c r="B39" s="89" t="s">
        <v>380</v>
      </c>
      <c r="C39" s="90" t="s">
        <v>447</v>
      </c>
    </row>
    <row r="40" spans="1:8" ht="31" x14ac:dyDescent="0.3">
      <c r="A40" s="343" t="s">
        <v>258</v>
      </c>
      <c r="B40" s="64" t="s">
        <v>381</v>
      </c>
      <c r="C40" s="93" t="s">
        <v>448</v>
      </c>
      <c r="D40" s="94"/>
      <c r="E40" s="94"/>
      <c r="F40" s="94"/>
      <c r="G40" s="94"/>
      <c r="H40" s="94"/>
    </row>
    <row r="41" spans="1:8" ht="31" x14ac:dyDescent="0.35">
      <c r="A41" s="343" t="s">
        <v>258</v>
      </c>
      <c r="B41" s="63" t="s">
        <v>382</v>
      </c>
      <c r="C41" s="93" t="s">
        <v>449</v>
      </c>
      <c r="D41" s="94"/>
      <c r="E41" s="94"/>
      <c r="F41" s="94"/>
      <c r="G41" s="94"/>
      <c r="H41" s="94"/>
    </row>
    <row r="42" spans="1:8" ht="15.5" x14ac:dyDescent="0.3">
      <c r="A42" s="343" t="s">
        <v>258</v>
      </c>
      <c r="B42" s="92" t="s">
        <v>383</v>
      </c>
      <c r="C42" s="93" t="s">
        <v>450</v>
      </c>
      <c r="D42" s="94"/>
      <c r="E42" s="94"/>
      <c r="F42" s="94"/>
      <c r="G42" s="94"/>
      <c r="H42" s="94"/>
    </row>
    <row r="43" spans="1:8" ht="31" x14ac:dyDescent="0.3">
      <c r="A43" s="343" t="s">
        <v>258</v>
      </c>
      <c r="B43" s="92" t="s">
        <v>384</v>
      </c>
      <c r="C43" s="93" t="s">
        <v>451</v>
      </c>
      <c r="D43" s="94"/>
      <c r="E43" s="94"/>
      <c r="F43" s="94"/>
      <c r="G43" s="94"/>
      <c r="H43" s="94"/>
    </row>
    <row r="44" spans="1:8" ht="31" x14ac:dyDescent="0.3">
      <c r="A44" s="343" t="s">
        <v>258</v>
      </c>
      <c r="B44" s="64" t="s">
        <v>385</v>
      </c>
      <c r="C44" s="93" t="s">
        <v>452</v>
      </c>
    </row>
    <row r="45" spans="1:8" ht="15.5" x14ac:dyDescent="0.3">
      <c r="A45" s="345" t="s">
        <v>258</v>
      </c>
      <c r="B45" s="95" t="s">
        <v>392</v>
      </c>
      <c r="C45" s="96" t="s">
        <v>444</v>
      </c>
    </row>
    <row r="46" spans="1:8" ht="15.5" x14ac:dyDescent="0.3">
      <c r="C46" s="93"/>
    </row>
    <row r="49" spans="3:3" ht="15.5" x14ac:dyDescent="0.3">
      <c r="C49" s="101"/>
    </row>
    <row r="50" spans="3:3" ht="15.5" x14ac:dyDescent="0.3">
      <c r="C50" s="101"/>
    </row>
    <row r="51" spans="3:3" ht="15.5" x14ac:dyDescent="0.3">
      <c r="C51" s="101"/>
    </row>
    <row r="52" spans="3:3" ht="15.5" x14ac:dyDescent="0.3">
      <c r="C52" s="101"/>
    </row>
    <row r="53" spans="3:3" ht="15.5" x14ac:dyDescent="0.3">
      <c r="C53" s="101"/>
    </row>
    <row r="54" spans="3:3" ht="15.5" x14ac:dyDescent="0.3">
      <c r="C54" s="101"/>
    </row>
    <row r="55" spans="3:3" ht="15.5" x14ac:dyDescent="0.3">
      <c r="C55" s="101"/>
    </row>
  </sheetData>
  <dataValidations count="2">
    <dataValidation type="textLength" operator="lessThanOrEqual" allowBlank="1" showInputMessage="1" showErrorMessage="1" errorTitle="Too Many Characters" error="The maximum number of characters that can be entered is 105." sqref="C5:C11" xr:uid="{2A558949-8A09-430D-B7CF-C5F6D58DAC51}">
      <formula1>150</formula1>
    </dataValidation>
    <dataValidation type="list" operator="lessThanOrEqual" allowBlank="1" showInputMessage="1" showErrorMessage="1" errorTitle="Too Many Characters" error="The maximum number of characters that can be entered is 105." sqref="D13:D14 C12" xr:uid="{77F1CAFF-2068-4604-85A9-D20B72534BCB}">
      <formula1>"Initial, Resubmission"</formula1>
    </dataValidation>
  </dataValidations>
  <hyperlinks>
    <hyperlink ref="B21" location="'LGARD-#7-ProductsSold'!A9" display="LGARD-#7-ProductsSold" xr:uid="{D4EC112F-BEF2-4574-AD8B-66F46DC1CCBF}"/>
    <hyperlink ref="B22" location="'LGARD-#8-BaseRateFactors'!A9" display="LGARD-#8-BaseRateFactors" xr:uid="{3F0A34BD-A4A6-459E-BD43-057EDC58BC07}"/>
    <hyperlink ref="B25" location="'LGARD-#11-HistData'!A9" display="LGARD-#11-HistData" xr:uid="{0CBB6576-FB97-4721-BE2E-BF268F721472}"/>
    <hyperlink ref="B26" location="'LGARD-#12a-EECostSharing'!A1" display="LGARD-#12a-EECostSharing" xr:uid="{30A0394F-6792-49E3-A0A0-FF3927FF415D}"/>
    <hyperlink ref="B28" location="'LGARD-#13-EEBenefitChanges'!A9" display="LGARD-#13-EEBenefits" xr:uid="{2732BC0F-87D8-4BAE-A0A4-204BC057E327}"/>
    <hyperlink ref="B29" location="'LGARD-#14-CCQIEfforts'!A9" display="LGARD-#14-CCQIEfforts" xr:uid="{4C023EB6-3640-4940-A826-15100CF8C34B}"/>
    <hyperlink ref="B30" location="'LGARD-#15-ExciseTaxes'!A9" display="LGARD-#15-ExciseTaxes" xr:uid="{5E97BBA2-D4E8-4D16-A984-BB86A82E3816}"/>
    <hyperlink ref="B31" location="'LGARD-#16-LGRxReport'!A9" display="LGARD-#16-LGRxReport" xr:uid="{7BA8058F-D5F2-4BC4-B6E6-BC855F30DAA6}"/>
    <hyperlink ref="B32" location="'LGARD-#17-OtherComments'!A9" display="LGARD-#17-OtherComments" xr:uid="{407B4D32-2292-4C1D-8EC0-4CC913D46584}"/>
    <hyperlink ref="B23" location="'LGARD-#9-#10-TrendFactors'!A9" display="LGARD-#9-#10-TrendFactors" xr:uid="{547B8204-F80A-4001-B6F5-475FBA686D99}"/>
    <hyperlink ref="B35" location="'LGHistData-HMO'!A1" display="LGHistData-HMO" xr:uid="{D16CD49D-F844-4B29-A9FC-B55E84983F51}"/>
    <hyperlink ref="B36" location="'LGHistData-PPO'!A1" display="LGHistData-PPO" xr:uid="{7A6580D3-818F-41F9-91DE-1C6E6747CEA4}"/>
    <hyperlink ref="B37" location="'LGHistData-Summary'!A1" display="LGHistData-Summary" xr:uid="{925D35C0-27B8-442D-8308-35EFCE32AC01}"/>
    <hyperlink ref="B39" location="'LGPDCD-PharmPctPrem'!A1" display="LGPDCD-PharmPctPrem" xr:uid="{91276C7D-FD87-4036-B570-F93B28243B7A}"/>
    <hyperlink ref="B42" location="'LGPDCD-SpecTierForm'!A1" display="LGPDCD-SpecTierForm" xr:uid="{21C45C6C-89AE-4E47-92B5-12CAAC199376}"/>
    <hyperlink ref="B43" location="'LGPDCD-PharmDocOff'!A1" display="LGPDCD-PharmDocOff" xr:uid="{FBB9DF4E-3D97-4526-B091-0824781B0170}"/>
    <hyperlink ref="B18:B20" location="'LGARD -#7 - Products Sold'!A9" display="LGARD-#7 Products Sold" xr:uid="{D092AF9A-D6BA-4E2E-AD6E-D60F3611D269}"/>
    <hyperlink ref="B24" location="'LGARD-#9-#10-TrendFactors'!A38" display="LGARD-#9-#10-TrendFactors" xr:uid="{201CAE29-3EFD-4499-9A19-43E45CC31B79}"/>
    <hyperlink ref="B18" location="'LGARD-#3-#6 RateChanges'!A28" display="LGARD-#3-#6-RateChanges" xr:uid="{E9133E64-5821-4E68-B03D-F37E76CE0449}"/>
    <hyperlink ref="B17" location="'LGARD-#3-#6 RateChanges'!A9" display="LGARD-#3-#6-RateChanges" xr:uid="{F464B5F0-31D8-4C9E-B57D-7483B9DCF66B}"/>
    <hyperlink ref="B19" location="'LGARD-#3-#6 RateChanges'!A68" display="LGARD-#3-#6-RateChanges" xr:uid="{429D2C66-7362-43FE-8D4B-ED6D59E6FB30}"/>
    <hyperlink ref="B20" location="'LGARD-#3-#6 RateChanges'!A93" display="LGARD-#3-#6-RateChanges" xr:uid="{8529B0EA-301E-4625-A20D-6B457C30427D}"/>
    <hyperlink ref="B45" location="'LGPDCD-RxGlossary'!A1" display="LGPDCD-RxGlossary" xr:uid="{6A9C1333-A147-4DE7-A58A-AE8B1DA8F3C4}"/>
    <hyperlink ref="B44" location="'LGPDCD-PharmBenMgr'!A1" display="LGPDCD-PharmBenMgr" xr:uid="{A6171400-F078-45AA-BA12-17FCE4EA1B36}"/>
    <hyperlink ref="B40" location="'LGPDCD-YoYTotalPlanSpnd'!A1" display="LGPDCD-YoYTotalPlanSpnd" xr:uid="{432A0621-8573-45B0-A493-2A2B3046AA09}"/>
    <hyperlink ref="B33" location="'LGARD-#18-AdditionalInfo'!A1" display="LGARD-#18-AdditionalInfo" xr:uid="{F2C9409F-E8F2-45E3-A52F-4DE0B736A812}"/>
    <hyperlink ref="B41" location="'LGPDCD-YoYcompofPrem'!Print_Area" display="LGPDCD-YoYCompofPrem" xr:uid="{6FFA094C-A254-43DA-9CF5-9710BF53BCB3}"/>
    <hyperlink ref="B27" location="'LGARD-#12b-EECostSharing'!A1" display="LGARD-#12b-EECostSharing" xr:uid="{F82203FD-362E-4E29-AC5E-C0A33D7DC8ED}"/>
    <hyperlink ref="C10" r:id="rId1" xr:uid="{DD05563E-6721-4C45-AD9E-594956806F8D}"/>
  </hyperlinks>
  <printOptions horizontalCentered="1"/>
  <pageMargins left="0.7" right="0.7" top="0.75" bottom="0.75" header="0.3" footer="0.3"/>
  <pageSetup scale="65" orientation="landscape" r:id="rId2"/>
  <headerFooter>
    <oddFooter>&amp;L&amp;A
Version Date: June 2,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13D0-DF46-4B1B-A5E9-60D3706D9200}">
  <sheetPr>
    <tabColor theme="0"/>
  </sheetPr>
  <dimension ref="B1:E41"/>
  <sheetViews>
    <sheetView showGridLines="0" workbookViewId="0">
      <selection activeCell="D32" sqref="D32"/>
    </sheetView>
  </sheetViews>
  <sheetFormatPr defaultColWidth="8.84375" defaultRowHeight="15.5" x14ac:dyDescent="0.35"/>
  <cols>
    <col min="1" max="1" width="1.53515625" style="105" customWidth="1"/>
    <col min="2" max="2" width="9.84375" style="105" customWidth="1"/>
    <col min="3" max="3" width="17.84375" style="105" customWidth="1"/>
    <col min="4" max="4" width="8.84375" style="105"/>
    <col min="5" max="5" width="106.3046875" style="105" customWidth="1"/>
    <col min="6" max="16384" width="8.84375" style="105"/>
  </cols>
  <sheetData>
    <row r="1" spans="2:5" ht="18" x14ac:dyDescent="0.4">
      <c r="B1" s="104" t="s">
        <v>47</v>
      </c>
    </row>
    <row r="3" spans="2:5" x14ac:dyDescent="0.35">
      <c r="B3" s="171" t="str">
        <f>'Cover-Input Page '!$C7</f>
        <v>Aetna Life Insurance Company</v>
      </c>
      <c r="C3" s="154"/>
    </row>
    <row r="4" spans="2:5" ht="16" thickBot="1" x14ac:dyDescent="0.4">
      <c r="B4" s="172" t="str">
        <f>"Reporting Year: "&amp;'Cover-Input Page '!$C5</f>
        <v>Reporting Year: 2025</v>
      </c>
      <c r="C4" s="154"/>
    </row>
    <row r="5" spans="2:5" ht="16" thickBot="1" x14ac:dyDescent="0.4"/>
    <row r="6" spans="2:5" ht="16" thickBot="1" x14ac:dyDescent="0.4">
      <c r="B6" s="111" t="s">
        <v>55</v>
      </c>
      <c r="C6" s="113"/>
      <c r="D6" s="113"/>
    </row>
    <row r="8" spans="2:5" x14ac:dyDescent="0.35">
      <c r="C8" s="105" t="s">
        <v>152</v>
      </c>
    </row>
    <row r="9" spans="2:5" x14ac:dyDescent="0.35">
      <c r="C9" s="105" t="s">
        <v>153</v>
      </c>
    </row>
    <row r="10" spans="2:5" x14ac:dyDescent="0.35">
      <c r="C10" s="105" t="s">
        <v>154</v>
      </c>
    </row>
    <row r="11" spans="2:5" x14ac:dyDescent="0.35">
      <c r="C11" s="105" t="s">
        <v>155</v>
      </c>
    </row>
    <row r="12" spans="2:5" x14ac:dyDescent="0.35">
      <c r="C12" s="105" t="s">
        <v>156</v>
      </c>
    </row>
    <row r="13" spans="2:5" x14ac:dyDescent="0.35">
      <c r="C13" s="105" t="s">
        <v>157</v>
      </c>
    </row>
    <row r="15" spans="2:5" x14ac:dyDescent="0.35">
      <c r="C15" s="105" t="s">
        <v>100</v>
      </c>
    </row>
    <row r="16" spans="2:5" x14ac:dyDescent="0.35">
      <c r="C16" s="408" t="s">
        <v>619</v>
      </c>
      <c r="D16" s="131"/>
      <c r="E16" s="132"/>
    </row>
    <row r="17" spans="3:5" x14ac:dyDescent="0.35">
      <c r="C17" s="409" t="s">
        <v>627</v>
      </c>
      <c r="E17" s="134"/>
    </row>
    <row r="18" spans="3:5" x14ac:dyDescent="0.35">
      <c r="C18" s="409" t="s">
        <v>630</v>
      </c>
      <c r="E18" s="134"/>
    </row>
    <row r="19" spans="3:5" x14ac:dyDescent="0.35">
      <c r="C19" s="409" t="s">
        <v>631</v>
      </c>
      <c r="E19" s="134"/>
    </row>
    <row r="20" spans="3:5" x14ac:dyDescent="0.35">
      <c r="C20" s="410" t="s">
        <v>632</v>
      </c>
      <c r="E20" s="134"/>
    </row>
    <row r="21" spans="3:5" x14ac:dyDescent="0.35">
      <c r="C21" s="410" t="s">
        <v>620</v>
      </c>
      <c r="E21" s="134"/>
    </row>
    <row r="22" spans="3:5" x14ac:dyDescent="0.35">
      <c r="C22" s="410" t="s">
        <v>621</v>
      </c>
      <c r="E22" s="134"/>
    </row>
    <row r="23" spans="3:5" x14ac:dyDescent="0.35">
      <c r="C23" s="410" t="s">
        <v>622</v>
      </c>
      <c r="E23" s="134"/>
    </row>
    <row r="24" spans="3:5" x14ac:dyDescent="0.35">
      <c r="C24" s="410" t="s">
        <v>623</v>
      </c>
      <c r="E24" s="134"/>
    </row>
    <row r="25" spans="3:5" x14ac:dyDescent="0.35">
      <c r="C25" s="410" t="s">
        <v>628</v>
      </c>
      <c r="E25" s="134"/>
    </row>
    <row r="26" spans="3:5" x14ac:dyDescent="0.35">
      <c r="C26" s="410" t="s">
        <v>629</v>
      </c>
      <c r="E26" s="134"/>
    </row>
    <row r="27" spans="3:5" x14ac:dyDescent="0.35">
      <c r="C27" s="410" t="s">
        <v>624</v>
      </c>
      <c r="E27" s="134"/>
    </row>
    <row r="28" spans="3:5" x14ac:dyDescent="0.35">
      <c r="C28" s="410" t="s">
        <v>625</v>
      </c>
      <c r="E28" s="134"/>
    </row>
    <row r="29" spans="3:5" x14ac:dyDescent="0.35">
      <c r="C29" s="410" t="s">
        <v>626</v>
      </c>
      <c r="E29" s="134"/>
    </row>
    <row r="30" spans="3:5" x14ac:dyDescent="0.35">
      <c r="C30" s="140"/>
      <c r="E30" s="134"/>
    </row>
    <row r="31" spans="3:5" x14ac:dyDescent="0.35">
      <c r="C31" s="140"/>
      <c r="E31" s="134"/>
    </row>
    <row r="32" spans="3:5" x14ac:dyDescent="0.35">
      <c r="C32" s="140"/>
      <c r="E32" s="134"/>
    </row>
    <row r="33" spans="3:5" x14ac:dyDescent="0.35">
      <c r="C33" s="140"/>
      <c r="E33" s="134"/>
    </row>
    <row r="34" spans="3:5" x14ac:dyDescent="0.35">
      <c r="C34" s="140"/>
      <c r="E34" s="134"/>
    </row>
    <row r="35" spans="3:5" x14ac:dyDescent="0.35">
      <c r="C35" s="140"/>
      <c r="E35" s="134"/>
    </row>
    <row r="36" spans="3:5" x14ac:dyDescent="0.35">
      <c r="C36" s="140"/>
      <c r="E36" s="134"/>
    </row>
    <row r="37" spans="3:5" x14ac:dyDescent="0.35">
      <c r="C37" s="140"/>
      <c r="E37" s="134"/>
    </row>
    <row r="38" spans="3:5" x14ac:dyDescent="0.35">
      <c r="C38" s="140"/>
      <c r="E38" s="134"/>
    </row>
    <row r="39" spans="3:5" x14ac:dyDescent="0.35">
      <c r="C39" s="140"/>
      <c r="E39" s="134"/>
    </row>
    <row r="40" spans="3:5" x14ac:dyDescent="0.35">
      <c r="C40" s="140"/>
      <c r="E40" s="134"/>
    </row>
    <row r="41" spans="3:5" x14ac:dyDescent="0.35">
      <c r="C41" s="141"/>
      <c r="D41" s="116"/>
      <c r="E41" s="136"/>
    </row>
  </sheetData>
  <sheetProtection algorithmName="SHA-512" hashValue="PvYkA6ds+84oc+TpaDsrPyb3AK7g1GfCpqZPCnmJM4GRmTpoKobtFw7f4e3nzsXq26xU2j/A7xHzJAg+rf73SQ==" saltValue="Q4cemQZ4hu95AoIN4tZEBQ==" spinCount="100000" sheet="1" objects="1" scenarios="1"/>
  <pageMargins left="0.7" right="0.7" top="0.75" bottom="0.75" header="0.3" footer="0.3"/>
  <pageSetup orientation="portrait" r:id="rId1"/>
  <headerFooter>
    <oddFooter>&amp;L&amp;A
Version Date: June 2,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E1F8-731C-415A-B2B9-5CD4FA8BB766}">
  <sheetPr>
    <tabColor theme="0"/>
  </sheetPr>
  <dimension ref="B1:I67"/>
  <sheetViews>
    <sheetView showGridLines="0" topLeftCell="A32" workbookViewId="0"/>
  </sheetViews>
  <sheetFormatPr defaultColWidth="8.84375" defaultRowHeight="15.5" x14ac:dyDescent="0.35"/>
  <cols>
    <col min="1" max="1" width="3.07421875" style="105" customWidth="1"/>
    <col min="2" max="2" width="7.07421875" style="105" customWidth="1"/>
    <col min="3" max="3" width="12.07421875" style="105" customWidth="1"/>
    <col min="4" max="4" width="8.84375" style="105" customWidth="1"/>
    <col min="5" max="7" width="8.84375" style="105"/>
    <col min="8" max="8" width="66.4609375" style="105" customWidth="1"/>
    <col min="9" max="16384" width="8.84375" style="105"/>
  </cols>
  <sheetData>
    <row r="1" spans="2:7" ht="18" x14ac:dyDescent="0.4">
      <c r="B1" s="104" t="s">
        <v>47</v>
      </c>
    </row>
    <row r="3" spans="2:7" x14ac:dyDescent="0.35">
      <c r="B3" s="171" t="str">
        <f>'Cover-Input Page '!$C7</f>
        <v>Aetna Life Insurance Company</v>
      </c>
      <c r="C3" s="154"/>
      <c r="D3" s="154"/>
    </row>
    <row r="4" spans="2:7" x14ac:dyDescent="0.35">
      <c r="B4" s="177" t="str">
        <f>"Reporting Year: "&amp;'Cover-Input Page '!$C5</f>
        <v>Reporting Year: 2025</v>
      </c>
      <c r="C4" s="154"/>
      <c r="D4" s="154"/>
    </row>
    <row r="5" spans="2:7" ht="16" thickBot="1" x14ac:dyDescent="0.4"/>
    <row r="6" spans="2:7" ht="16" thickBot="1" x14ac:dyDescent="0.4">
      <c r="B6" s="111" t="s">
        <v>56</v>
      </c>
      <c r="C6" s="112"/>
      <c r="D6" s="113"/>
      <c r="E6" s="112"/>
      <c r="F6" s="112"/>
      <c r="G6" s="113"/>
    </row>
    <row r="8" spans="2:7" x14ac:dyDescent="0.35">
      <c r="C8" s="105" t="s">
        <v>158</v>
      </c>
    </row>
    <row r="9" spans="2:7" x14ac:dyDescent="0.35">
      <c r="C9" s="105" t="s">
        <v>159</v>
      </c>
    </row>
    <row r="10" spans="2:7" x14ac:dyDescent="0.35">
      <c r="C10" s="105" t="s">
        <v>459</v>
      </c>
    </row>
    <row r="11" spans="2:7" x14ac:dyDescent="0.35">
      <c r="C11" s="105" t="s">
        <v>442</v>
      </c>
    </row>
    <row r="12" spans="2:7" x14ac:dyDescent="0.35">
      <c r="C12" s="105" t="s">
        <v>441</v>
      </c>
    </row>
    <row r="14" spans="2:7" x14ac:dyDescent="0.35">
      <c r="D14" s="105" t="s">
        <v>160</v>
      </c>
    </row>
    <row r="15" spans="2:7" x14ac:dyDescent="0.35">
      <c r="D15" s="105" t="s">
        <v>161</v>
      </c>
    </row>
    <row r="16" spans="2:7" x14ac:dyDescent="0.35">
      <c r="D16" s="105" t="s">
        <v>162</v>
      </c>
    </row>
    <row r="17" spans="3:9" x14ac:dyDescent="0.35">
      <c r="D17" s="105" t="s">
        <v>163</v>
      </c>
    </row>
    <row r="18" spans="3:9" x14ac:dyDescent="0.35">
      <c r="D18" s="105" t="s">
        <v>164</v>
      </c>
    </row>
    <row r="19" spans="3:9" x14ac:dyDescent="0.35">
      <c r="D19" s="105" t="s">
        <v>165</v>
      </c>
    </row>
    <row r="20" spans="3:9" x14ac:dyDescent="0.35">
      <c r="D20" s="105" t="s">
        <v>166</v>
      </c>
    </row>
    <row r="21" spans="3:9" x14ac:dyDescent="0.35">
      <c r="D21" s="105" t="s">
        <v>167</v>
      </c>
    </row>
    <row r="23" spans="3:9" x14ac:dyDescent="0.35">
      <c r="C23" s="105" t="s">
        <v>169</v>
      </c>
    </row>
    <row r="24" spans="3:9" x14ac:dyDescent="0.35">
      <c r="C24" s="200" t="s">
        <v>168</v>
      </c>
      <c r="D24" s="200"/>
      <c r="E24" s="200"/>
      <c r="F24" s="200"/>
      <c r="G24" s="200"/>
      <c r="H24" s="200"/>
      <c r="I24" s="200"/>
    </row>
    <row r="26" spans="3:9" ht="16" thickBot="1" x14ac:dyDescent="0.4">
      <c r="C26" s="105" t="s">
        <v>100</v>
      </c>
    </row>
    <row r="27" spans="3:9" ht="16" thickBot="1" x14ac:dyDescent="0.4">
      <c r="C27" s="165"/>
      <c r="D27" s="107"/>
      <c r="E27" s="107"/>
      <c r="F27" s="107"/>
      <c r="G27" s="107"/>
      <c r="H27" s="108"/>
    </row>
    <row r="28" spans="3:9" ht="39.5" thickBot="1" x14ac:dyDescent="0.4">
      <c r="C28" s="166"/>
      <c r="D28" s="411"/>
      <c r="E28" s="412" t="s">
        <v>633</v>
      </c>
      <c r="F28" s="413" t="s">
        <v>634</v>
      </c>
      <c r="H28" s="167"/>
    </row>
    <row r="29" spans="3:9" ht="156.5" thickBot="1" x14ac:dyDescent="0.4">
      <c r="C29" s="166"/>
      <c r="D29" s="414" t="s">
        <v>635</v>
      </c>
      <c r="E29" s="415" t="s">
        <v>636</v>
      </c>
      <c r="F29" s="415" t="s">
        <v>636</v>
      </c>
      <c r="H29" s="167"/>
    </row>
    <row r="30" spans="3:9" ht="221.5" thickBot="1" x14ac:dyDescent="0.4">
      <c r="C30" s="166"/>
      <c r="D30" s="416" t="s">
        <v>637</v>
      </c>
      <c r="E30" s="415" t="s">
        <v>636</v>
      </c>
      <c r="F30" s="415" t="s">
        <v>636</v>
      </c>
      <c r="H30" s="167"/>
    </row>
    <row r="31" spans="3:9" ht="260.5" thickBot="1" x14ac:dyDescent="0.4">
      <c r="C31" s="166"/>
      <c r="D31" s="416" t="s">
        <v>638</v>
      </c>
      <c r="E31" s="415" t="s">
        <v>636</v>
      </c>
      <c r="F31" s="415" t="s">
        <v>636</v>
      </c>
      <c r="H31" s="167"/>
    </row>
    <row r="32" spans="3:9" ht="299.5" thickBot="1" x14ac:dyDescent="0.4">
      <c r="C32" s="166"/>
      <c r="D32" s="416" t="s">
        <v>639</v>
      </c>
      <c r="E32" s="415" t="s">
        <v>636</v>
      </c>
      <c r="F32" s="415" t="s">
        <v>636</v>
      </c>
      <c r="H32" s="167"/>
    </row>
    <row r="33" spans="3:8" ht="299.5" thickBot="1" x14ac:dyDescent="0.4">
      <c r="C33" s="166"/>
      <c r="D33" s="416" t="s">
        <v>640</v>
      </c>
      <c r="E33" s="415" t="s">
        <v>636</v>
      </c>
      <c r="F33" s="415" t="s">
        <v>636</v>
      </c>
      <c r="H33" s="167"/>
    </row>
    <row r="34" spans="3:8" ht="234.5" thickBot="1" x14ac:dyDescent="0.4">
      <c r="C34" s="166"/>
      <c r="D34" s="416" t="s">
        <v>641</v>
      </c>
      <c r="E34" s="415" t="s">
        <v>636</v>
      </c>
      <c r="F34" s="415" t="s">
        <v>636</v>
      </c>
      <c r="H34" s="167"/>
    </row>
    <row r="35" spans="3:8" ht="273.5" thickBot="1" x14ac:dyDescent="0.4">
      <c r="C35" s="166"/>
      <c r="D35" s="416" t="s">
        <v>642</v>
      </c>
      <c r="E35" s="415" t="s">
        <v>636</v>
      </c>
      <c r="F35" s="415" t="s">
        <v>636</v>
      </c>
      <c r="H35" s="167"/>
    </row>
    <row r="36" spans="3:8" ht="221.5" thickBot="1" x14ac:dyDescent="0.4">
      <c r="C36" s="166"/>
      <c r="D36" s="416" t="s">
        <v>643</v>
      </c>
      <c r="E36" s="415" t="s">
        <v>636</v>
      </c>
      <c r="F36" s="415" t="s">
        <v>636</v>
      </c>
      <c r="H36" s="167"/>
    </row>
    <row r="37" spans="3:8" x14ac:dyDescent="0.35">
      <c r="C37" s="166"/>
      <c r="H37" s="167"/>
    </row>
    <row r="38" spans="3:8" x14ac:dyDescent="0.35">
      <c r="C38" s="166"/>
      <c r="H38" s="167"/>
    </row>
    <row r="39" spans="3:8" x14ac:dyDescent="0.35">
      <c r="C39" s="166"/>
      <c r="H39" s="167"/>
    </row>
    <row r="40" spans="3:8" x14ac:dyDescent="0.35">
      <c r="C40" s="166"/>
      <c r="H40" s="167"/>
    </row>
    <row r="41" spans="3:8" x14ac:dyDescent="0.35">
      <c r="C41" s="166"/>
      <c r="H41" s="167"/>
    </row>
    <row r="42" spans="3:8" x14ac:dyDescent="0.35">
      <c r="C42" s="166"/>
      <c r="H42" s="167"/>
    </row>
    <row r="43" spans="3:8" x14ac:dyDescent="0.35">
      <c r="C43" s="166"/>
      <c r="H43" s="167"/>
    </row>
    <row r="44" spans="3:8" x14ac:dyDescent="0.35">
      <c r="C44" s="166"/>
      <c r="H44" s="167"/>
    </row>
    <row r="45" spans="3:8" x14ac:dyDescent="0.35">
      <c r="C45" s="166"/>
      <c r="H45" s="167"/>
    </row>
    <row r="46" spans="3:8" x14ac:dyDescent="0.35">
      <c r="C46" s="166"/>
      <c r="H46" s="167"/>
    </row>
    <row r="47" spans="3:8" x14ac:dyDescent="0.35">
      <c r="C47" s="166"/>
      <c r="H47" s="167"/>
    </row>
    <row r="48" spans="3:8" x14ac:dyDescent="0.35">
      <c r="C48" s="166"/>
      <c r="H48" s="167"/>
    </row>
    <row r="49" spans="3:8" x14ac:dyDescent="0.35">
      <c r="C49" s="166"/>
      <c r="H49" s="167"/>
    </row>
    <row r="50" spans="3:8" x14ac:dyDescent="0.35">
      <c r="C50" s="166"/>
      <c r="H50" s="167"/>
    </row>
    <row r="51" spans="3:8" x14ac:dyDescent="0.35">
      <c r="C51" s="166"/>
      <c r="H51" s="167"/>
    </row>
    <row r="52" spans="3:8" x14ac:dyDescent="0.35">
      <c r="C52" s="166"/>
      <c r="H52" s="167"/>
    </row>
    <row r="53" spans="3:8" x14ac:dyDescent="0.35">
      <c r="C53" s="166"/>
      <c r="H53" s="167"/>
    </row>
    <row r="54" spans="3:8" x14ac:dyDescent="0.35">
      <c r="C54" s="166"/>
      <c r="H54" s="167"/>
    </row>
    <row r="55" spans="3:8" x14ac:dyDescent="0.35">
      <c r="C55" s="166"/>
      <c r="H55" s="167"/>
    </row>
    <row r="56" spans="3:8" x14ac:dyDescent="0.35">
      <c r="C56" s="166"/>
      <c r="H56" s="167"/>
    </row>
    <row r="57" spans="3:8" x14ac:dyDescent="0.35">
      <c r="C57" s="166"/>
      <c r="H57" s="167"/>
    </row>
    <row r="58" spans="3:8" x14ac:dyDescent="0.35">
      <c r="C58" s="166"/>
      <c r="H58" s="167"/>
    </row>
    <row r="59" spans="3:8" x14ac:dyDescent="0.35">
      <c r="C59" s="166"/>
      <c r="H59" s="167"/>
    </row>
    <row r="60" spans="3:8" x14ac:dyDescent="0.35">
      <c r="C60" s="166"/>
      <c r="H60" s="167"/>
    </row>
    <row r="61" spans="3:8" x14ac:dyDescent="0.35">
      <c r="C61" s="166"/>
      <c r="H61" s="167"/>
    </row>
    <row r="62" spans="3:8" x14ac:dyDescent="0.35">
      <c r="C62" s="166"/>
      <c r="H62" s="167"/>
    </row>
    <row r="63" spans="3:8" x14ac:dyDescent="0.35">
      <c r="C63" s="166"/>
      <c r="H63" s="167"/>
    </row>
    <row r="64" spans="3:8" x14ac:dyDescent="0.35">
      <c r="C64" s="166"/>
      <c r="H64" s="167"/>
    </row>
    <row r="65" spans="3:8" x14ac:dyDescent="0.35">
      <c r="C65" s="166"/>
      <c r="H65" s="167"/>
    </row>
    <row r="66" spans="3:8" x14ac:dyDescent="0.35">
      <c r="C66" s="166"/>
      <c r="H66" s="167"/>
    </row>
    <row r="67" spans="3:8" ht="16" thickBot="1" x14ac:dyDescent="0.4">
      <c r="C67" s="168"/>
      <c r="D67" s="169"/>
      <c r="E67" s="169"/>
      <c r="F67" s="169"/>
      <c r="G67" s="169"/>
      <c r="H67" s="170"/>
    </row>
  </sheetData>
  <sheetProtection algorithmName="SHA-512" hashValue="nsxBRxCW+rdZcr+2b6GOsC6xCLw/tJ1cEAahB8N5svl2t1Z1w8bRgyOV6/5WauZAKULhJ3nzN4GNa8YmS+FOsA==" saltValue="IN8Dn/c0gPr6ANvWZIlbeA==" spinCount="100000" sheet="1" objects="1" scenarios="1"/>
  <hyperlinks>
    <hyperlink ref="C24:I24" r:id="rId1" display="https://board.coveredca.com/meetings/2016/4-07/2017%20QHP%20Issuer%20Contract_Attachment%207__Individual_4-6-2016_CLEAN.pdf" xr:uid="{FF51BFA9-8124-4239-96B8-62091D8CE7BB}"/>
  </hyperlinks>
  <pageMargins left="0.7" right="0.7" top="0.75" bottom="0.75" header="0.3" footer="0.3"/>
  <pageSetup orientation="portrait" r:id="rId2"/>
  <headerFooter>
    <oddFooter>&amp;L&amp;A
Version Date: June 2,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F51-FB44-4E04-A721-D4D37B9E3DAE}">
  <sheetPr>
    <tabColor theme="0"/>
  </sheetPr>
  <dimension ref="B1:I37"/>
  <sheetViews>
    <sheetView showGridLines="0" workbookViewId="0"/>
  </sheetViews>
  <sheetFormatPr defaultColWidth="8.84375" defaultRowHeight="15.5" x14ac:dyDescent="0.35"/>
  <cols>
    <col min="1" max="1" width="3.07421875" style="105" customWidth="1"/>
    <col min="2" max="2" width="9.84375" style="105" customWidth="1"/>
    <col min="3" max="3" width="17.53515625" style="105" customWidth="1"/>
    <col min="4" max="4" width="43.84375" style="105" customWidth="1"/>
    <col min="5" max="8" width="8.84375" style="105"/>
    <col min="9" max="9" width="36.07421875" style="105" customWidth="1"/>
    <col min="10" max="16384" width="8.84375" style="105"/>
  </cols>
  <sheetData>
    <row r="1" spans="2:9" ht="18" x14ac:dyDescent="0.4">
      <c r="B1" s="104" t="s">
        <v>47</v>
      </c>
    </row>
    <row r="3" spans="2:9" x14ac:dyDescent="0.35">
      <c r="B3" s="171" t="str">
        <f>'Cover-Input Page '!$C7</f>
        <v>Aetna Life Insurance Company</v>
      </c>
      <c r="C3" s="154"/>
    </row>
    <row r="4" spans="2:9" x14ac:dyDescent="0.35">
      <c r="B4" s="177" t="str">
        <f>"Reporting Year: "&amp;'Cover-Input Page '!$C5</f>
        <v>Reporting Year: 2025</v>
      </c>
      <c r="C4" s="154"/>
    </row>
    <row r="5" spans="2:9" ht="16" thickBot="1" x14ac:dyDescent="0.4"/>
    <row r="6" spans="2:9" ht="16" thickBot="1" x14ac:dyDescent="0.4">
      <c r="B6" s="111" t="s">
        <v>57</v>
      </c>
      <c r="C6" s="112"/>
      <c r="D6" s="113"/>
    </row>
    <row r="8" spans="2:9" x14ac:dyDescent="0.35">
      <c r="C8" s="105" t="s">
        <v>170</v>
      </c>
    </row>
    <row r="9" spans="2:9" x14ac:dyDescent="0.35">
      <c r="C9" s="105" t="s">
        <v>171</v>
      </c>
    </row>
    <row r="11" spans="2:9" x14ac:dyDescent="0.35">
      <c r="C11" s="105" t="s">
        <v>100</v>
      </c>
    </row>
    <row r="12" spans="2:9" x14ac:dyDescent="0.35">
      <c r="C12" s="139" t="s">
        <v>644</v>
      </c>
      <c r="D12" s="131"/>
      <c r="E12" s="131"/>
      <c r="F12" s="131"/>
      <c r="G12" s="131"/>
      <c r="H12" s="131"/>
      <c r="I12" s="132"/>
    </row>
    <row r="13" spans="2:9" x14ac:dyDescent="0.35">
      <c r="C13" s="140"/>
      <c r="I13" s="134"/>
    </row>
    <row r="14" spans="2:9" x14ac:dyDescent="0.35">
      <c r="C14" s="140"/>
      <c r="I14" s="134"/>
    </row>
    <row r="15" spans="2:9" x14ac:dyDescent="0.35">
      <c r="C15" s="140"/>
      <c r="I15" s="134"/>
    </row>
    <row r="16" spans="2:9" x14ac:dyDescent="0.35">
      <c r="C16" s="140"/>
      <c r="I16" s="134"/>
    </row>
    <row r="17" spans="3:9" x14ac:dyDescent="0.35">
      <c r="C17" s="140"/>
      <c r="I17" s="134"/>
    </row>
    <row r="18" spans="3:9" x14ac:dyDescent="0.35">
      <c r="C18" s="140"/>
      <c r="I18" s="134"/>
    </row>
    <row r="19" spans="3:9" x14ac:dyDescent="0.35">
      <c r="C19" s="140"/>
      <c r="I19" s="134"/>
    </row>
    <row r="20" spans="3:9" x14ac:dyDescent="0.35">
      <c r="C20" s="140"/>
      <c r="I20" s="134"/>
    </row>
    <row r="21" spans="3:9" x14ac:dyDescent="0.35">
      <c r="C21" s="140"/>
      <c r="I21" s="134"/>
    </row>
    <row r="22" spans="3:9" x14ac:dyDescent="0.35">
      <c r="C22" s="140"/>
      <c r="I22" s="134"/>
    </row>
    <row r="23" spans="3:9" x14ac:dyDescent="0.35">
      <c r="C23" s="140"/>
      <c r="I23" s="134"/>
    </row>
    <row r="24" spans="3:9" x14ac:dyDescent="0.35">
      <c r="C24" s="140"/>
      <c r="I24" s="134"/>
    </row>
    <row r="25" spans="3:9" x14ac:dyDescent="0.35">
      <c r="C25" s="140"/>
      <c r="I25" s="134"/>
    </row>
    <row r="26" spans="3:9" x14ac:dyDescent="0.35">
      <c r="C26" s="140"/>
      <c r="I26" s="134"/>
    </row>
    <row r="27" spans="3:9" x14ac:dyDescent="0.35">
      <c r="C27" s="140"/>
      <c r="I27" s="134"/>
    </row>
    <row r="28" spans="3:9" x14ac:dyDescent="0.35">
      <c r="C28" s="140"/>
      <c r="I28" s="134"/>
    </row>
    <row r="29" spans="3:9" x14ac:dyDescent="0.35">
      <c r="C29" s="140"/>
      <c r="I29" s="134"/>
    </row>
    <row r="30" spans="3:9" x14ac:dyDescent="0.35">
      <c r="C30" s="140"/>
      <c r="I30" s="134"/>
    </row>
    <row r="31" spans="3:9" x14ac:dyDescent="0.35">
      <c r="C31" s="140"/>
      <c r="I31" s="134"/>
    </row>
    <row r="32" spans="3:9" x14ac:dyDescent="0.35">
      <c r="C32" s="140"/>
      <c r="I32" s="134"/>
    </row>
    <row r="33" spans="3:9" x14ac:dyDescent="0.35">
      <c r="C33" s="140"/>
      <c r="I33" s="134"/>
    </row>
    <row r="34" spans="3:9" x14ac:dyDescent="0.35">
      <c r="C34" s="140"/>
      <c r="I34" s="134"/>
    </row>
    <row r="35" spans="3:9" x14ac:dyDescent="0.35">
      <c r="C35" s="140"/>
      <c r="I35" s="134"/>
    </row>
    <row r="36" spans="3:9" x14ac:dyDescent="0.35">
      <c r="C36" s="140"/>
      <c r="I36" s="134"/>
    </row>
    <row r="37" spans="3:9" x14ac:dyDescent="0.35">
      <c r="C37" s="141"/>
      <c r="D37" s="116"/>
      <c r="E37" s="116"/>
      <c r="F37" s="116"/>
      <c r="G37" s="116"/>
      <c r="H37" s="116"/>
      <c r="I37" s="136"/>
    </row>
  </sheetData>
  <sheetProtection algorithmName="SHA-512" hashValue="CJUNpQF3xAtN0oki5Vp0ZuJBiNQ/MURUIcA8jM4rydXgKesn+oDt7WiMFLsX9lWOcNL3FFoUGGQbocr1DnVjpQ==" saltValue="yTv2ZuyXSrhJZ7heyBjYcQ==" spinCount="100000" sheet="1" objects="1" scenarios="1"/>
  <pageMargins left="0.7" right="0.7" top="0.75" bottom="0.75" header="0.3" footer="0.3"/>
  <pageSetup orientation="portrait" r:id="rId1"/>
  <headerFooter>
    <oddFooter>&amp;L&amp;A
Version Date: June 2,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5A78-BCB8-4156-8AC6-DC88C9FA8EEA}">
  <sheetPr>
    <tabColor theme="0"/>
  </sheetPr>
  <dimension ref="B1:E19"/>
  <sheetViews>
    <sheetView showGridLines="0" workbookViewId="0">
      <selection activeCell="C18" sqref="C18"/>
    </sheetView>
  </sheetViews>
  <sheetFormatPr defaultColWidth="8.84375" defaultRowHeight="15.5" x14ac:dyDescent="0.35"/>
  <cols>
    <col min="1" max="1" width="3.07421875" style="105" customWidth="1"/>
    <col min="2" max="2" width="9.84375" style="105" customWidth="1"/>
    <col min="3" max="3" width="17.4609375" style="105" customWidth="1"/>
    <col min="4" max="16384" width="8.84375" style="105"/>
  </cols>
  <sheetData>
    <row r="1" spans="2:5" ht="18" x14ac:dyDescent="0.4">
      <c r="B1" s="104" t="s">
        <v>47</v>
      </c>
    </row>
    <row r="3" spans="2:5" x14ac:dyDescent="0.35">
      <c r="B3" s="171" t="str">
        <f>'Cover-Input Page '!$C7</f>
        <v>Aetna Life Insurance Company</v>
      </c>
      <c r="C3" s="154"/>
    </row>
    <row r="4" spans="2:5" x14ac:dyDescent="0.35">
      <c r="B4" s="177" t="str">
        <f>"Reporting Year: "&amp;'Cover-Input Page '!$C5</f>
        <v>Reporting Year: 2025</v>
      </c>
      <c r="C4" s="154"/>
    </row>
    <row r="5" spans="2:5" ht="16" thickBot="1" x14ac:dyDescent="0.4"/>
    <row r="6" spans="2:5" ht="16" thickBot="1" x14ac:dyDescent="0.4">
      <c r="B6" s="111" t="s">
        <v>58</v>
      </c>
      <c r="C6" s="112"/>
      <c r="D6" s="112"/>
      <c r="E6" s="113"/>
    </row>
    <row r="8" spans="2:5" x14ac:dyDescent="0.35">
      <c r="C8" s="105" t="s">
        <v>393</v>
      </c>
    </row>
    <row r="9" spans="2:5" x14ac:dyDescent="0.35">
      <c r="C9" s="105" t="s">
        <v>173</v>
      </c>
    </row>
    <row r="11" spans="2:5" x14ac:dyDescent="0.35">
      <c r="C11" s="105" t="s">
        <v>174</v>
      </c>
    </row>
    <row r="12" spans="2:5" x14ac:dyDescent="0.35">
      <c r="C12" s="105" t="s">
        <v>175</v>
      </c>
    </row>
    <row r="13" spans="2:5" x14ac:dyDescent="0.35">
      <c r="C13" s="105" t="s">
        <v>176</v>
      </c>
    </row>
    <row r="14" spans="2:5" x14ac:dyDescent="0.35">
      <c r="C14" s="105" t="s">
        <v>177</v>
      </c>
    </row>
    <row r="15" spans="2:5" x14ac:dyDescent="0.35">
      <c r="C15" s="105" t="s">
        <v>178</v>
      </c>
    </row>
    <row r="16" spans="2:5" x14ac:dyDescent="0.35">
      <c r="C16" s="105" t="s">
        <v>179</v>
      </c>
    </row>
    <row r="18" spans="3:3" x14ac:dyDescent="0.35">
      <c r="C18" s="158" t="s">
        <v>394</v>
      </c>
    </row>
    <row r="19" spans="3:3" x14ac:dyDescent="0.35">
      <c r="C19" s="158"/>
    </row>
  </sheetData>
  <sheetProtection algorithmName="SHA-512" hashValue="leXFjyDICWY3I80jT+k2ZGehbmCpjpu57q0h4PKAnyCAuQ+ZRGd6TfNxRorB1pxyJJI3tE6I8pCfD0NH0Z3jGQ==" saltValue="4jmdtYfdNPuzbioVduEzyg==" spinCount="100000" sheet="1" objects="1" scenarios="1"/>
  <hyperlinks>
    <hyperlink ref="C18" location="'LGPDCD===&gt;&gt;&gt;'!A1" display="Complete Large Group Prescription Drug Cost Reporting Form" xr:uid="{0B94434D-C169-45AC-B5BB-4CB9357A91FB}"/>
  </hyperlinks>
  <pageMargins left="0.7" right="0.7" top="0.75" bottom="0.75" header="0.3" footer="0.3"/>
  <pageSetup orientation="portrait" r:id="rId1"/>
  <headerFooter>
    <oddFooter>&amp;L&amp;A
Version Date: June 2,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8F66-CD77-421A-A81E-6EE6395BBA29}">
  <sheetPr>
    <tabColor theme="0"/>
  </sheetPr>
  <dimension ref="B1:G36"/>
  <sheetViews>
    <sheetView showGridLines="0" workbookViewId="0"/>
  </sheetViews>
  <sheetFormatPr defaultColWidth="8.84375" defaultRowHeight="15.5" x14ac:dyDescent="0.35"/>
  <cols>
    <col min="1" max="1" width="3.07421875" style="105" customWidth="1"/>
    <col min="2" max="2" width="4.84375" style="105" customWidth="1"/>
    <col min="3" max="3" width="22.53515625" style="105" customWidth="1"/>
    <col min="4" max="4" width="8.84375" style="105"/>
    <col min="5" max="5" width="9.84375" style="105" customWidth="1"/>
    <col min="6" max="6" width="8.84375" style="105"/>
    <col min="7" max="7" width="91.84375" style="105" customWidth="1"/>
    <col min="8" max="16384" width="8.84375" style="105"/>
  </cols>
  <sheetData>
    <row r="1" spans="2:7" ht="18" x14ac:dyDescent="0.4">
      <c r="B1" s="104" t="s">
        <v>47</v>
      </c>
    </row>
    <row r="3" spans="2:7" x14ac:dyDescent="0.35">
      <c r="B3" s="171" t="str">
        <f>'Cover-Input Page '!$C7</f>
        <v>Aetna Life Insurance Company</v>
      </c>
      <c r="C3" s="154"/>
    </row>
    <row r="4" spans="2:7" x14ac:dyDescent="0.35">
      <c r="B4" s="177" t="str">
        <f>"Reporting Year: "&amp;'Cover-Input Page '!$C5</f>
        <v>Reporting Year: 2025</v>
      </c>
      <c r="C4" s="154"/>
    </row>
    <row r="5" spans="2:7" ht="16" thickBot="1" x14ac:dyDescent="0.4"/>
    <row r="6" spans="2:7" ht="16" thickBot="1" x14ac:dyDescent="0.4">
      <c r="B6" s="111" t="s">
        <v>59</v>
      </c>
      <c r="C6" s="113"/>
    </row>
    <row r="8" spans="2:7" x14ac:dyDescent="0.35">
      <c r="C8" s="105" t="s">
        <v>172</v>
      </c>
    </row>
    <row r="10" spans="2:7" ht="16" thickBot="1" x14ac:dyDescent="0.4">
      <c r="C10" s="105" t="s">
        <v>100</v>
      </c>
    </row>
    <row r="11" spans="2:7" x14ac:dyDescent="0.35">
      <c r="C11" s="165" t="s">
        <v>251</v>
      </c>
      <c r="D11" s="107"/>
      <c r="E11" s="107"/>
      <c r="F11" s="107"/>
      <c r="G11" s="108"/>
    </row>
    <row r="12" spans="2:7" x14ac:dyDescent="0.35">
      <c r="C12" s="166"/>
      <c r="G12" s="167"/>
    </row>
    <row r="13" spans="2:7" x14ac:dyDescent="0.35">
      <c r="C13" s="166"/>
      <c r="G13" s="167"/>
    </row>
    <row r="14" spans="2:7" x14ac:dyDescent="0.35">
      <c r="C14" s="166"/>
      <c r="G14" s="167"/>
    </row>
    <row r="15" spans="2:7" x14ac:dyDescent="0.35">
      <c r="C15" s="166"/>
      <c r="G15" s="167"/>
    </row>
    <row r="16" spans="2:7" x14ac:dyDescent="0.35">
      <c r="C16" s="166"/>
      <c r="G16" s="167"/>
    </row>
    <row r="17" spans="3:7" x14ac:dyDescent="0.35">
      <c r="C17" s="166"/>
      <c r="G17" s="167"/>
    </row>
    <row r="18" spans="3:7" x14ac:dyDescent="0.35">
      <c r="C18" s="166"/>
      <c r="G18" s="167"/>
    </row>
    <row r="19" spans="3:7" x14ac:dyDescent="0.35">
      <c r="C19" s="166"/>
      <c r="G19" s="167"/>
    </row>
    <row r="20" spans="3:7" x14ac:dyDescent="0.35">
      <c r="C20" s="166"/>
      <c r="G20" s="167"/>
    </row>
    <row r="21" spans="3:7" x14ac:dyDescent="0.35">
      <c r="C21" s="166"/>
      <c r="G21" s="167"/>
    </row>
    <row r="22" spans="3:7" x14ac:dyDescent="0.35">
      <c r="C22" s="166"/>
      <c r="G22" s="167"/>
    </row>
    <row r="23" spans="3:7" x14ac:dyDescent="0.35">
      <c r="C23" s="166"/>
      <c r="G23" s="167"/>
    </row>
    <row r="24" spans="3:7" x14ac:dyDescent="0.35">
      <c r="C24" s="166"/>
      <c r="G24" s="167"/>
    </row>
    <row r="25" spans="3:7" x14ac:dyDescent="0.35">
      <c r="C25" s="166"/>
      <c r="G25" s="167"/>
    </row>
    <row r="26" spans="3:7" x14ac:dyDescent="0.35">
      <c r="C26" s="166"/>
      <c r="G26" s="167"/>
    </row>
    <row r="27" spans="3:7" x14ac:dyDescent="0.35">
      <c r="C27" s="166"/>
      <c r="G27" s="167"/>
    </row>
    <row r="28" spans="3:7" x14ac:dyDescent="0.35">
      <c r="C28" s="166"/>
      <c r="G28" s="167"/>
    </row>
    <row r="29" spans="3:7" x14ac:dyDescent="0.35">
      <c r="C29" s="166"/>
      <c r="G29" s="167"/>
    </row>
    <row r="30" spans="3:7" x14ac:dyDescent="0.35">
      <c r="C30" s="166"/>
      <c r="G30" s="167"/>
    </row>
    <row r="31" spans="3:7" x14ac:dyDescent="0.35">
      <c r="C31" s="166"/>
      <c r="G31" s="167"/>
    </row>
    <row r="32" spans="3:7" x14ac:dyDescent="0.35">
      <c r="C32" s="166"/>
      <c r="G32" s="167"/>
    </row>
    <row r="33" spans="3:7" x14ac:dyDescent="0.35">
      <c r="C33" s="166"/>
      <c r="G33" s="167"/>
    </row>
    <row r="34" spans="3:7" x14ac:dyDescent="0.35">
      <c r="C34" s="166"/>
      <c r="G34" s="167"/>
    </row>
    <row r="35" spans="3:7" x14ac:dyDescent="0.35">
      <c r="C35" s="166"/>
      <c r="G35" s="167"/>
    </row>
    <row r="36" spans="3:7" ht="16" thickBot="1" x14ac:dyDescent="0.4">
      <c r="C36" s="168"/>
      <c r="D36" s="169"/>
      <c r="E36" s="169"/>
      <c r="F36" s="169"/>
      <c r="G36" s="170"/>
    </row>
  </sheetData>
  <sheetProtection algorithmName="SHA-512" hashValue="7CvqdJ/xIdXkeBjo8qvKPVoljmicqATn+2NflEGk4BfPWkQwvR/+DTyExtxBQU6stFzUv99HH7S3IkFfzvUiSw==" saltValue="g9RlmNAWtUbEHsBDWy8mSA==" spinCount="100000" sheet="1" objects="1" scenarios="1"/>
  <pageMargins left="0.7" right="0.7" top="0.75" bottom="0.75" header="0.3" footer="0.3"/>
  <pageSetup orientation="portrait" r:id="rId1"/>
  <headerFooter>
    <oddFooter>&amp;L&amp;A
Version Date: June 2,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3204-A679-480B-9941-D67D1EE31F1F}">
  <sheetPr>
    <tabColor theme="0"/>
  </sheetPr>
  <dimension ref="B1:H24"/>
  <sheetViews>
    <sheetView showGridLines="0" workbookViewId="0"/>
  </sheetViews>
  <sheetFormatPr defaultColWidth="7.84375" defaultRowHeight="15.5" x14ac:dyDescent="0.35"/>
  <cols>
    <col min="1" max="1" width="1.53515625" style="201" customWidth="1"/>
    <col min="2" max="2" width="27.3046875" style="202" customWidth="1"/>
    <col min="3" max="3" width="107.3046875" style="202" bestFit="1" customWidth="1"/>
    <col min="4" max="16384" width="7.84375" style="201"/>
  </cols>
  <sheetData>
    <row r="1" spans="2:8" ht="18" x14ac:dyDescent="0.4">
      <c r="B1" s="104" t="s">
        <v>47</v>
      </c>
    </row>
    <row r="2" spans="2:8" x14ac:dyDescent="0.35">
      <c r="B2" s="105"/>
      <c r="C2" s="105"/>
    </row>
    <row r="3" spans="2:8" x14ac:dyDescent="0.35">
      <c r="B3" s="171" t="str">
        <f>'Cover-Input Page '!$C7</f>
        <v>Aetna Life Insurance Company</v>
      </c>
      <c r="C3" s="105"/>
      <c r="E3" s="105"/>
      <c r="F3" s="105"/>
      <c r="G3" s="105"/>
      <c r="H3" s="105"/>
    </row>
    <row r="4" spans="2:8" x14ac:dyDescent="0.35">
      <c r="B4" s="177" t="str">
        <f>"Reporting Year: "&amp;'Cover-Input Page '!$C5</f>
        <v>Reporting Year: 2025</v>
      </c>
      <c r="C4" s="105"/>
      <c r="E4" s="105"/>
      <c r="F4" s="105"/>
      <c r="G4" s="105"/>
      <c r="H4" s="105"/>
    </row>
    <row r="5" spans="2:8" ht="16" thickBot="1" x14ac:dyDescent="0.4">
      <c r="B5" s="105"/>
      <c r="C5" s="105"/>
    </row>
    <row r="6" spans="2:8" ht="16" thickBot="1" x14ac:dyDescent="0.4">
      <c r="B6" s="111" t="s">
        <v>426</v>
      </c>
      <c r="C6" s="113"/>
    </row>
    <row r="7" spans="2:8" x14ac:dyDescent="0.35">
      <c r="B7" s="203"/>
      <c r="C7" s="105"/>
    </row>
    <row r="8" spans="2:8" x14ac:dyDescent="0.35">
      <c r="B8" s="105" t="s">
        <v>431</v>
      </c>
      <c r="C8" s="105"/>
    </row>
    <row r="9" spans="2:8" x14ac:dyDescent="0.35">
      <c r="B9" s="204"/>
    </row>
    <row r="10" spans="2:8" x14ac:dyDescent="0.35">
      <c r="B10" s="205" t="s">
        <v>311</v>
      </c>
      <c r="C10" s="205" t="s">
        <v>312</v>
      </c>
    </row>
    <row r="11" spans="2:8" x14ac:dyDescent="0.35">
      <c r="B11" s="206" t="s">
        <v>408</v>
      </c>
      <c r="C11" s="122" t="s">
        <v>409</v>
      </c>
    </row>
    <row r="12" spans="2:8" ht="170.5" x14ac:dyDescent="0.35">
      <c r="B12" s="206" t="s">
        <v>410</v>
      </c>
      <c r="C12" s="122" t="s">
        <v>456</v>
      </c>
    </row>
    <row r="13" spans="2:8" ht="62" x14ac:dyDescent="0.35">
      <c r="B13" s="206" t="s">
        <v>411</v>
      </c>
      <c r="C13" s="122" t="s">
        <v>454</v>
      </c>
    </row>
    <row r="14" spans="2:8" ht="31" x14ac:dyDescent="0.35">
      <c r="B14" s="125" t="s">
        <v>412</v>
      </c>
      <c r="C14" s="122" t="s">
        <v>425</v>
      </c>
    </row>
    <row r="15" spans="2:8" x14ac:dyDescent="0.35">
      <c r="B15" s="207" t="s">
        <v>413</v>
      </c>
      <c r="C15" s="122" t="s">
        <v>424</v>
      </c>
    </row>
    <row r="16" spans="2:8" ht="46.5" x14ac:dyDescent="0.35">
      <c r="B16" s="206" t="s">
        <v>414</v>
      </c>
      <c r="C16" s="122" t="s">
        <v>455</v>
      </c>
    </row>
    <row r="17" spans="2:3" ht="31" x14ac:dyDescent="0.35">
      <c r="B17" s="206" t="s">
        <v>415</v>
      </c>
      <c r="C17" s="122" t="s">
        <v>423</v>
      </c>
    </row>
    <row r="18" spans="2:3" ht="31" x14ac:dyDescent="0.35">
      <c r="B18" s="206" t="s">
        <v>416</v>
      </c>
      <c r="C18" s="122" t="s">
        <v>433</v>
      </c>
    </row>
    <row r="19" spans="2:3" ht="77.5" x14ac:dyDescent="0.35">
      <c r="B19" s="208" t="s">
        <v>417</v>
      </c>
      <c r="C19" s="208" t="s">
        <v>432</v>
      </c>
    </row>
    <row r="20" spans="2:3" ht="31" x14ac:dyDescent="0.35">
      <c r="B20" s="207" t="s">
        <v>418</v>
      </c>
      <c r="C20" s="122" t="s">
        <v>443</v>
      </c>
    </row>
    <row r="21" spans="2:3" ht="31" x14ac:dyDescent="0.35">
      <c r="B21" s="207" t="s">
        <v>75</v>
      </c>
      <c r="C21" s="122" t="s">
        <v>421</v>
      </c>
    </row>
    <row r="22" spans="2:3" ht="31" x14ac:dyDescent="0.35">
      <c r="B22" s="207" t="s">
        <v>419</v>
      </c>
      <c r="C22" s="122" t="s">
        <v>422</v>
      </c>
    </row>
    <row r="23" spans="2:3" ht="31" x14ac:dyDescent="0.35">
      <c r="B23" s="206" t="s">
        <v>420</v>
      </c>
      <c r="C23" s="209" t="s">
        <v>430</v>
      </c>
    </row>
    <row r="24" spans="2:3" x14ac:dyDescent="0.35">
      <c r="B24" s="201"/>
      <c r="C24" s="201"/>
    </row>
  </sheetData>
  <sheetProtection algorithmName="SHA-512" hashValue="JK1A6qbLpA7N/F4pkFYQrCjSCD3j1NO7D5qkfMBMzfLUhFB6c/LM08VCzH7H6s9PqOkkWrV0+rh6DCvbqA8hgg==" saltValue="NmwRIkmRh/xJwnBotjF9lA==" spinCount="100000" sheet="1" objects="1" scenarios="1"/>
  <pageMargins left="0.7" right="0.7" top="0.75" bottom="0.75" header="0.3" footer="0.3"/>
  <pageSetup orientation="portrait" r:id="rId1"/>
  <headerFooter>
    <oddFooter>&amp;L&amp;A
Version Date: June 2,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DBC-86B1-4840-9526-324B8B021DE6}">
  <sheetPr>
    <tabColor rgb="FF99FF99"/>
  </sheetPr>
  <dimension ref="A1:A5"/>
  <sheetViews>
    <sheetView showGridLines="0" workbookViewId="0">
      <selection activeCell="A4" sqref="A4"/>
    </sheetView>
  </sheetViews>
  <sheetFormatPr defaultRowHeight="15.5" x14ac:dyDescent="0.35"/>
  <sheetData>
    <row r="1" spans="1:1" x14ac:dyDescent="0.35">
      <c r="A1" t="s">
        <v>395</v>
      </c>
    </row>
    <row r="3" spans="1:1" x14ac:dyDescent="0.35">
      <c r="A3" s="44" t="s">
        <v>377</v>
      </c>
    </row>
    <row r="4" spans="1:1" x14ac:dyDescent="0.35">
      <c r="A4" s="44" t="s">
        <v>378</v>
      </c>
    </row>
    <row r="5" spans="1:1" x14ac:dyDescent="0.35">
      <c r="A5" s="44" t="s">
        <v>379</v>
      </c>
    </row>
  </sheetData>
  <hyperlinks>
    <hyperlink ref="A3" location="'LGHistData-HMO'!A1" display="LGHistData-HMO" xr:uid="{C6B67DF0-6944-4C9D-96FE-1445D7852795}"/>
    <hyperlink ref="A4" location="'LGHistData-PPO'!A1" display="LGHistData-PPO" xr:uid="{E608667A-F636-4004-9C25-7A97754176E3}"/>
    <hyperlink ref="A5" location="'LGHistData-Summary'!A1" display="LGHistData-Summary" xr:uid="{E10E1CA8-ED1A-46F1-8DE7-54DA9CEBFF89}"/>
  </hyperlinks>
  <pageMargins left="0.7" right="0.7" top="0.75" bottom="0.75" header="0.3" footer="0.3"/>
  <pageSetup orientation="portrait" r:id="rId1"/>
  <headerFooter>
    <oddFooter>&amp;L&amp;A
Version Date: June 2,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D2E-F1C0-49EA-B8FD-CEBB49017C17}">
  <sheetPr>
    <tabColor theme="0"/>
  </sheetPr>
  <dimension ref="A1:I54"/>
  <sheetViews>
    <sheetView showGridLines="0" zoomScale="82" zoomScaleNormal="82" workbookViewId="0"/>
  </sheetViews>
  <sheetFormatPr defaultColWidth="7.84375" defaultRowHeight="12.5" x14ac:dyDescent="0.25"/>
  <cols>
    <col min="1" max="1" width="1.4609375" style="5" customWidth="1"/>
    <col min="2" max="2" width="3" style="5" customWidth="1"/>
    <col min="3" max="3" width="4.84375" style="5" customWidth="1"/>
    <col min="4" max="4" width="44.84375" style="5" bestFit="1" customWidth="1"/>
    <col min="5" max="9" width="17.07421875" style="5" customWidth="1"/>
    <col min="10" max="16384" width="7.84375" style="5"/>
  </cols>
  <sheetData>
    <row r="1" spans="2:9" ht="15.5" x14ac:dyDescent="0.35">
      <c r="B1" s="7" t="s">
        <v>60</v>
      </c>
      <c r="C1" s="213"/>
      <c r="D1" s="325"/>
      <c r="E1" s="7"/>
      <c r="F1" s="213"/>
      <c r="G1" s="213"/>
      <c r="H1" s="213"/>
      <c r="I1" s="213"/>
    </row>
    <row r="2" spans="2:9" ht="15.5" x14ac:dyDescent="0.35">
      <c r="B2" s="7" t="s">
        <v>349</v>
      </c>
      <c r="C2" s="213"/>
      <c r="D2" s="213"/>
      <c r="E2" s="213"/>
      <c r="F2" s="213"/>
      <c r="G2" s="213"/>
      <c r="H2" s="213"/>
      <c r="I2" s="213"/>
    </row>
    <row r="3" spans="2:9" ht="15.5" x14ac:dyDescent="0.35">
      <c r="B3" s="7" t="s">
        <v>350</v>
      </c>
      <c r="C3" s="213"/>
      <c r="D3" s="213"/>
      <c r="E3" s="213"/>
      <c r="F3" s="213"/>
      <c r="G3" s="213"/>
      <c r="H3" s="213"/>
      <c r="I3" s="213"/>
    </row>
    <row r="4" spans="2:9" ht="15.5" x14ac:dyDescent="0.35">
      <c r="B4" s="7"/>
      <c r="C4" s="213"/>
      <c r="D4" s="213"/>
      <c r="E4" s="213"/>
      <c r="F4" s="213"/>
      <c r="G4" s="213"/>
      <c r="H4" s="213"/>
      <c r="I4" s="213"/>
    </row>
    <row r="5" spans="2:9" ht="16" thickBot="1" x14ac:dyDescent="0.4">
      <c r="B5" s="210" t="str">
        <f>'Cover-Input Page '!C7</f>
        <v>Aetna Life Insurance Company</v>
      </c>
      <c r="C5" s="326"/>
      <c r="D5" s="326"/>
    </row>
    <row r="6" spans="2:9" ht="16" thickBot="1" x14ac:dyDescent="0.4">
      <c r="B6" s="211" t="str">
        <f>"Reporting Year: "&amp;'Cover-Input Page '!$C5</f>
        <v>Reporting Year: 2025</v>
      </c>
      <c r="C6" s="215"/>
      <c r="D6" s="215"/>
    </row>
    <row r="7" spans="2:9" ht="15.5" x14ac:dyDescent="0.35">
      <c r="B7" s="7" t="s">
        <v>199</v>
      </c>
      <c r="C7" s="213"/>
      <c r="D7" s="213"/>
      <c r="E7" s="213"/>
      <c r="F7" s="213"/>
      <c r="G7" s="213"/>
      <c r="H7" s="213"/>
      <c r="I7" s="213"/>
    </row>
    <row r="9" spans="2:9" ht="13" thickBot="1" x14ac:dyDescent="0.3">
      <c r="D9" s="6"/>
    </row>
    <row r="10" spans="2:9" ht="16" thickBot="1" x14ac:dyDescent="0.4">
      <c r="B10" s="7" t="s">
        <v>200</v>
      </c>
      <c r="C10" s="8"/>
      <c r="D10" s="8"/>
      <c r="E10" s="216"/>
      <c r="F10" s="217"/>
      <c r="G10" s="217" t="s">
        <v>201</v>
      </c>
      <c r="H10" s="217"/>
      <c r="I10" s="218"/>
    </row>
    <row r="11" spans="2:9" ht="14.15" customHeight="1" thickBot="1" x14ac:dyDescent="0.4">
      <c r="C11" s="8"/>
      <c r="D11" s="8"/>
      <c r="E11" s="219"/>
      <c r="F11" s="220"/>
      <c r="G11" s="220"/>
      <c r="H11" s="220"/>
      <c r="I11" s="221"/>
    </row>
    <row r="12" spans="2:9" ht="16" thickBot="1" x14ac:dyDescent="0.4">
      <c r="C12" s="8"/>
      <c r="D12" s="8"/>
      <c r="E12" s="212">
        <f>'Cover-Input Page '!$C5-5</f>
        <v>2020</v>
      </c>
      <c r="F12" s="212">
        <f>'Cover-Input Page '!$C5-4</f>
        <v>2021</v>
      </c>
      <c r="G12" s="212">
        <f>'Cover-Input Page '!$C5-3</f>
        <v>2022</v>
      </c>
      <c r="H12" s="212">
        <f>'Cover-Input Page '!$C5-2</f>
        <v>2023</v>
      </c>
      <c r="I12" s="212">
        <f>'Cover-Input Page '!$C5-1</f>
        <v>2024</v>
      </c>
    </row>
    <row r="13" spans="2:9" ht="15.5" x14ac:dyDescent="0.25">
      <c r="B13" s="327" t="s">
        <v>195</v>
      </c>
      <c r="C13" s="223" t="s">
        <v>202</v>
      </c>
      <c r="D13" s="224"/>
      <c r="E13" s="9"/>
      <c r="F13" s="10"/>
      <c r="G13" s="9"/>
      <c r="H13" s="11"/>
      <c r="I13" s="11"/>
    </row>
    <row r="14" spans="2:9" ht="15.5" x14ac:dyDescent="0.25">
      <c r="B14" s="328"/>
      <c r="C14" s="226">
        <v>1.1000000000000001</v>
      </c>
      <c r="D14" s="227" t="s">
        <v>203</v>
      </c>
      <c r="E14" s="12"/>
      <c r="F14" s="13"/>
      <c r="G14" s="12"/>
      <c r="H14" s="14"/>
      <c r="I14" s="14"/>
    </row>
    <row r="15" spans="2:9" ht="15.5" x14ac:dyDescent="0.25">
      <c r="B15" s="329"/>
      <c r="C15" s="229"/>
      <c r="D15" s="230"/>
      <c r="E15" s="15"/>
      <c r="F15" s="16"/>
      <c r="G15" s="15"/>
      <c r="H15" s="17"/>
      <c r="I15" s="17"/>
    </row>
    <row r="16" spans="2:9" ht="15.5" x14ac:dyDescent="0.25">
      <c r="B16" s="328" t="s">
        <v>196</v>
      </c>
      <c r="C16" s="231" t="s">
        <v>204</v>
      </c>
      <c r="D16" s="227"/>
      <c r="E16" s="18"/>
      <c r="F16" s="19"/>
      <c r="G16" s="18"/>
      <c r="H16" s="20"/>
      <c r="I16" s="20"/>
    </row>
    <row r="17" spans="1:9" ht="15.5" x14ac:dyDescent="0.25">
      <c r="B17" s="328"/>
      <c r="C17" s="226">
        <v>2.1</v>
      </c>
      <c r="D17" s="227" t="s">
        <v>205</v>
      </c>
      <c r="E17" s="12"/>
      <c r="F17" s="13"/>
      <c r="G17" s="12"/>
      <c r="H17" s="14"/>
      <c r="I17" s="14"/>
    </row>
    <row r="18" spans="1:9" ht="15.5" x14ac:dyDescent="0.25">
      <c r="B18" s="328"/>
      <c r="C18" s="226">
        <v>2.2000000000000002</v>
      </c>
      <c r="D18" s="227" t="s">
        <v>206</v>
      </c>
      <c r="E18" s="12"/>
      <c r="F18" s="13"/>
      <c r="G18" s="12"/>
      <c r="H18" s="14"/>
      <c r="I18" s="14"/>
    </row>
    <row r="19" spans="1:9" ht="15.5" x14ac:dyDescent="0.25">
      <c r="B19" s="328"/>
      <c r="C19" s="226">
        <v>2.2999999999999998</v>
      </c>
      <c r="D19" s="227" t="s">
        <v>207</v>
      </c>
      <c r="E19" s="12"/>
      <c r="F19" s="13"/>
      <c r="G19" s="12"/>
      <c r="H19" s="14"/>
      <c r="I19" s="14"/>
    </row>
    <row r="20" spans="1:9" ht="15.5" x14ac:dyDescent="0.25">
      <c r="B20" s="328"/>
      <c r="C20" s="226">
        <v>2.4</v>
      </c>
      <c r="D20" s="227" t="s">
        <v>208</v>
      </c>
      <c r="E20" s="12"/>
      <c r="F20" s="13"/>
      <c r="G20" s="12"/>
      <c r="H20" s="14"/>
      <c r="I20" s="14"/>
    </row>
    <row r="21" spans="1:9" ht="15.5" x14ac:dyDescent="0.25">
      <c r="B21" s="328"/>
      <c r="C21" s="232" t="s">
        <v>209</v>
      </c>
      <c r="D21" s="227" t="s">
        <v>210</v>
      </c>
      <c r="E21" s="12"/>
      <c r="F21" s="13"/>
      <c r="G21" s="12"/>
      <c r="H21" s="14"/>
      <c r="I21" s="14"/>
    </row>
    <row r="22" spans="1:9" ht="15.5" x14ac:dyDescent="0.25">
      <c r="A22" s="21"/>
      <c r="B22" s="328"/>
      <c r="C22" s="232" t="s">
        <v>211</v>
      </c>
      <c r="D22" s="233" t="s">
        <v>212</v>
      </c>
      <c r="E22" s="65">
        <f>SUM(E17:E21)</f>
        <v>0</v>
      </c>
      <c r="F22" s="65">
        <f t="shared" ref="F22:I22" si="0">SUM(F17:F21)</f>
        <v>0</v>
      </c>
      <c r="G22" s="65">
        <f t="shared" si="0"/>
        <v>0</v>
      </c>
      <c r="H22" s="65">
        <f t="shared" si="0"/>
        <v>0</v>
      </c>
      <c r="I22" s="65">
        <f t="shared" si="0"/>
        <v>0</v>
      </c>
    </row>
    <row r="23" spans="1:9" ht="15.5" x14ac:dyDescent="0.25">
      <c r="B23" s="329"/>
      <c r="C23" s="235"/>
      <c r="D23" s="236"/>
      <c r="E23" s="15"/>
      <c r="F23" s="16"/>
      <c r="G23" s="15"/>
      <c r="H23" s="17"/>
      <c r="I23" s="17"/>
    </row>
    <row r="24" spans="1:9" ht="15.5" x14ac:dyDescent="0.25">
      <c r="B24" s="327" t="s">
        <v>197</v>
      </c>
      <c r="C24" s="223" t="s">
        <v>213</v>
      </c>
      <c r="D24" s="237"/>
      <c r="E24" s="18"/>
      <c r="F24" s="19"/>
      <c r="G24" s="18"/>
      <c r="H24" s="20"/>
      <c r="I24" s="22"/>
    </row>
    <row r="25" spans="1:9" ht="15.5" x14ac:dyDescent="0.25">
      <c r="B25" s="328"/>
      <c r="C25" s="226">
        <v>3.1</v>
      </c>
      <c r="D25" s="227" t="s">
        <v>214</v>
      </c>
      <c r="E25" s="18"/>
      <c r="F25" s="19"/>
      <c r="G25" s="18"/>
      <c r="H25" s="20"/>
      <c r="I25" s="22"/>
    </row>
    <row r="26" spans="1:9" ht="14.15" customHeight="1" x14ac:dyDescent="0.25">
      <c r="B26" s="328"/>
      <c r="C26" s="226"/>
      <c r="D26" s="238" t="s">
        <v>215</v>
      </c>
      <c r="E26" s="12"/>
      <c r="F26" s="13"/>
      <c r="G26" s="12"/>
      <c r="H26" s="14"/>
      <c r="I26" s="14"/>
    </row>
    <row r="27" spans="1:9" ht="14.15" customHeight="1" x14ac:dyDescent="0.25">
      <c r="B27" s="328"/>
      <c r="C27" s="226"/>
      <c r="D27" s="238" t="s">
        <v>216</v>
      </c>
      <c r="E27" s="12"/>
      <c r="F27" s="13"/>
      <c r="G27" s="12"/>
      <c r="H27" s="14"/>
      <c r="I27" s="14"/>
    </row>
    <row r="28" spans="1:9" ht="14.15" customHeight="1" x14ac:dyDescent="0.25">
      <c r="B28" s="328"/>
      <c r="C28" s="226"/>
      <c r="D28" s="238" t="s">
        <v>217</v>
      </c>
      <c r="E28" s="12"/>
      <c r="F28" s="13"/>
      <c r="G28" s="12"/>
      <c r="H28" s="14"/>
      <c r="I28" s="14"/>
    </row>
    <row r="29" spans="1:9" ht="14.15" customHeight="1" x14ac:dyDescent="0.25">
      <c r="B29" s="328"/>
      <c r="C29" s="226"/>
      <c r="D29" s="238" t="s">
        <v>218</v>
      </c>
      <c r="E29" s="12"/>
      <c r="F29" s="13"/>
      <c r="G29" s="12"/>
      <c r="H29" s="14"/>
      <c r="I29" s="14"/>
    </row>
    <row r="30" spans="1:9" ht="14.15" customHeight="1" x14ac:dyDescent="0.25">
      <c r="B30" s="328"/>
      <c r="C30" s="226"/>
      <c r="D30" s="238" t="s">
        <v>219</v>
      </c>
      <c r="E30" s="12"/>
      <c r="F30" s="13"/>
      <c r="G30" s="12"/>
      <c r="H30" s="14"/>
      <c r="I30" s="14"/>
    </row>
    <row r="31" spans="1:9" ht="15.5" x14ac:dyDescent="0.25">
      <c r="B31" s="328"/>
      <c r="C31" s="226">
        <v>3.2</v>
      </c>
      <c r="D31" s="233" t="s">
        <v>220</v>
      </c>
      <c r="E31" s="12"/>
      <c r="F31" s="13"/>
      <c r="G31" s="12"/>
      <c r="H31" s="14"/>
      <c r="I31" s="14"/>
    </row>
    <row r="32" spans="1:9" ht="15.5" x14ac:dyDescent="0.25">
      <c r="B32" s="328"/>
      <c r="C32" s="226">
        <v>3.3</v>
      </c>
      <c r="D32" s="233" t="s">
        <v>221</v>
      </c>
      <c r="E32" s="12"/>
      <c r="F32" s="13"/>
      <c r="G32" s="12"/>
      <c r="H32" s="14"/>
      <c r="I32" s="14"/>
    </row>
    <row r="33" spans="2:9" ht="15.5" x14ac:dyDescent="0.25">
      <c r="B33" s="328"/>
      <c r="C33" s="226">
        <v>3.4</v>
      </c>
      <c r="D33" s="227" t="s">
        <v>222</v>
      </c>
      <c r="E33" s="12"/>
      <c r="F33" s="13"/>
      <c r="G33" s="12"/>
      <c r="H33" s="14"/>
      <c r="I33" s="14"/>
    </row>
    <row r="34" spans="2:9" ht="15.5" x14ac:dyDescent="0.25">
      <c r="B34" s="328"/>
      <c r="C34" s="226">
        <v>3.5</v>
      </c>
      <c r="D34" s="227" t="s">
        <v>223</v>
      </c>
      <c r="E34" s="12"/>
      <c r="F34" s="13"/>
      <c r="G34" s="12"/>
      <c r="H34" s="14"/>
      <c r="I34" s="14"/>
    </row>
    <row r="35" spans="2:9" ht="15.5" x14ac:dyDescent="0.25">
      <c r="B35" s="328"/>
      <c r="C35" s="226">
        <v>3.6</v>
      </c>
      <c r="D35" s="227" t="s">
        <v>224</v>
      </c>
      <c r="E35" s="65">
        <f>SUM(E26:E34)</f>
        <v>0</v>
      </c>
      <c r="F35" s="65">
        <f t="shared" ref="F35:I35" si="1">SUM(F26:F34)</f>
        <v>0</v>
      </c>
      <c r="G35" s="65">
        <f t="shared" si="1"/>
        <v>0</v>
      </c>
      <c r="H35" s="65">
        <f t="shared" si="1"/>
        <v>0</v>
      </c>
      <c r="I35" s="65">
        <f t="shared" si="1"/>
        <v>0</v>
      </c>
    </row>
    <row r="36" spans="2:9" ht="15.5" x14ac:dyDescent="0.25">
      <c r="B36" s="330"/>
      <c r="C36" s="240"/>
      <c r="D36" s="241"/>
      <c r="E36" s="15"/>
      <c r="F36" s="16"/>
      <c r="G36" s="15"/>
      <c r="H36" s="17"/>
      <c r="I36" s="24"/>
    </row>
    <row r="37" spans="2:9" ht="15.5" x14ac:dyDescent="0.35">
      <c r="B37" s="327" t="s">
        <v>198</v>
      </c>
      <c r="C37" s="231" t="s">
        <v>225</v>
      </c>
      <c r="D37" s="242"/>
      <c r="E37" s="25"/>
      <c r="F37" s="25"/>
      <c r="G37" s="25"/>
      <c r="H37" s="25"/>
      <c r="I37" s="25"/>
    </row>
    <row r="38" spans="2:9" ht="15.5" x14ac:dyDescent="0.25">
      <c r="B38" s="26"/>
      <c r="C38" s="226">
        <v>4.0999999999999996</v>
      </c>
      <c r="D38" s="227" t="s">
        <v>226</v>
      </c>
      <c r="E38" s="12"/>
      <c r="F38" s="13"/>
      <c r="G38" s="12"/>
      <c r="H38" s="14"/>
      <c r="I38" s="14"/>
    </row>
    <row r="39" spans="2:9" ht="15.5" x14ac:dyDescent="0.25">
      <c r="B39" s="26"/>
      <c r="C39" s="226">
        <v>4.2</v>
      </c>
      <c r="D39" s="227" t="s">
        <v>227</v>
      </c>
      <c r="E39" s="12"/>
      <c r="F39" s="13"/>
      <c r="G39" s="12"/>
      <c r="H39" s="14"/>
      <c r="I39" s="14"/>
    </row>
    <row r="40" spans="2:9" ht="15.5" x14ac:dyDescent="0.25">
      <c r="B40" s="26"/>
      <c r="C40" s="226">
        <v>4.3</v>
      </c>
      <c r="D40" s="227" t="s">
        <v>228</v>
      </c>
      <c r="E40" s="12"/>
      <c r="F40" s="13"/>
      <c r="G40" s="12"/>
      <c r="H40" s="14"/>
      <c r="I40" s="14"/>
    </row>
    <row r="41" spans="2:9" ht="15.5" x14ac:dyDescent="0.25">
      <c r="B41" s="26"/>
      <c r="C41" s="226">
        <v>4.4000000000000004</v>
      </c>
      <c r="D41" s="227" t="s">
        <v>229</v>
      </c>
      <c r="E41" s="12"/>
      <c r="F41" s="13"/>
      <c r="G41" s="12"/>
      <c r="H41" s="14"/>
      <c r="I41" s="14"/>
    </row>
    <row r="42" spans="2:9" ht="31" x14ac:dyDescent="0.25">
      <c r="B42" s="26"/>
      <c r="C42" s="232">
        <v>4.5</v>
      </c>
      <c r="D42" s="233" t="s">
        <v>230</v>
      </c>
      <c r="E42" s="12"/>
      <c r="F42" s="13"/>
      <c r="G42" s="12"/>
      <c r="H42" s="14"/>
      <c r="I42" s="14"/>
    </row>
    <row r="43" spans="2:9" ht="31" x14ac:dyDescent="0.25">
      <c r="B43" s="26"/>
      <c r="C43" s="232">
        <v>4.5999999999999996</v>
      </c>
      <c r="D43" s="233" t="s">
        <v>231</v>
      </c>
      <c r="E43" s="12"/>
      <c r="F43" s="13"/>
      <c r="G43" s="12"/>
      <c r="H43" s="14"/>
      <c r="I43" s="14"/>
    </row>
    <row r="44" spans="2:9" ht="31" x14ac:dyDescent="0.25">
      <c r="B44" s="26"/>
      <c r="C44" s="232">
        <v>4.7</v>
      </c>
      <c r="D44" s="233" t="s">
        <v>232</v>
      </c>
      <c r="E44" s="65">
        <f t="shared" ref="E44:F44" si="2">SUM(E38:E43)</f>
        <v>0</v>
      </c>
      <c r="F44" s="65">
        <f t="shared" si="2"/>
        <v>0</v>
      </c>
      <c r="G44" s="65">
        <f>SUM(G38:G43)</f>
        <v>0</v>
      </c>
      <c r="H44" s="65">
        <f>SUM(H38:H43)</f>
        <v>0</v>
      </c>
      <c r="I44" s="65">
        <f>SUM(I38:I43)</f>
        <v>0</v>
      </c>
    </row>
    <row r="45" spans="2:9" ht="15.5" x14ac:dyDescent="0.35">
      <c r="B45" s="27"/>
      <c r="C45" s="235"/>
      <c r="D45" s="243"/>
      <c r="E45" s="28"/>
      <c r="F45" s="28"/>
      <c r="G45" s="28"/>
      <c r="H45" s="28"/>
      <c r="I45" s="28"/>
    </row>
    <row r="46" spans="2:9" ht="15.5" x14ac:dyDescent="0.25">
      <c r="B46" s="331" t="s">
        <v>233</v>
      </c>
      <c r="C46" s="223" t="s">
        <v>234</v>
      </c>
      <c r="D46" s="237"/>
      <c r="E46" s="18"/>
      <c r="F46" s="19"/>
      <c r="G46" s="18"/>
      <c r="H46" s="20"/>
      <c r="I46" s="22"/>
    </row>
    <row r="47" spans="2:9" ht="15.5" x14ac:dyDescent="0.25">
      <c r="B47" s="332"/>
      <c r="C47" s="226">
        <v>5.0999999999999996</v>
      </c>
      <c r="D47" s="227" t="s">
        <v>235</v>
      </c>
      <c r="E47" s="12"/>
      <c r="F47" s="13"/>
      <c r="G47" s="12"/>
      <c r="H47" s="14"/>
      <c r="I47" s="14"/>
    </row>
    <row r="48" spans="2:9" ht="15.5" x14ac:dyDescent="0.25">
      <c r="B48" s="332"/>
      <c r="C48" s="226">
        <v>5.2</v>
      </c>
      <c r="D48" s="227" t="s">
        <v>236</v>
      </c>
      <c r="E48" s="12"/>
      <c r="F48" s="13"/>
      <c r="G48" s="12"/>
      <c r="H48" s="14"/>
      <c r="I48" s="14"/>
    </row>
    <row r="49" spans="2:9" ht="15.5" x14ac:dyDescent="0.25">
      <c r="B49" s="332"/>
      <c r="C49" s="226">
        <v>5.3</v>
      </c>
      <c r="D49" s="227" t="s">
        <v>237</v>
      </c>
      <c r="E49" s="12"/>
      <c r="F49" s="13"/>
      <c r="G49" s="12"/>
      <c r="H49" s="14"/>
      <c r="I49" s="14"/>
    </row>
    <row r="50" spans="2:9" ht="15.5" x14ac:dyDescent="0.25">
      <c r="B50" s="332"/>
      <c r="C50" s="226">
        <v>5.4</v>
      </c>
      <c r="D50" s="227" t="s">
        <v>238</v>
      </c>
      <c r="E50" s="65">
        <f>SUM(E47:E49)</f>
        <v>0</v>
      </c>
      <c r="F50" s="65">
        <f>SUM(F47:F49)</f>
        <v>0</v>
      </c>
      <c r="G50" s="65">
        <f>SUM(G47:G49)</f>
        <v>0</v>
      </c>
      <c r="H50" s="65">
        <f>SUM(H47:H49)</f>
        <v>0</v>
      </c>
      <c r="I50" s="65">
        <f>SUM(I47:I49)</f>
        <v>0</v>
      </c>
    </row>
    <row r="51" spans="2:9" ht="15.5" x14ac:dyDescent="0.25">
      <c r="B51" s="333"/>
      <c r="C51" s="245"/>
      <c r="D51" s="246"/>
      <c r="E51" s="18"/>
      <c r="F51" s="19"/>
      <c r="G51" s="18"/>
      <c r="H51" s="20"/>
      <c r="I51" s="22"/>
    </row>
    <row r="52" spans="2:9" ht="15.5" x14ac:dyDescent="0.25">
      <c r="B52" s="334" t="s">
        <v>239</v>
      </c>
      <c r="C52" s="248" t="s">
        <v>240</v>
      </c>
      <c r="D52" s="249"/>
      <c r="E52" s="29"/>
      <c r="F52" s="30"/>
      <c r="G52" s="29"/>
      <c r="H52" s="31"/>
      <c r="I52" s="32"/>
    </row>
    <row r="53" spans="2:9" ht="15.5" x14ac:dyDescent="0.25">
      <c r="B53" s="328"/>
      <c r="C53" s="226">
        <v>6.1</v>
      </c>
      <c r="D53" s="227" t="s">
        <v>241</v>
      </c>
      <c r="E53" s="12"/>
      <c r="F53" s="12"/>
      <c r="G53" s="12"/>
      <c r="H53" s="12"/>
      <c r="I53" s="12"/>
    </row>
    <row r="54" spans="2:9" ht="16" thickBot="1" x14ac:dyDescent="0.3">
      <c r="B54" s="335"/>
      <c r="C54" s="251">
        <v>6.2</v>
      </c>
      <c r="D54" s="252" t="s">
        <v>242</v>
      </c>
      <c r="E54" s="33"/>
      <c r="F54" s="33"/>
      <c r="G54" s="33"/>
      <c r="H54" s="33"/>
      <c r="I54" s="33"/>
    </row>
  </sheetData>
  <sheetProtection algorithmName="SHA-512" hashValue="9AGzb+3tYWc2OG3SBLCWbSZZzwEMFnW7Pn0IXORaF6GUKH4JtEtVF9n5yIGzejCnLFbM+xobAbUor5FIY4hHkA==" saltValue="R4+zatF6TtYv771iFXEqFw==" spinCount="100000" sheet="1" objects="1" scenarios="1"/>
  <protectedRanges>
    <protectedRange password="DFC0" sqref="E53:I54" name="Range5_1"/>
    <protectedRange password="DFC0" sqref="E26:I34" name="Range3_1"/>
    <protectedRange password="DFC0" sqref="E14:I14" name="Range1_1"/>
    <protectedRange password="DFC0" sqref="E17:I21" name="Range2_1"/>
    <protectedRange password="DFC0" sqref="E47:I49" name="Range4_1"/>
  </protectedRanges>
  <conditionalFormatting sqref="E35:I50">
    <cfRule type="cellIs" dxfId="7"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95E-A102-484E-ACCE-B324888836A6}">
  <sheetPr>
    <tabColor theme="0"/>
  </sheetPr>
  <dimension ref="A1:I54"/>
  <sheetViews>
    <sheetView showGridLines="0" zoomScale="79" zoomScaleNormal="79" workbookViewId="0">
      <selection activeCell="I26" sqref="I26"/>
    </sheetView>
  </sheetViews>
  <sheetFormatPr defaultColWidth="7.84375" defaultRowHeight="15.5" x14ac:dyDescent="0.35"/>
  <cols>
    <col min="1" max="1" width="1.4609375" style="8" customWidth="1"/>
    <col min="2" max="2" width="3" style="8" customWidth="1"/>
    <col min="3" max="3" width="4.84375" style="8" customWidth="1"/>
    <col min="4" max="4" width="51.07421875" style="8" customWidth="1"/>
    <col min="5" max="9" width="17.07421875" style="8" customWidth="1"/>
    <col min="10" max="16384" width="7.84375" style="8"/>
  </cols>
  <sheetData>
    <row r="1" spans="2:9" x14ac:dyDescent="0.35">
      <c r="B1" s="7" t="s">
        <v>60</v>
      </c>
      <c r="C1" s="7"/>
      <c r="D1" s="7"/>
      <c r="E1" s="213"/>
      <c r="F1" s="213"/>
      <c r="G1" s="213"/>
      <c r="H1" s="213"/>
      <c r="I1" s="213"/>
    </row>
    <row r="2" spans="2:9" x14ac:dyDescent="0.35">
      <c r="B2" s="7" t="s">
        <v>349</v>
      </c>
      <c r="C2" s="7"/>
      <c r="D2" s="7"/>
      <c r="E2" s="213"/>
      <c r="F2" s="213"/>
      <c r="G2" s="213"/>
      <c r="H2" s="213"/>
      <c r="I2" s="213"/>
    </row>
    <row r="3" spans="2:9" x14ac:dyDescent="0.35">
      <c r="B3" s="7" t="s">
        <v>350</v>
      </c>
      <c r="C3" s="7"/>
      <c r="D3" s="7"/>
      <c r="E3" s="213"/>
      <c r="F3" s="213"/>
      <c r="G3" s="213"/>
      <c r="H3" s="213"/>
      <c r="I3" s="213"/>
    </row>
    <row r="4" spans="2:9" x14ac:dyDescent="0.35">
      <c r="B4" s="7"/>
      <c r="C4" s="7"/>
      <c r="D4" s="7"/>
      <c r="E4" s="213"/>
      <c r="F4" s="213"/>
      <c r="G4" s="213"/>
      <c r="H4" s="213"/>
      <c r="I4" s="213"/>
    </row>
    <row r="5" spans="2:9" ht="16" thickBot="1" x14ac:dyDescent="0.4">
      <c r="B5" s="210" t="str">
        <f>'Cover-Input Page '!C7</f>
        <v>Aetna Life Insurance Company</v>
      </c>
      <c r="C5" s="214"/>
      <c r="D5" s="214"/>
    </row>
    <row r="6" spans="2:9" ht="16" thickBot="1" x14ac:dyDescent="0.4">
      <c r="B6" s="211" t="str">
        <f>"Reporting Year: "&amp;'Cover-Input Page '!$C5</f>
        <v>Reporting Year: 2025</v>
      </c>
      <c r="C6" s="215"/>
      <c r="D6" s="215"/>
    </row>
    <row r="7" spans="2:9" x14ac:dyDescent="0.35">
      <c r="B7" s="7" t="s">
        <v>199</v>
      </c>
      <c r="C7" s="7"/>
      <c r="D7" s="7"/>
      <c r="E7" s="213"/>
      <c r="F7" s="213"/>
      <c r="G7" s="213"/>
      <c r="H7" s="213"/>
      <c r="I7" s="213"/>
    </row>
    <row r="9" spans="2:9" ht="16" thickBot="1" x14ac:dyDescent="0.4">
      <c r="D9" s="34"/>
    </row>
    <row r="10" spans="2:9" ht="16" thickBot="1" x14ac:dyDescent="0.4">
      <c r="B10" s="7" t="s">
        <v>243</v>
      </c>
      <c r="E10" s="216"/>
      <c r="F10" s="217"/>
      <c r="G10" s="217" t="s">
        <v>201</v>
      </c>
      <c r="H10" s="217"/>
      <c r="I10" s="218"/>
    </row>
    <row r="11" spans="2:9" ht="14.15" customHeight="1" thickBot="1" x14ac:dyDescent="0.4">
      <c r="E11" s="219"/>
      <c r="F11" s="220"/>
      <c r="G11" s="220"/>
      <c r="H11" s="220"/>
      <c r="I11" s="221"/>
    </row>
    <row r="12" spans="2:9" ht="16" thickBot="1" x14ac:dyDescent="0.4">
      <c r="E12" s="212">
        <f>'Cover-Input Page '!$C5-5</f>
        <v>2020</v>
      </c>
      <c r="F12" s="212">
        <f>'Cover-Input Page '!$C5-4</f>
        <v>2021</v>
      </c>
      <c r="G12" s="212">
        <f>'Cover-Input Page '!$C5-3</f>
        <v>2022</v>
      </c>
      <c r="H12" s="212">
        <f>'Cover-Input Page '!$C5-2</f>
        <v>2023</v>
      </c>
      <c r="I12" s="212">
        <f>'Cover-Input Page '!$C5-1</f>
        <v>2024</v>
      </c>
    </row>
    <row r="13" spans="2:9" x14ac:dyDescent="0.35">
      <c r="B13" s="222" t="s">
        <v>195</v>
      </c>
      <c r="C13" s="223" t="s">
        <v>202</v>
      </c>
      <c r="D13" s="224"/>
      <c r="E13" s="9"/>
      <c r="F13" s="10"/>
      <c r="G13" s="9"/>
      <c r="H13" s="11"/>
      <c r="I13" s="11"/>
    </row>
    <row r="14" spans="2:9" x14ac:dyDescent="0.35">
      <c r="B14" s="225"/>
      <c r="C14" s="226">
        <v>1.1000000000000001</v>
      </c>
      <c r="D14" s="227" t="s">
        <v>203</v>
      </c>
      <c r="E14" s="12">
        <v>1314550601.6599996</v>
      </c>
      <c r="F14" s="13">
        <v>1552044169.1000001</v>
      </c>
      <c r="G14" s="12">
        <v>1897036572.8299997</v>
      </c>
      <c r="H14" s="14">
        <v>2155060390.8200006</v>
      </c>
      <c r="I14" s="14">
        <v>2260480511.9900002</v>
      </c>
    </row>
    <row r="15" spans="2:9" x14ac:dyDescent="0.35">
      <c r="B15" s="228"/>
      <c r="C15" s="229"/>
      <c r="D15" s="230"/>
      <c r="E15" s="15"/>
      <c r="F15" s="16"/>
      <c r="G15" s="15"/>
      <c r="H15" s="17"/>
      <c r="I15" s="17"/>
    </row>
    <row r="16" spans="2:9" x14ac:dyDescent="0.35">
      <c r="B16" s="225" t="s">
        <v>196</v>
      </c>
      <c r="C16" s="231" t="s">
        <v>204</v>
      </c>
      <c r="D16" s="227"/>
      <c r="E16" s="18"/>
      <c r="F16" s="19"/>
      <c r="G16" s="18"/>
      <c r="H16" s="20"/>
      <c r="I16" s="20"/>
    </row>
    <row r="17" spans="1:9" x14ac:dyDescent="0.35">
      <c r="B17" s="225"/>
      <c r="C17" s="226">
        <v>2.1</v>
      </c>
      <c r="D17" s="227" t="s">
        <v>205</v>
      </c>
      <c r="E17" s="12">
        <v>1027392099.12</v>
      </c>
      <c r="F17" s="13">
        <v>1305912775.30001</v>
      </c>
      <c r="G17" s="12">
        <v>1596599558.0999999</v>
      </c>
      <c r="H17" s="14">
        <v>1864386530.3600001</v>
      </c>
      <c r="I17" s="14">
        <v>1968886604.3400002</v>
      </c>
    </row>
    <row r="18" spans="1:9" x14ac:dyDescent="0.35">
      <c r="B18" s="225"/>
      <c r="C18" s="226">
        <v>2.2000000000000002</v>
      </c>
      <c r="D18" s="227" t="s">
        <v>206</v>
      </c>
      <c r="E18" s="12">
        <v>30166747.429999996</v>
      </c>
      <c r="F18" s="13">
        <v>45819511.390000015</v>
      </c>
      <c r="G18" s="12">
        <v>59499893.040000007</v>
      </c>
      <c r="H18" s="14">
        <v>62969671.280000001</v>
      </c>
      <c r="I18" s="14">
        <v>57196820.879999995</v>
      </c>
    </row>
    <row r="19" spans="1:9" x14ac:dyDescent="0.35">
      <c r="B19" s="225"/>
      <c r="C19" s="226">
        <v>2.2999999999999998</v>
      </c>
      <c r="D19" s="227" t="s">
        <v>207</v>
      </c>
      <c r="E19" s="12">
        <v>15000</v>
      </c>
      <c r="F19" s="13">
        <v>0</v>
      </c>
      <c r="G19" s="12">
        <v>164850.5</v>
      </c>
      <c r="H19" s="14">
        <v>207103.5</v>
      </c>
      <c r="I19" s="14">
        <v>4253.25</v>
      </c>
    </row>
    <row r="20" spans="1:9" x14ac:dyDescent="0.35">
      <c r="B20" s="225"/>
      <c r="C20" s="226">
        <v>2.4</v>
      </c>
      <c r="D20" s="227" t="s">
        <v>208</v>
      </c>
      <c r="E20" s="12">
        <v>952547</v>
      </c>
      <c r="F20" s="13">
        <v>1388921</v>
      </c>
      <c r="G20" s="12">
        <v>974957</v>
      </c>
      <c r="H20" s="14">
        <v>1690852</v>
      </c>
      <c r="I20" s="14">
        <v>95774</v>
      </c>
    </row>
    <row r="21" spans="1:9" x14ac:dyDescent="0.35">
      <c r="B21" s="225"/>
      <c r="C21" s="232" t="s">
        <v>209</v>
      </c>
      <c r="D21" s="227" t="s">
        <v>210</v>
      </c>
      <c r="E21" s="12">
        <v>20471.5</v>
      </c>
      <c r="F21" s="13">
        <v>1306949.78</v>
      </c>
      <c r="G21" s="12">
        <v>622137.12</v>
      </c>
      <c r="H21" s="14">
        <v>363500</v>
      </c>
      <c r="I21" s="14">
        <v>2453524</v>
      </c>
    </row>
    <row r="22" spans="1:9" x14ac:dyDescent="0.35">
      <c r="A22" s="35"/>
      <c r="B22" s="225"/>
      <c r="C22" s="232" t="s">
        <v>211</v>
      </c>
      <c r="D22" s="233" t="s">
        <v>212</v>
      </c>
      <c r="E22" s="65">
        <f>SUM(E17:E21)</f>
        <v>1058546865.05</v>
      </c>
      <c r="F22" s="65">
        <f t="shared" ref="F22:I22" si="0">SUM(F17:F21)</f>
        <v>1354428157.47001</v>
      </c>
      <c r="G22" s="65">
        <f t="shared" si="0"/>
        <v>1657861395.7599998</v>
      </c>
      <c r="H22" s="65">
        <f t="shared" si="0"/>
        <v>1929617657.1400001</v>
      </c>
      <c r="I22" s="65">
        <f t="shared" si="0"/>
        <v>2028636976.4700003</v>
      </c>
    </row>
    <row r="23" spans="1:9" x14ac:dyDescent="0.35">
      <c r="B23" s="228"/>
      <c r="C23" s="235"/>
      <c r="D23" s="236"/>
      <c r="E23" s="15"/>
      <c r="F23" s="16"/>
      <c r="G23" s="15"/>
      <c r="H23" s="17"/>
      <c r="I23" s="17"/>
    </row>
    <row r="24" spans="1:9" x14ac:dyDescent="0.35">
      <c r="B24" s="222" t="s">
        <v>197</v>
      </c>
      <c r="C24" s="223" t="s">
        <v>213</v>
      </c>
      <c r="D24" s="237"/>
      <c r="E24" s="18"/>
      <c r="F24" s="19"/>
      <c r="G24" s="18"/>
      <c r="H24" s="20"/>
      <c r="I24" s="22"/>
    </row>
    <row r="25" spans="1:9" x14ac:dyDescent="0.35">
      <c r="B25" s="225"/>
      <c r="C25" s="226">
        <v>3.1</v>
      </c>
      <c r="D25" s="227" t="s">
        <v>214</v>
      </c>
      <c r="E25" s="18"/>
      <c r="F25" s="19"/>
      <c r="G25" s="18"/>
      <c r="H25" s="20"/>
      <c r="I25" s="22"/>
    </row>
    <row r="26" spans="1:9" ht="14.15" customHeight="1" x14ac:dyDescent="0.35">
      <c r="B26" s="225"/>
      <c r="C26" s="226"/>
      <c r="D26" s="238" t="s">
        <v>215</v>
      </c>
      <c r="E26" s="12">
        <v>13276416.753629997</v>
      </c>
      <c r="F26" s="13">
        <v>-1410324.123180002</v>
      </c>
      <c r="G26" s="12">
        <v>-313144.33170000091</v>
      </c>
      <c r="H26" s="14">
        <v>-5286815.82436</v>
      </c>
      <c r="I26" s="14">
        <v>-633742.47219999996</v>
      </c>
    </row>
    <row r="27" spans="1:9" ht="14.15" customHeight="1" x14ac:dyDescent="0.35">
      <c r="B27" s="225"/>
      <c r="C27" s="226"/>
      <c r="D27" s="238" t="s">
        <v>216</v>
      </c>
      <c r="E27" s="12">
        <v>681565.78</v>
      </c>
      <c r="F27" s="13">
        <v>552991.47</v>
      </c>
      <c r="G27" s="12">
        <v>712954.25</v>
      </c>
      <c r="H27" s="14">
        <v>975189.28</v>
      </c>
      <c r="I27" s="14">
        <v>759864.79</v>
      </c>
    </row>
    <row r="28" spans="1:9" ht="14.15" customHeight="1" x14ac:dyDescent="0.35">
      <c r="B28" s="225"/>
      <c r="C28" s="226"/>
      <c r="D28" s="238" t="s">
        <v>217</v>
      </c>
      <c r="E28" s="12">
        <v>23997797.039999999</v>
      </c>
      <c r="F28" s="13">
        <v>0</v>
      </c>
      <c r="G28" s="12">
        <v>0</v>
      </c>
      <c r="H28" s="14">
        <v>0</v>
      </c>
      <c r="I28" s="14">
        <v>0</v>
      </c>
    </row>
    <row r="29" spans="1:9" ht="14.15" customHeight="1" x14ac:dyDescent="0.35">
      <c r="B29" s="225"/>
      <c r="C29" s="226"/>
      <c r="D29" s="238" t="s">
        <v>218</v>
      </c>
      <c r="E29" s="12">
        <v>0</v>
      </c>
      <c r="F29" s="13">
        <v>0</v>
      </c>
      <c r="G29" s="12">
        <v>0</v>
      </c>
      <c r="H29" s="14">
        <v>0</v>
      </c>
      <c r="I29" s="14">
        <v>0</v>
      </c>
    </row>
    <row r="30" spans="1:9" ht="14.15" customHeight="1" x14ac:dyDescent="0.35">
      <c r="B30" s="225"/>
      <c r="C30" s="226"/>
      <c r="D30" s="238" t="s">
        <v>219</v>
      </c>
      <c r="E30" s="12">
        <v>53415.69</v>
      </c>
      <c r="F30" s="13">
        <v>59166.33</v>
      </c>
      <c r="G30" s="12">
        <v>66871.039999999994</v>
      </c>
      <c r="H30" s="14">
        <v>73531.34</v>
      </c>
      <c r="I30" s="14">
        <v>62393.68</v>
      </c>
    </row>
    <row r="31" spans="1:9" x14ac:dyDescent="0.35">
      <c r="B31" s="225"/>
      <c r="C31" s="226">
        <v>3.2</v>
      </c>
      <c r="D31" s="233" t="s">
        <v>220</v>
      </c>
      <c r="E31" s="12">
        <v>21193672.32</v>
      </c>
      <c r="F31" s="13">
        <v>21023807.750000004</v>
      </c>
      <c r="G31" s="12">
        <v>27760991.84</v>
      </c>
      <c r="H31" s="14">
        <v>25160735.720000006</v>
      </c>
      <c r="I31" s="23">
        <v>32782468.820000004</v>
      </c>
    </row>
    <row r="32" spans="1:9" x14ac:dyDescent="0.35">
      <c r="B32" s="225"/>
      <c r="C32" s="226">
        <v>3.3</v>
      </c>
      <c r="D32" s="233" t="s">
        <v>221</v>
      </c>
      <c r="E32" s="12">
        <v>8011005.2300000004</v>
      </c>
      <c r="F32" s="13">
        <v>-1320883.57</v>
      </c>
      <c r="G32" s="12">
        <v>1049922.3</v>
      </c>
      <c r="H32" s="14">
        <v>754825.73</v>
      </c>
      <c r="I32" s="23">
        <v>2250106.5299999998</v>
      </c>
    </row>
    <row r="33" spans="2:9" x14ac:dyDescent="0.35">
      <c r="B33" s="225"/>
      <c r="C33" s="226">
        <v>3.4</v>
      </c>
      <c r="D33" s="227" t="s">
        <v>222</v>
      </c>
      <c r="E33" s="12">
        <v>0</v>
      </c>
      <c r="F33" s="13">
        <v>0</v>
      </c>
      <c r="G33" s="12">
        <v>0</v>
      </c>
      <c r="H33" s="14">
        <v>0</v>
      </c>
      <c r="I33" s="14">
        <v>0</v>
      </c>
    </row>
    <row r="34" spans="2:9" x14ac:dyDescent="0.35">
      <c r="B34" s="225"/>
      <c r="C34" s="226">
        <v>3.5</v>
      </c>
      <c r="D34" s="227" t="s">
        <v>223</v>
      </c>
      <c r="E34" s="12">
        <v>17458.53</v>
      </c>
      <c r="F34" s="13">
        <v>26099.14</v>
      </c>
      <c r="G34" s="12">
        <v>16462.28</v>
      </c>
      <c r="H34" s="14">
        <v>15418.69</v>
      </c>
      <c r="I34" s="14">
        <v>48877.51</v>
      </c>
    </row>
    <row r="35" spans="2:9" x14ac:dyDescent="0.35">
      <c r="B35" s="225"/>
      <c r="C35" s="226">
        <v>3.6</v>
      </c>
      <c r="D35" s="227" t="s">
        <v>224</v>
      </c>
      <c r="E35" s="65">
        <f>SUM(E26:E34)</f>
        <v>67231331.343630001</v>
      </c>
      <c r="F35" s="65">
        <f t="shared" ref="F35:I35" si="1">SUM(F26:F34)</f>
        <v>18930856.996820003</v>
      </c>
      <c r="G35" s="65">
        <f t="shared" si="1"/>
        <v>29294057.3783</v>
      </c>
      <c r="H35" s="65">
        <f t="shared" si="1"/>
        <v>21692884.935640007</v>
      </c>
      <c r="I35" s="65">
        <f t="shared" si="1"/>
        <v>35269968.857799999</v>
      </c>
    </row>
    <row r="36" spans="2:9" x14ac:dyDescent="0.35">
      <c r="B36" s="239"/>
      <c r="C36" s="240"/>
      <c r="D36" s="241"/>
      <c r="E36" s="15"/>
      <c r="F36" s="16"/>
      <c r="G36" s="15"/>
      <c r="H36" s="17"/>
      <c r="I36" s="24"/>
    </row>
    <row r="37" spans="2:9" x14ac:dyDescent="0.35">
      <c r="B37" s="222" t="s">
        <v>198</v>
      </c>
      <c r="C37" s="231" t="s">
        <v>225</v>
      </c>
      <c r="D37" s="242"/>
      <c r="E37" s="25"/>
      <c r="F37" s="25"/>
      <c r="G37" s="25"/>
      <c r="H37" s="25"/>
      <c r="I37" s="25"/>
    </row>
    <row r="38" spans="2:9" x14ac:dyDescent="0.35">
      <c r="B38" s="36"/>
      <c r="C38" s="226">
        <v>4.0999999999999996</v>
      </c>
      <c r="D38" s="227" t="s">
        <v>226</v>
      </c>
      <c r="E38" s="12">
        <v>4534734.28</v>
      </c>
      <c r="F38" s="13">
        <v>5106077.67</v>
      </c>
      <c r="G38" s="12">
        <v>5219936.9400000004</v>
      </c>
      <c r="H38" s="14">
        <v>4982072.16</v>
      </c>
      <c r="I38" s="14">
        <v>5367444.34</v>
      </c>
    </row>
    <row r="39" spans="2:9" x14ac:dyDescent="0.35">
      <c r="B39" s="36"/>
      <c r="C39" s="226">
        <v>4.2</v>
      </c>
      <c r="D39" s="227" t="s">
        <v>227</v>
      </c>
      <c r="E39" s="12">
        <v>490327.92</v>
      </c>
      <c r="F39" s="13">
        <v>541768.73</v>
      </c>
      <c r="G39" s="12">
        <v>567944.82999999996</v>
      </c>
      <c r="H39" s="14">
        <v>575593.64</v>
      </c>
      <c r="I39" s="14">
        <v>769137.82</v>
      </c>
    </row>
    <row r="40" spans="2:9" x14ac:dyDescent="0.35">
      <c r="B40" s="36"/>
      <c r="C40" s="226">
        <v>4.3</v>
      </c>
      <c r="D40" s="227" t="s">
        <v>228</v>
      </c>
      <c r="E40" s="12">
        <v>902372.12</v>
      </c>
      <c r="F40" s="13">
        <v>374507.31</v>
      </c>
      <c r="G40" s="12">
        <v>418327.96</v>
      </c>
      <c r="H40" s="14">
        <v>527612.80000000005</v>
      </c>
      <c r="I40" s="14">
        <v>569975.61</v>
      </c>
    </row>
    <row r="41" spans="2:9" x14ac:dyDescent="0.35">
      <c r="B41" s="36"/>
      <c r="C41" s="226">
        <v>4.4000000000000004</v>
      </c>
      <c r="D41" s="227" t="s">
        <v>229</v>
      </c>
      <c r="E41" s="12">
        <v>982366.3</v>
      </c>
      <c r="F41" s="13">
        <v>895238.73</v>
      </c>
      <c r="G41" s="12">
        <v>715429.13</v>
      </c>
      <c r="H41" s="14">
        <v>681129.84</v>
      </c>
      <c r="I41" s="14">
        <v>908690.96</v>
      </c>
    </row>
    <row r="42" spans="2:9" ht="31" x14ac:dyDescent="0.35">
      <c r="B42" s="36"/>
      <c r="C42" s="232">
        <v>4.5</v>
      </c>
      <c r="D42" s="233" t="s">
        <v>230</v>
      </c>
      <c r="E42" s="12">
        <v>1491148.17</v>
      </c>
      <c r="F42" s="13">
        <v>1733547.12</v>
      </c>
      <c r="G42" s="12">
        <v>1877906.81</v>
      </c>
      <c r="H42" s="14">
        <v>1929050.53</v>
      </c>
      <c r="I42" s="14">
        <v>2498368.14</v>
      </c>
    </row>
    <row r="43" spans="2:9" ht="31" x14ac:dyDescent="0.35">
      <c r="B43" s="36"/>
      <c r="C43" s="232">
        <v>4.5999999999999996</v>
      </c>
      <c r="D43" s="233" t="s">
        <v>231</v>
      </c>
      <c r="E43" s="12">
        <v>0</v>
      </c>
      <c r="F43" s="13">
        <v>0</v>
      </c>
      <c r="G43" s="12">
        <v>0</v>
      </c>
      <c r="H43" s="14">
        <v>0</v>
      </c>
      <c r="I43" s="23">
        <v>0</v>
      </c>
    </row>
    <row r="44" spans="2:9" ht="31" x14ac:dyDescent="0.35">
      <c r="B44" s="36"/>
      <c r="C44" s="232">
        <v>4.7</v>
      </c>
      <c r="D44" s="233" t="s">
        <v>232</v>
      </c>
      <c r="E44" s="65">
        <f>SUM(E38:E43)</f>
        <v>8400948.7899999991</v>
      </c>
      <c r="F44" s="65">
        <f>SUM(F38:F43)</f>
        <v>8651139.5599999987</v>
      </c>
      <c r="G44" s="65">
        <f>SUM(G38:G43)</f>
        <v>8799545.6699999999</v>
      </c>
      <c r="H44" s="65">
        <f>SUM(H38:H43)</f>
        <v>8695458.9699999988</v>
      </c>
      <c r="I44" s="65">
        <f>SUM(I38:I43)</f>
        <v>10113616.870000001</v>
      </c>
    </row>
    <row r="45" spans="2:9" x14ac:dyDescent="0.35">
      <c r="B45" s="37"/>
      <c r="C45" s="235"/>
      <c r="D45" s="243"/>
      <c r="E45" s="28"/>
      <c r="F45" s="28"/>
      <c r="G45" s="28"/>
      <c r="H45" s="28"/>
      <c r="I45" s="28"/>
    </row>
    <row r="46" spans="2:9" x14ac:dyDescent="0.35">
      <c r="B46" s="244" t="s">
        <v>233</v>
      </c>
      <c r="C46" s="223" t="s">
        <v>234</v>
      </c>
      <c r="D46" s="237"/>
      <c r="E46" s="18"/>
      <c r="F46" s="19"/>
      <c r="G46" s="18"/>
      <c r="H46" s="20"/>
      <c r="I46" s="22"/>
    </row>
    <row r="47" spans="2:9" x14ac:dyDescent="0.35">
      <c r="B47" s="226"/>
      <c r="C47" s="226">
        <v>5.0999999999999996</v>
      </c>
      <c r="D47" s="227" t="s">
        <v>235</v>
      </c>
      <c r="E47" s="12">
        <v>22846077.969999999</v>
      </c>
      <c r="F47" s="13">
        <v>30195064.340000004</v>
      </c>
      <c r="G47" s="12">
        <v>32299457.18</v>
      </c>
      <c r="H47" s="14">
        <v>34605593.719999999</v>
      </c>
      <c r="I47" s="14">
        <v>25871746.199999999</v>
      </c>
    </row>
    <row r="48" spans="2:9" x14ac:dyDescent="0.35">
      <c r="B48" s="226"/>
      <c r="C48" s="226">
        <v>5.2</v>
      </c>
      <c r="D48" s="227" t="s">
        <v>236</v>
      </c>
      <c r="E48" s="12">
        <v>34721165.170000002</v>
      </c>
      <c r="F48" s="13">
        <v>51032279.280000001</v>
      </c>
      <c r="G48" s="12">
        <v>47970090.670000002</v>
      </c>
      <c r="H48" s="14">
        <v>50498852.530000001</v>
      </c>
      <c r="I48" s="14">
        <v>50493763.549999997</v>
      </c>
    </row>
    <row r="49" spans="2:9" x14ac:dyDescent="0.35">
      <c r="B49" s="226"/>
      <c r="C49" s="226">
        <v>5.3</v>
      </c>
      <c r="D49" s="227" t="s">
        <v>237</v>
      </c>
      <c r="E49" s="12">
        <v>1231317.0000000019</v>
      </c>
      <c r="F49" s="13">
        <v>19608342.610000007</v>
      </c>
      <c r="G49" s="12">
        <v>30005707.889999982</v>
      </c>
      <c r="H49" s="14">
        <v>27582456.520000007</v>
      </c>
      <c r="I49" s="14">
        <v>24268330.460000001</v>
      </c>
    </row>
    <row r="50" spans="2:9" x14ac:dyDescent="0.35">
      <c r="B50" s="226"/>
      <c r="C50" s="226">
        <v>5.4</v>
      </c>
      <c r="D50" s="227" t="s">
        <v>238</v>
      </c>
      <c r="E50" s="65">
        <f>SUM(E47:E49)</f>
        <v>58798560.140000001</v>
      </c>
      <c r="F50" s="65">
        <f>SUM(F47:F49)</f>
        <v>100835686.23000002</v>
      </c>
      <c r="G50" s="65">
        <f>SUM(G47:G49)</f>
        <v>110275255.73999998</v>
      </c>
      <c r="H50" s="65">
        <f>SUM(H47:H49)</f>
        <v>112686902.77000001</v>
      </c>
      <c r="I50" s="65">
        <f>SUM(I47:I49)</f>
        <v>100633840.21000001</v>
      </c>
    </row>
    <row r="51" spans="2:9" x14ac:dyDescent="0.35">
      <c r="B51" s="245"/>
      <c r="C51" s="245"/>
      <c r="D51" s="246"/>
      <c r="E51" s="18"/>
      <c r="F51" s="19"/>
      <c r="G51" s="18"/>
      <c r="H51" s="20"/>
      <c r="I51" s="22"/>
    </row>
    <row r="52" spans="2:9" x14ac:dyDescent="0.35">
      <c r="B52" s="247" t="s">
        <v>239</v>
      </c>
      <c r="C52" s="248" t="s">
        <v>240</v>
      </c>
      <c r="D52" s="249"/>
      <c r="E52" s="29"/>
      <c r="F52" s="30"/>
      <c r="G52" s="29"/>
      <c r="H52" s="31"/>
      <c r="I52" s="32"/>
    </row>
    <row r="53" spans="2:9" x14ac:dyDescent="0.35">
      <c r="B53" s="225"/>
      <c r="C53" s="226">
        <v>6.1</v>
      </c>
      <c r="D53" s="227" t="s">
        <v>241</v>
      </c>
      <c r="E53" s="12">
        <v>203758</v>
      </c>
      <c r="F53" s="12">
        <v>248371</v>
      </c>
      <c r="G53" s="12">
        <v>289633</v>
      </c>
      <c r="H53" s="12">
        <v>257174</v>
      </c>
      <c r="I53" s="12">
        <v>282756</v>
      </c>
    </row>
    <row r="54" spans="2:9" ht="16" thickBot="1" x14ac:dyDescent="0.4">
      <c r="B54" s="250"/>
      <c r="C54" s="251">
        <v>6.2</v>
      </c>
      <c r="D54" s="252" t="s">
        <v>242</v>
      </c>
      <c r="E54" s="33">
        <v>2261959</v>
      </c>
      <c r="F54" s="33">
        <v>2680178</v>
      </c>
      <c r="G54" s="33">
        <v>3342882</v>
      </c>
      <c r="H54" s="33">
        <v>3549830</v>
      </c>
      <c r="I54" s="33">
        <v>3416106</v>
      </c>
    </row>
  </sheetData>
  <sheetProtection algorithmName="SHA-512" hashValue="6iS+xGnfkWdy5hJP5cFUiFuG81s6iZGqcoiwmVBkwnj7V32Xd7ljpq8E43lba9xByZmNMyLjV4nQNWb0RCYAvQ==" saltValue="TV1YHCnKugQS0WYm9kZXzQ==" spinCount="100000" sheet="1" objects="1" scenarios="1"/>
  <protectedRanges>
    <protectedRange password="DFC0" sqref="E53:I54" name="Range5"/>
    <protectedRange password="DFC0" sqref="E26:I34" name="Range3"/>
    <protectedRange password="DFC0" sqref="E14:I14" name="Range1"/>
    <protectedRange password="DFC0" sqref="E17:I21" name="Range2"/>
    <protectedRange password="DFC0" sqref="E47:I49" name="Range4"/>
  </protectedRanges>
  <conditionalFormatting sqref="E35:I50">
    <cfRule type="cellIs" dxfId="6"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CC62-6776-4DF9-B83D-D769F88172FB}">
  <sheetPr>
    <tabColor theme="0"/>
  </sheetPr>
  <dimension ref="B1:I59"/>
  <sheetViews>
    <sheetView showGridLines="0" zoomScale="88" zoomScaleNormal="88" workbookViewId="0"/>
  </sheetViews>
  <sheetFormatPr defaultColWidth="7.84375" defaultRowHeight="15.5" x14ac:dyDescent="0.35"/>
  <cols>
    <col min="1" max="1" width="1.4609375" style="8" customWidth="1"/>
    <col min="2" max="2" width="3" style="8" customWidth="1"/>
    <col min="3" max="3" width="4.84375" style="8" customWidth="1"/>
    <col min="4" max="4" width="37.4609375" style="8" customWidth="1"/>
    <col min="5" max="9" width="17.84375" style="8" customWidth="1"/>
    <col min="10" max="16384" width="7.84375" style="8"/>
  </cols>
  <sheetData>
    <row r="1" spans="2:9" x14ac:dyDescent="0.35">
      <c r="B1" s="7" t="s">
        <v>60</v>
      </c>
      <c r="C1" s="7"/>
      <c r="D1" s="7"/>
      <c r="E1" s="105"/>
      <c r="F1" s="105"/>
      <c r="G1" s="213"/>
      <c r="H1" s="213"/>
      <c r="I1" s="213"/>
    </row>
    <row r="2" spans="2:9" x14ac:dyDescent="0.35">
      <c r="B2" s="7" t="s">
        <v>349</v>
      </c>
      <c r="C2" s="7"/>
      <c r="D2" s="7"/>
      <c r="F2" s="213"/>
      <c r="G2" s="213"/>
      <c r="H2" s="213"/>
      <c r="I2" s="213"/>
    </row>
    <row r="3" spans="2:9" x14ac:dyDescent="0.35">
      <c r="B3" s="7" t="s">
        <v>350</v>
      </c>
      <c r="C3" s="7"/>
      <c r="D3" s="7"/>
      <c r="E3" s="213"/>
      <c r="F3" s="213"/>
      <c r="G3" s="213"/>
      <c r="H3" s="213"/>
      <c r="I3" s="213"/>
    </row>
    <row r="4" spans="2:9" ht="10.5" customHeight="1" x14ac:dyDescent="0.35">
      <c r="B4" s="7"/>
    </row>
    <row r="5" spans="2:9" ht="16" thickBot="1" x14ac:dyDescent="0.4">
      <c r="B5" s="210" t="str">
        <f>'Cover-Input Page '!C7</f>
        <v>Aetna Life Insurance Company</v>
      </c>
      <c r="C5" s="214"/>
      <c r="D5" s="214"/>
    </row>
    <row r="6" spans="2:9" ht="16" thickBot="1" x14ac:dyDescent="0.4">
      <c r="B6" s="211" t="str">
        <f>"Reporting Year: "&amp;'Cover-Input Page '!$C5</f>
        <v>Reporting Year: 2025</v>
      </c>
      <c r="C6" s="215"/>
      <c r="D6" s="215"/>
    </row>
    <row r="7" spans="2:9" x14ac:dyDescent="0.35">
      <c r="B7" s="7" t="s">
        <v>199</v>
      </c>
      <c r="C7" s="7"/>
      <c r="D7" s="7"/>
      <c r="E7" s="213"/>
      <c r="F7" s="213"/>
      <c r="G7" s="213"/>
      <c r="H7" s="213"/>
      <c r="I7" s="213"/>
    </row>
    <row r="9" spans="2:9" ht="16" thickBot="1" x14ac:dyDescent="0.4">
      <c r="D9" s="34"/>
    </row>
    <row r="10" spans="2:9" ht="16" thickBot="1" x14ac:dyDescent="0.4">
      <c r="B10" s="7" t="s">
        <v>200</v>
      </c>
      <c r="E10" s="216"/>
      <c r="F10" s="217"/>
      <c r="G10" s="217" t="s">
        <v>201</v>
      </c>
      <c r="H10" s="217"/>
      <c r="I10" s="218"/>
    </row>
    <row r="11" spans="2:9" ht="14.15" customHeight="1" thickBot="1" x14ac:dyDescent="0.4">
      <c r="E11" s="219"/>
      <c r="F11" s="220"/>
      <c r="G11" s="220"/>
      <c r="H11" s="220"/>
      <c r="I11" s="221"/>
    </row>
    <row r="12" spans="2:9" ht="16" thickBot="1" x14ac:dyDescent="0.4">
      <c r="E12" s="253">
        <f>'Cover-Input Page '!$C5-5</f>
        <v>2020</v>
      </c>
      <c r="F12" s="253">
        <f>'Cover-Input Page '!$C5-4</f>
        <v>2021</v>
      </c>
      <c r="G12" s="254">
        <f>'Cover-Input Page '!$C5-3</f>
        <v>2022</v>
      </c>
      <c r="H12" s="253">
        <f>'Cover-Input Page '!$C5-2</f>
        <v>2023</v>
      </c>
      <c r="I12" s="255">
        <f>'Cover-Input Page '!$C5-1</f>
        <v>2024</v>
      </c>
    </row>
    <row r="13" spans="2:9" x14ac:dyDescent="0.35">
      <c r="B13" s="222" t="s">
        <v>195</v>
      </c>
      <c r="C13" s="223" t="s">
        <v>244</v>
      </c>
      <c r="D13" s="256"/>
      <c r="E13" s="18"/>
      <c r="F13" s="19"/>
      <c r="G13" s="18"/>
      <c r="H13" s="20"/>
      <c r="I13" s="20"/>
    </row>
    <row r="14" spans="2:9" x14ac:dyDescent="0.35">
      <c r="B14" s="225"/>
      <c r="C14" s="226">
        <v>1.1000000000000001</v>
      </c>
      <c r="D14" s="227" t="s">
        <v>245</v>
      </c>
      <c r="E14" s="65">
        <f>'LGHistData-HMO'!E14</f>
        <v>0</v>
      </c>
      <c r="F14" s="65">
        <f>'LGHistData-HMO'!F14</f>
        <v>0</v>
      </c>
      <c r="G14" s="65">
        <f>'LGHistData-HMO'!G14</f>
        <v>0</v>
      </c>
      <c r="H14" s="65">
        <f>'LGHistData-HMO'!H14</f>
        <v>0</v>
      </c>
      <c r="I14" s="65">
        <f>'LGHistData-HMO'!I14</f>
        <v>0</v>
      </c>
    </row>
    <row r="15" spans="2:9" x14ac:dyDescent="0.35">
      <c r="B15" s="225"/>
      <c r="C15" s="226">
        <v>1.2</v>
      </c>
      <c r="D15" s="227" t="s">
        <v>246</v>
      </c>
      <c r="E15" s="65">
        <f>'LGHistData-HMO'!E22</f>
        <v>0</v>
      </c>
      <c r="F15" s="65">
        <f>'LGHistData-HMO'!F22</f>
        <v>0</v>
      </c>
      <c r="G15" s="65">
        <f>'LGHistData-HMO'!G22</f>
        <v>0</v>
      </c>
      <c r="H15" s="65">
        <f>'LGHistData-HMO'!H22</f>
        <v>0</v>
      </c>
      <c r="I15" s="65">
        <f>'LGHistData-HMO'!I22</f>
        <v>0</v>
      </c>
    </row>
    <row r="16" spans="2:9" x14ac:dyDescent="0.35">
      <c r="B16" s="225"/>
      <c r="C16" s="226">
        <v>1.3</v>
      </c>
      <c r="D16" s="227" t="s">
        <v>235</v>
      </c>
      <c r="E16" s="65">
        <f>'LGHistData-HMO'!E50</f>
        <v>0</v>
      </c>
      <c r="F16" s="65">
        <f>'LGHistData-HMO'!F50</f>
        <v>0</v>
      </c>
      <c r="G16" s="65">
        <f>'LGHistData-HMO'!G50</f>
        <v>0</v>
      </c>
      <c r="H16" s="65">
        <f>'LGHistData-HMO'!H50</f>
        <v>0</v>
      </c>
      <c r="I16" s="65">
        <f>'LGHistData-HMO'!I50</f>
        <v>0</v>
      </c>
    </row>
    <row r="17" spans="2:9" x14ac:dyDescent="0.35">
      <c r="B17" s="225"/>
      <c r="C17" s="226">
        <v>1.4</v>
      </c>
      <c r="D17" s="227" t="s">
        <v>247</v>
      </c>
      <c r="E17" s="65">
        <f>'LGHistData-HMO'!E35</f>
        <v>0</v>
      </c>
      <c r="F17" s="65">
        <f>'LGHistData-HMO'!F35</f>
        <v>0</v>
      </c>
      <c r="G17" s="65">
        <f>'LGHistData-HMO'!G35</f>
        <v>0</v>
      </c>
      <c r="H17" s="65">
        <f>'LGHistData-HMO'!H35</f>
        <v>0</v>
      </c>
      <c r="I17" s="65">
        <f>'LGHistData-HMO'!I35</f>
        <v>0</v>
      </c>
    </row>
    <row r="18" spans="2:9" x14ac:dyDescent="0.35">
      <c r="B18" s="225"/>
      <c r="C18" s="226">
        <v>1.5</v>
      </c>
      <c r="D18" s="227" t="s">
        <v>248</v>
      </c>
      <c r="E18" s="65">
        <f>'LGHistData-HMO'!E44</f>
        <v>0</v>
      </c>
      <c r="F18" s="66">
        <f>'LGHistData-HMO'!F44</f>
        <v>0</v>
      </c>
      <c r="G18" s="65">
        <f>'LGHistData-HMO'!G44</f>
        <v>0</v>
      </c>
      <c r="H18" s="67">
        <f>'LGHistData-HMO'!H44</f>
        <v>0</v>
      </c>
      <c r="I18" s="67">
        <f>'LGHistData-HMO'!I44</f>
        <v>0</v>
      </c>
    </row>
    <row r="19" spans="2:9" x14ac:dyDescent="0.35">
      <c r="B19" s="228"/>
      <c r="C19" s="235"/>
      <c r="D19" s="236"/>
      <c r="E19" s="15"/>
      <c r="F19" s="16"/>
      <c r="G19" s="15"/>
      <c r="H19" s="17"/>
      <c r="I19" s="17"/>
    </row>
    <row r="20" spans="2:9" x14ac:dyDescent="0.35">
      <c r="B20" s="222" t="s">
        <v>196</v>
      </c>
      <c r="C20" s="223" t="s">
        <v>249</v>
      </c>
      <c r="D20" s="237"/>
      <c r="E20" s="18"/>
      <c r="F20" s="19"/>
      <c r="G20" s="18"/>
      <c r="H20" s="20"/>
      <c r="I20" s="22"/>
    </row>
    <row r="21" spans="2:9" x14ac:dyDescent="0.35">
      <c r="B21" s="225"/>
      <c r="C21" s="226">
        <v>2.1</v>
      </c>
      <c r="D21" s="227" t="s">
        <v>245</v>
      </c>
      <c r="E21" s="65" t="str">
        <f>IF('LGHistData-HMO'!E$54=0,"",'LGHistData-Summary'!E14/'LGHistData-HMO'!E$54)</f>
        <v/>
      </c>
      <c r="F21" s="65" t="str">
        <f>IF('LGHistData-HMO'!F$54=0,"",'LGHistData-Summary'!F14/'LGHistData-HMO'!F$54)</f>
        <v/>
      </c>
      <c r="G21" s="65" t="str">
        <f>IF('LGHistData-HMO'!G$54=0,"",'LGHistData-Summary'!G14/'LGHistData-HMO'!G$54)</f>
        <v/>
      </c>
      <c r="H21" s="65" t="str">
        <f>IF('LGHistData-HMO'!H$54=0,"",'LGHistData-Summary'!H14/'LGHistData-HMO'!H$54)</f>
        <v/>
      </c>
      <c r="I21" s="65" t="str">
        <f>IF('LGHistData-HMO'!I$54=0,"",'LGHistData-Summary'!I14/'LGHistData-HMO'!I$54)</f>
        <v/>
      </c>
    </row>
    <row r="22" spans="2:9" x14ac:dyDescent="0.35">
      <c r="B22" s="225"/>
      <c r="C22" s="226">
        <v>2.2000000000000002</v>
      </c>
      <c r="D22" s="227" t="s">
        <v>246</v>
      </c>
      <c r="E22" s="65" t="str">
        <f>IF('LGHistData-HMO'!E$54=0,"",'LGHistData-Summary'!E15/'LGHistData-HMO'!E$54)</f>
        <v/>
      </c>
      <c r="F22" s="65" t="str">
        <f>IF('LGHistData-HMO'!F$54=0,"",'LGHistData-Summary'!F15/'LGHistData-HMO'!F$54)</f>
        <v/>
      </c>
      <c r="G22" s="65" t="str">
        <f>IF('LGHistData-HMO'!G$54=0,"",'LGHistData-Summary'!G15/'LGHistData-HMO'!G$54)</f>
        <v/>
      </c>
      <c r="H22" s="65" t="str">
        <f>IF('LGHistData-HMO'!H$54=0,"",'LGHistData-Summary'!H15/'LGHistData-HMO'!H$54)</f>
        <v/>
      </c>
      <c r="I22" s="65" t="str">
        <f>IF('LGHistData-HMO'!I$54=0,"",'LGHistData-Summary'!I15/'LGHistData-HMO'!I$54)</f>
        <v/>
      </c>
    </row>
    <row r="23" spans="2:9" x14ac:dyDescent="0.35">
      <c r="B23" s="225"/>
      <c r="C23" s="226">
        <v>2.2999999999999998</v>
      </c>
      <c r="D23" s="227" t="s">
        <v>235</v>
      </c>
      <c r="E23" s="65" t="str">
        <f>IF('LGHistData-HMO'!E$54=0,"",'LGHistData-Summary'!E16/'LGHistData-HMO'!E$54)</f>
        <v/>
      </c>
      <c r="F23" s="65" t="str">
        <f>IF('LGHistData-HMO'!F$54=0,"",'LGHistData-Summary'!F16/'LGHistData-HMO'!F$54)</f>
        <v/>
      </c>
      <c r="G23" s="65" t="str">
        <f>IF('LGHistData-HMO'!G$54=0,"",'LGHistData-Summary'!G16/'LGHistData-HMO'!G$54)</f>
        <v/>
      </c>
      <c r="H23" s="65" t="str">
        <f>IF('LGHistData-HMO'!H$54=0,"",'LGHistData-Summary'!H16/'LGHistData-HMO'!H$54)</f>
        <v/>
      </c>
      <c r="I23" s="65" t="str">
        <f>IF('LGHistData-HMO'!I$54=0,"",'LGHistData-Summary'!I16/'LGHistData-HMO'!I$54)</f>
        <v/>
      </c>
    </row>
    <row r="24" spans="2:9" x14ac:dyDescent="0.35">
      <c r="B24" s="225"/>
      <c r="C24" s="226">
        <v>2.4</v>
      </c>
      <c r="D24" s="227" t="s">
        <v>247</v>
      </c>
      <c r="E24" s="65" t="str">
        <f>IF('LGHistData-HMO'!E$54=0,"",'LGHistData-Summary'!E17/'LGHistData-HMO'!E$54)</f>
        <v/>
      </c>
      <c r="F24" s="65" t="str">
        <f>IF('LGHistData-HMO'!F$54=0,"",'LGHistData-Summary'!F17/'LGHistData-HMO'!F$54)</f>
        <v/>
      </c>
      <c r="G24" s="65" t="str">
        <f>IF('LGHistData-HMO'!G$54=0,"",'LGHistData-Summary'!G17/'LGHistData-HMO'!G$54)</f>
        <v/>
      </c>
      <c r="H24" s="65" t="str">
        <f>IF('LGHistData-HMO'!H$54=0,"",'LGHistData-Summary'!H17/'LGHistData-HMO'!H$54)</f>
        <v/>
      </c>
      <c r="I24" s="65" t="str">
        <f>IF('LGHistData-HMO'!I$54=0,"",'LGHistData-Summary'!I17/'LGHistData-HMO'!I$54)</f>
        <v/>
      </c>
    </row>
    <row r="25" spans="2:9" x14ac:dyDescent="0.35">
      <c r="B25" s="225"/>
      <c r="C25" s="226">
        <v>2.5</v>
      </c>
      <c r="D25" s="227" t="s">
        <v>248</v>
      </c>
      <c r="E25" s="65" t="str">
        <f>IF('LGHistData-HMO'!E$54=0,"",'LGHistData-Summary'!E18/'LGHistData-HMO'!E$54)</f>
        <v/>
      </c>
      <c r="F25" s="66" t="str">
        <f>IF('LGHistData-HMO'!F$54=0,"",'LGHistData-Summary'!F18/'LGHistData-HMO'!F$54)</f>
        <v/>
      </c>
      <c r="G25" s="65" t="str">
        <f>IF('LGHistData-HMO'!G$54=0,"",'LGHistData-Summary'!G18/'LGHistData-HMO'!G$54)</f>
        <v/>
      </c>
      <c r="H25" s="67" t="str">
        <f>IF('LGHistData-HMO'!H$54=0,"",'LGHistData-Summary'!H18/'LGHistData-HMO'!H$54)</f>
        <v/>
      </c>
      <c r="I25" s="67" t="str">
        <f>IF('LGHistData-HMO'!I$54=0,"",'LGHistData-Summary'!I18/'LGHistData-HMO'!I$54)</f>
        <v/>
      </c>
    </row>
    <row r="26" spans="2:9" x14ac:dyDescent="0.35">
      <c r="B26" s="239"/>
      <c r="C26" s="240"/>
      <c r="D26" s="241"/>
      <c r="E26" s="15"/>
      <c r="F26" s="16"/>
      <c r="G26" s="15"/>
      <c r="H26" s="17"/>
      <c r="I26" s="24"/>
    </row>
    <row r="27" spans="2:9" x14ac:dyDescent="0.35">
      <c r="B27" s="244" t="s">
        <v>197</v>
      </c>
      <c r="C27" s="223" t="s">
        <v>250</v>
      </c>
      <c r="D27" s="237"/>
      <c r="E27" s="18"/>
      <c r="F27" s="19"/>
      <c r="G27" s="18"/>
      <c r="H27" s="20"/>
      <c r="I27" s="22"/>
    </row>
    <row r="28" spans="2:9" x14ac:dyDescent="0.35">
      <c r="B28" s="226"/>
      <c r="C28" s="226">
        <v>3.1</v>
      </c>
      <c r="D28" s="227" t="s">
        <v>245</v>
      </c>
      <c r="E28" s="234" t="s">
        <v>251</v>
      </c>
      <c r="F28" s="68" t="str">
        <f>IF(E21="","",F21/E21-1)</f>
        <v/>
      </c>
      <c r="G28" s="68" t="str">
        <f>IF(F21="","",G21/F21-1)</f>
        <v/>
      </c>
      <c r="H28" s="68" t="str">
        <f>IF(G21="","",H21/G21-1)</f>
        <v/>
      </c>
      <c r="I28" s="68" t="str">
        <f>IF(H21="","",I21/H21-1)</f>
        <v/>
      </c>
    </row>
    <row r="29" spans="2:9" x14ac:dyDescent="0.35">
      <c r="B29" s="226"/>
      <c r="C29" s="226">
        <v>3.2</v>
      </c>
      <c r="D29" s="227" t="s">
        <v>246</v>
      </c>
      <c r="E29" s="234" t="s">
        <v>251</v>
      </c>
      <c r="F29" s="68" t="str">
        <f t="shared" ref="F29:I32" si="0">IF(E22="","",F22/E22-1)</f>
        <v/>
      </c>
      <c r="G29" s="68" t="str">
        <f t="shared" si="0"/>
        <v/>
      </c>
      <c r="H29" s="68" t="str">
        <f t="shared" si="0"/>
        <v/>
      </c>
      <c r="I29" s="68" t="str">
        <f t="shared" si="0"/>
        <v/>
      </c>
    </row>
    <row r="30" spans="2:9" x14ac:dyDescent="0.35">
      <c r="B30" s="226"/>
      <c r="C30" s="226">
        <v>3.3</v>
      </c>
      <c r="D30" s="227" t="s">
        <v>235</v>
      </c>
      <c r="E30" s="234" t="s">
        <v>251</v>
      </c>
      <c r="F30" s="68" t="str">
        <f t="shared" si="0"/>
        <v/>
      </c>
      <c r="G30" s="68" t="str">
        <f t="shared" si="0"/>
        <v/>
      </c>
      <c r="H30" s="68" t="str">
        <f t="shared" si="0"/>
        <v/>
      </c>
      <c r="I30" s="68" t="str">
        <f t="shared" si="0"/>
        <v/>
      </c>
    </row>
    <row r="31" spans="2:9" x14ac:dyDescent="0.35">
      <c r="B31" s="226"/>
      <c r="C31" s="226">
        <v>3.4</v>
      </c>
      <c r="D31" s="227" t="s">
        <v>247</v>
      </c>
      <c r="E31" s="234" t="s">
        <v>251</v>
      </c>
      <c r="F31" s="68" t="str">
        <f t="shared" si="0"/>
        <v/>
      </c>
      <c r="G31" s="68" t="str">
        <f t="shared" si="0"/>
        <v/>
      </c>
      <c r="H31" s="68" t="str">
        <f t="shared" si="0"/>
        <v/>
      </c>
      <c r="I31" s="68" t="str">
        <f t="shared" si="0"/>
        <v/>
      </c>
    </row>
    <row r="32" spans="2:9" x14ac:dyDescent="0.35">
      <c r="B32" s="226"/>
      <c r="C32" s="226">
        <v>3.5</v>
      </c>
      <c r="D32" s="227" t="s">
        <v>248</v>
      </c>
      <c r="E32" s="234" t="s">
        <v>251</v>
      </c>
      <c r="F32" s="69" t="str">
        <f t="shared" si="0"/>
        <v/>
      </c>
      <c r="G32" s="68" t="str">
        <f t="shared" si="0"/>
        <v/>
      </c>
      <c r="H32" s="70" t="str">
        <f t="shared" si="0"/>
        <v/>
      </c>
      <c r="I32" s="70" t="str">
        <f t="shared" si="0"/>
        <v/>
      </c>
    </row>
    <row r="33" spans="2:9" ht="16" thickBot="1" x14ac:dyDescent="0.4">
      <c r="B33" s="235"/>
      <c r="C33" s="235"/>
      <c r="D33" s="230"/>
      <c r="E33" s="38"/>
      <c r="F33" s="39"/>
      <c r="G33" s="38"/>
      <c r="H33" s="40"/>
      <c r="I33" s="41"/>
    </row>
    <row r="35" spans="2:9" ht="16" thickBot="1" x14ac:dyDescent="0.4"/>
    <row r="36" spans="2:9" ht="16" thickBot="1" x14ac:dyDescent="0.4">
      <c r="B36" s="7" t="s">
        <v>243</v>
      </c>
      <c r="E36" s="216"/>
      <c r="F36" s="217"/>
      <c r="G36" s="217" t="s">
        <v>201</v>
      </c>
      <c r="H36" s="217"/>
      <c r="I36" s="218"/>
    </row>
    <row r="37" spans="2:9" ht="16" thickBot="1" x14ac:dyDescent="0.4">
      <c r="E37" s="219"/>
      <c r="F37" s="220"/>
      <c r="G37" s="220"/>
      <c r="H37" s="220"/>
      <c r="I37" s="221"/>
    </row>
    <row r="38" spans="2:9" ht="16" thickBot="1" x14ac:dyDescent="0.4">
      <c r="E38" s="253">
        <f>E12</f>
        <v>2020</v>
      </c>
      <c r="F38" s="253">
        <f>E38+1</f>
        <v>2021</v>
      </c>
      <c r="G38" s="254">
        <f>F38+1</f>
        <v>2022</v>
      </c>
      <c r="H38" s="253">
        <f>G38+1</f>
        <v>2023</v>
      </c>
      <c r="I38" s="255">
        <f>H38+1</f>
        <v>2024</v>
      </c>
    </row>
    <row r="39" spans="2:9" x14ac:dyDescent="0.35">
      <c r="B39" s="222" t="s">
        <v>195</v>
      </c>
      <c r="C39" s="223" t="s">
        <v>244</v>
      </c>
      <c r="D39" s="256"/>
      <c r="E39" s="18"/>
      <c r="F39" s="19"/>
      <c r="G39" s="18"/>
      <c r="H39" s="20"/>
      <c r="I39" s="20"/>
    </row>
    <row r="40" spans="2:9" x14ac:dyDescent="0.35">
      <c r="B40" s="225"/>
      <c r="C40" s="226">
        <v>1.1000000000000001</v>
      </c>
      <c r="D40" s="227" t="s">
        <v>245</v>
      </c>
      <c r="E40" s="65">
        <f>'LGHistData-PPO'!E14</f>
        <v>1314550601.6599996</v>
      </c>
      <c r="F40" s="65">
        <f>'LGHistData-PPO'!F14</f>
        <v>1552044169.1000001</v>
      </c>
      <c r="G40" s="65">
        <f>'LGHistData-PPO'!G14</f>
        <v>1897036572.8299997</v>
      </c>
      <c r="H40" s="65">
        <f>'LGHistData-PPO'!H14</f>
        <v>2155060390.8200006</v>
      </c>
      <c r="I40" s="65">
        <f>'LGHistData-PPO'!I14</f>
        <v>2260480511.9900002</v>
      </c>
    </row>
    <row r="41" spans="2:9" x14ac:dyDescent="0.35">
      <c r="B41" s="225"/>
      <c r="C41" s="226">
        <v>1.2</v>
      </c>
      <c r="D41" s="227" t="s">
        <v>246</v>
      </c>
      <c r="E41" s="65">
        <f>'LGHistData-PPO'!E22</f>
        <v>1058546865.05</v>
      </c>
      <c r="F41" s="65">
        <f>'LGHistData-PPO'!F22</f>
        <v>1354428157.47001</v>
      </c>
      <c r="G41" s="65">
        <f>'LGHistData-PPO'!G22</f>
        <v>1657861395.7599998</v>
      </c>
      <c r="H41" s="65">
        <f>'LGHistData-PPO'!H22</f>
        <v>1929617657.1400001</v>
      </c>
      <c r="I41" s="65">
        <f>'LGHistData-PPO'!I22</f>
        <v>2028636976.4700003</v>
      </c>
    </row>
    <row r="42" spans="2:9" x14ac:dyDescent="0.35">
      <c r="B42" s="225"/>
      <c r="C42" s="226">
        <v>1.3</v>
      </c>
      <c r="D42" s="227" t="s">
        <v>235</v>
      </c>
      <c r="E42" s="65">
        <f>'LGHistData-PPO'!E50</f>
        <v>58798560.140000001</v>
      </c>
      <c r="F42" s="65">
        <f>'LGHistData-PPO'!F50</f>
        <v>100835686.23000002</v>
      </c>
      <c r="G42" s="65">
        <f>'LGHistData-PPO'!G50</f>
        <v>110275255.73999998</v>
      </c>
      <c r="H42" s="65">
        <f>'LGHistData-PPO'!H50</f>
        <v>112686902.77000001</v>
      </c>
      <c r="I42" s="65">
        <f>'LGHistData-PPO'!I50</f>
        <v>100633840.21000001</v>
      </c>
    </row>
    <row r="43" spans="2:9" x14ac:dyDescent="0.35">
      <c r="B43" s="225"/>
      <c r="C43" s="226">
        <v>1.4</v>
      </c>
      <c r="D43" s="227" t="s">
        <v>247</v>
      </c>
      <c r="E43" s="65">
        <f>'LGHistData-PPO'!E35</f>
        <v>67231331.343630001</v>
      </c>
      <c r="F43" s="65">
        <f>'LGHistData-PPO'!F35</f>
        <v>18930856.996820003</v>
      </c>
      <c r="G43" s="65">
        <f>'LGHistData-PPO'!G35</f>
        <v>29294057.3783</v>
      </c>
      <c r="H43" s="65">
        <f>'LGHistData-PPO'!H35</f>
        <v>21692884.935640007</v>
      </c>
      <c r="I43" s="65">
        <f>'LGHistData-PPO'!I35</f>
        <v>35269968.857799999</v>
      </c>
    </row>
    <row r="44" spans="2:9" x14ac:dyDescent="0.35">
      <c r="B44" s="225"/>
      <c r="C44" s="226">
        <v>1.5</v>
      </c>
      <c r="D44" s="227" t="s">
        <v>248</v>
      </c>
      <c r="E44" s="65">
        <f>'LGHistData-PPO'!E44</f>
        <v>8400948.7899999991</v>
      </c>
      <c r="F44" s="66">
        <f>'LGHistData-PPO'!F44</f>
        <v>8651139.5599999987</v>
      </c>
      <c r="G44" s="65">
        <f>'LGHistData-PPO'!G44</f>
        <v>8799545.6699999999</v>
      </c>
      <c r="H44" s="67">
        <f>'LGHistData-PPO'!H44</f>
        <v>8695458.9699999988</v>
      </c>
      <c r="I44" s="67">
        <f>'LGHistData-PPO'!I44</f>
        <v>10113616.870000001</v>
      </c>
    </row>
    <row r="45" spans="2:9" x14ac:dyDescent="0.35">
      <c r="B45" s="228"/>
      <c r="C45" s="235"/>
      <c r="D45" s="236"/>
      <c r="E45" s="15"/>
      <c r="F45" s="16"/>
      <c r="G45" s="15"/>
      <c r="H45" s="17"/>
      <c r="I45" s="17"/>
    </row>
    <row r="46" spans="2:9" x14ac:dyDescent="0.35">
      <c r="B46" s="222" t="s">
        <v>196</v>
      </c>
      <c r="C46" s="223" t="s">
        <v>249</v>
      </c>
      <c r="D46" s="237"/>
      <c r="E46" s="18"/>
      <c r="F46" s="19"/>
      <c r="G46" s="18"/>
      <c r="H46" s="20"/>
      <c r="I46" s="22"/>
    </row>
    <row r="47" spans="2:9" x14ac:dyDescent="0.35">
      <c r="B47" s="225"/>
      <c r="C47" s="226">
        <v>2.1</v>
      </c>
      <c r="D47" s="227" t="s">
        <v>245</v>
      </c>
      <c r="E47" s="65">
        <f>IF('LGHistData-PPO'!E$54=0,"",E40/'LGHistData-PPO'!E$54)</f>
        <v>581.15580417682179</v>
      </c>
      <c r="F47" s="65">
        <f>IF('LGHistData-PPO'!F$54=0,"",F40/'LGHistData-PPO'!F$54)</f>
        <v>579.08249716996409</v>
      </c>
      <c r="G47" s="65">
        <f>IF('LGHistData-PPO'!G$54=0,"",G40/'LGHistData-PPO'!G$54)</f>
        <v>567.48535330591972</v>
      </c>
      <c r="H47" s="65">
        <f>IF('LGHistData-PPO'!H$54=0,"",H40/'LGHistData-PPO'!H$54)</f>
        <v>607.08833685556795</v>
      </c>
      <c r="I47" s="65">
        <f>IF('LGHistData-PPO'!I$54=0,"",I40/'LGHistData-PPO'!I$54)</f>
        <v>661.71263771967267</v>
      </c>
    </row>
    <row r="48" spans="2:9" x14ac:dyDescent="0.35">
      <c r="B48" s="225"/>
      <c r="C48" s="226">
        <v>2.2000000000000002</v>
      </c>
      <c r="D48" s="227" t="s">
        <v>246</v>
      </c>
      <c r="E48" s="65">
        <f>IF('LGHistData-PPO'!E$54=0,"",E41/'LGHistData-PPO'!E$54)</f>
        <v>467.97791872001216</v>
      </c>
      <c r="F48" s="65">
        <f>IF('LGHistData-PPO'!F$54=0,"",F41/'LGHistData-PPO'!F$54)</f>
        <v>505.35007655088953</v>
      </c>
      <c r="G48" s="65">
        <f>IF('LGHistData-PPO'!G$54=0,"",G41/'LGHistData-PPO'!G$54)</f>
        <v>495.93775543378433</v>
      </c>
      <c r="H48" s="65">
        <f>IF('LGHistData-PPO'!H$54=0,"",H41/'LGHistData-PPO'!H$54)</f>
        <v>543.58030022282765</v>
      </c>
      <c r="I48" s="65">
        <f>IF('LGHistData-PPO'!I$54=0,"",I41/'LGHistData-PPO'!I$54)</f>
        <v>593.84485623982403</v>
      </c>
    </row>
    <row r="49" spans="2:9" x14ac:dyDescent="0.35">
      <c r="B49" s="225"/>
      <c r="C49" s="226">
        <v>2.2999999999999998</v>
      </c>
      <c r="D49" s="227" t="s">
        <v>235</v>
      </c>
      <c r="E49" s="65">
        <f>IF('LGHistData-PPO'!E$54=0,"",E42/'LGHistData-PPO'!E$54)</f>
        <v>25.994529582543272</v>
      </c>
      <c r="F49" s="65">
        <f>IF('LGHistData-PPO'!F$54=0,"",F42/'LGHistData-PPO'!F$54)</f>
        <v>37.62275723104959</v>
      </c>
      <c r="G49" s="65">
        <f>IF('LGHistData-PPO'!G$54=0,"",G42/'LGHistData-PPO'!G$54)</f>
        <v>32.988079070694084</v>
      </c>
      <c r="H49" s="65">
        <f>IF('LGHistData-PPO'!H$54=0,"",H42/'LGHistData-PPO'!H$54)</f>
        <v>31.744309662716248</v>
      </c>
      <c r="I49" s="65">
        <f>IF('LGHistData-PPO'!I$54=0,"",I42/'LGHistData-PPO'!I$54)</f>
        <v>29.458640981866491</v>
      </c>
    </row>
    <row r="50" spans="2:9" x14ac:dyDescent="0.35">
      <c r="B50" s="225"/>
      <c r="C50" s="226">
        <v>2.4</v>
      </c>
      <c r="D50" s="227" t="s">
        <v>247</v>
      </c>
      <c r="E50" s="65">
        <f>IF('LGHistData-PPO'!E$54=0,"",E43/'LGHistData-PPO'!E$54)</f>
        <v>29.722612719165113</v>
      </c>
      <c r="F50" s="65">
        <f>IF('LGHistData-PPO'!F$54=0,"",F43/'LGHistData-PPO'!F$54)</f>
        <v>7.0632834822239428</v>
      </c>
      <c r="G50" s="65">
        <f>IF('LGHistData-PPO'!G$54=0,"",G43/'LGHistData-PPO'!G$54)</f>
        <v>8.7631143959912432</v>
      </c>
      <c r="H50" s="65">
        <f>IF('LGHistData-PPO'!H$54=0,"",H43/'LGHistData-PPO'!H$54)</f>
        <v>6.1109644505905933</v>
      </c>
      <c r="I50" s="65">
        <f>IF('LGHistData-PPO'!I$54=0,"",I43/'LGHistData-PPO'!I$54)</f>
        <v>10.324611958118396</v>
      </c>
    </row>
    <row r="51" spans="2:9" x14ac:dyDescent="0.35">
      <c r="B51" s="225"/>
      <c r="C51" s="226">
        <v>2.5</v>
      </c>
      <c r="D51" s="227" t="s">
        <v>248</v>
      </c>
      <c r="E51" s="65">
        <f>IF('LGHistData-PPO'!E$54=0,"",E44/'LGHistData-PPO'!E$54)</f>
        <v>3.7140146174179103</v>
      </c>
      <c r="F51" s="66">
        <f>IF('LGHistData-PPO'!F$54=0,"",F44/'LGHistData-PPO'!F$54)</f>
        <v>3.2278227640104498</v>
      </c>
      <c r="G51" s="65">
        <f>IF('LGHistData-PPO'!G$54=0,"",G44/'LGHistData-PPO'!G$54)</f>
        <v>2.6323231481099243</v>
      </c>
      <c r="H51" s="67">
        <f>IF('LGHistData-PPO'!H$54=0,"",H44/'LGHistData-PPO'!H$54)</f>
        <v>2.4495423640005294</v>
      </c>
      <c r="I51" s="67">
        <f>IF('LGHistData-PPO'!I$54=0,"",I44/'LGHistData-PPO'!I$54)</f>
        <v>2.9605688084620327</v>
      </c>
    </row>
    <row r="52" spans="2:9" x14ac:dyDescent="0.35">
      <c r="B52" s="239"/>
      <c r="C52" s="240"/>
      <c r="D52" s="241"/>
      <c r="E52" s="15"/>
      <c r="F52" s="16"/>
      <c r="G52" s="15"/>
      <c r="H52" s="17"/>
      <c r="I52" s="24"/>
    </row>
    <row r="53" spans="2:9" x14ac:dyDescent="0.35">
      <c r="B53" s="244" t="s">
        <v>197</v>
      </c>
      <c r="C53" s="223" t="s">
        <v>250</v>
      </c>
      <c r="D53" s="237"/>
      <c r="E53" s="18"/>
      <c r="F53" s="19"/>
      <c r="G53" s="18"/>
      <c r="H53" s="20"/>
      <c r="I53" s="22"/>
    </row>
    <row r="54" spans="2:9" x14ac:dyDescent="0.35">
      <c r="B54" s="226"/>
      <c r="C54" s="226">
        <v>3.1</v>
      </c>
      <c r="D54" s="227" t="s">
        <v>245</v>
      </c>
      <c r="E54" s="234" t="s">
        <v>251</v>
      </c>
      <c r="F54" s="68">
        <f>IF(E47="","",F47/E47-1)</f>
        <v>-3.5675579456604378E-3</v>
      </c>
      <c r="G54" s="68">
        <f>IF(F47="","",G47/F47-1)</f>
        <v>-2.0026755981610189E-2</v>
      </c>
      <c r="H54" s="68">
        <f>IF(G47="","",H47/G47-1)</f>
        <v>6.9786794177045586E-2</v>
      </c>
      <c r="I54" s="68">
        <f>IF(H47="","",I47/H47-1)</f>
        <v>8.9977516529197166E-2</v>
      </c>
    </row>
    <row r="55" spans="2:9" x14ac:dyDescent="0.35">
      <c r="B55" s="226"/>
      <c r="C55" s="226">
        <v>3.2</v>
      </c>
      <c r="D55" s="227" t="s">
        <v>246</v>
      </c>
      <c r="E55" s="234" t="s">
        <v>251</v>
      </c>
      <c r="F55" s="68">
        <f t="shared" ref="F55:I58" si="1">IF(E48="","",F48/E48-1)</f>
        <v>7.9858806016095185E-2</v>
      </c>
      <c r="G55" s="68">
        <f t="shared" si="1"/>
        <v>-1.8625348157352728E-2</v>
      </c>
      <c r="H55" s="68">
        <f t="shared" si="1"/>
        <v>9.6065573284235262E-2</v>
      </c>
      <c r="I55" s="68">
        <f t="shared" si="1"/>
        <v>9.2469421714494793E-2</v>
      </c>
    </row>
    <row r="56" spans="2:9" x14ac:dyDescent="0.35">
      <c r="B56" s="226"/>
      <c r="C56" s="226">
        <v>3.3</v>
      </c>
      <c r="D56" s="227" t="s">
        <v>235</v>
      </c>
      <c r="E56" s="234" t="s">
        <v>251</v>
      </c>
      <c r="F56" s="68">
        <f t="shared" si="1"/>
        <v>0.44733364424164468</v>
      </c>
      <c r="G56" s="68">
        <f t="shared" si="1"/>
        <v>-0.12318815795166027</v>
      </c>
      <c r="H56" s="68">
        <f t="shared" si="1"/>
        <v>-3.7703602119796509E-2</v>
      </c>
      <c r="I56" s="68">
        <f t="shared" si="1"/>
        <v>-7.2002469265673774E-2</v>
      </c>
    </row>
    <row r="57" spans="2:9" x14ac:dyDescent="0.35">
      <c r="B57" s="226"/>
      <c r="C57" s="226">
        <v>3.4</v>
      </c>
      <c r="D57" s="227" t="s">
        <v>247</v>
      </c>
      <c r="E57" s="234" t="s">
        <v>251</v>
      </c>
      <c r="F57" s="68">
        <f>IF(E50="","",F50/E50-1)</f>
        <v>-0.76235993958668569</v>
      </c>
      <c r="G57" s="68">
        <f t="shared" si="1"/>
        <v>0.24065732573883514</v>
      </c>
      <c r="H57" s="68">
        <f t="shared" si="1"/>
        <v>-0.30264924381380864</v>
      </c>
      <c r="I57" s="68">
        <f t="shared" si="1"/>
        <v>0.68952250362388789</v>
      </c>
    </row>
    <row r="58" spans="2:9" x14ac:dyDescent="0.35">
      <c r="B58" s="226"/>
      <c r="C58" s="226">
        <v>3.5</v>
      </c>
      <c r="D58" s="227" t="s">
        <v>248</v>
      </c>
      <c r="E58" s="234" t="s">
        <v>251</v>
      </c>
      <c r="F58" s="69">
        <f>IF(E51="","",F51/E51-1)</f>
        <v>-0.13090736130313751</v>
      </c>
      <c r="G58" s="68">
        <f t="shared" si="1"/>
        <v>-0.18448956446438813</v>
      </c>
      <c r="H58" s="70">
        <f t="shared" si="1"/>
        <v>-6.9437061418783697E-2</v>
      </c>
      <c r="I58" s="70">
        <f t="shared" si="1"/>
        <v>0.20862119062391238</v>
      </c>
    </row>
    <row r="59" spans="2:9" ht="16" thickBot="1" x14ac:dyDescent="0.4">
      <c r="B59" s="235"/>
      <c r="C59" s="235"/>
      <c r="D59" s="230"/>
      <c r="E59" s="38"/>
      <c r="F59" s="39"/>
      <c r="G59" s="38"/>
      <c r="H59" s="40"/>
      <c r="I59" s="41"/>
    </row>
  </sheetData>
  <sheetProtection algorithmName="SHA-512" hashValue="y+/pqfTUUWT8Xb8EB0DrK3qBxCZ03TEEUSyfFkccPuMHkg4AcDeztoef/uYmtPYLYk73/2Mu+edSWGsBX99T5w==" saltValue="bS/gjqnDqIwNRaIrMrZKDw==" spinCount="100000" sheet="1" objects="1" scenarios="1"/>
  <conditionalFormatting sqref="E14:I18">
    <cfRule type="cellIs" dxfId="5" priority="6" stopIfTrue="1" operator="lessThan">
      <formula>0</formula>
    </cfRule>
  </conditionalFormatting>
  <conditionalFormatting sqref="E21:I25">
    <cfRule type="cellIs" dxfId="4" priority="5" stopIfTrue="1" operator="lessThan">
      <formula>0</formula>
    </cfRule>
  </conditionalFormatting>
  <conditionalFormatting sqref="E28:I32">
    <cfRule type="cellIs" dxfId="3" priority="4" stopIfTrue="1" operator="lessThan">
      <formula>0</formula>
    </cfRule>
  </conditionalFormatting>
  <conditionalFormatting sqref="E40:I44">
    <cfRule type="cellIs" dxfId="2" priority="3" stopIfTrue="1" operator="lessThan">
      <formula>0</formula>
    </cfRule>
  </conditionalFormatting>
  <conditionalFormatting sqref="E47:I51">
    <cfRule type="cellIs" dxfId="1" priority="2" stopIfTrue="1" operator="lessThan">
      <formula>0</formula>
    </cfRule>
  </conditionalFormatting>
  <conditionalFormatting sqref="E54:I58">
    <cfRule type="cellIs" dxfId="0"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8BFD-ADB7-4684-B5F1-E107CF68EBB4}">
  <sheetPr>
    <tabColor rgb="FF00FFFF"/>
  </sheetPr>
  <dimension ref="A1:A19"/>
  <sheetViews>
    <sheetView showGridLines="0" workbookViewId="0"/>
  </sheetViews>
  <sheetFormatPr defaultRowHeight="15.5" x14ac:dyDescent="0.35"/>
  <sheetData>
    <row r="1" spans="1:1" x14ac:dyDescent="0.35">
      <c r="A1" t="s">
        <v>460</v>
      </c>
    </row>
    <row r="3" spans="1:1" x14ac:dyDescent="0.35">
      <c r="A3" s="43" t="s">
        <v>367</v>
      </c>
    </row>
    <row r="4" spans="1:1" x14ac:dyDescent="0.35">
      <c r="A4" s="43" t="s">
        <v>367</v>
      </c>
    </row>
    <row r="5" spans="1:1" x14ac:dyDescent="0.35">
      <c r="A5" s="43" t="s">
        <v>367</v>
      </c>
    </row>
    <row r="6" spans="1:1" x14ac:dyDescent="0.35">
      <c r="A6" s="43" t="s">
        <v>367</v>
      </c>
    </row>
    <row r="7" spans="1:1" x14ac:dyDescent="0.35">
      <c r="A7" s="43" t="s">
        <v>368</v>
      </c>
    </row>
    <row r="8" spans="1:1" x14ac:dyDescent="0.35">
      <c r="A8" s="43" t="s">
        <v>369</v>
      </c>
    </row>
    <row r="9" spans="1:1" x14ac:dyDescent="0.35">
      <c r="A9" s="43" t="s">
        <v>370</v>
      </c>
    </row>
    <row r="10" spans="1:1" x14ac:dyDescent="0.35">
      <c r="A10" s="43" t="s">
        <v>370</v>
      </c>
    </row>
    <row r="11" spans="1:1" x14ac:dyDescent="0.35">
      <c r="A11" s="43" t="s">
        <v>371</v>
      </c>
    </row>
    <row r="12" spans="1:1" x14ac:dyDescent="0.35">
      <c r="A12" s="92" t="s">
        <v>513</v>
      </c>
    </row>
    <row r="13" spans="1:1" x14ac:dyDescent="0.35">
      <c r="A13" s="92" t="s">
        <v>514</v>
      </c>
    </row>
    <row r="14" spans="1:1" x14ac:dyDescent="0.35">
      <c r="A14" s="43" t="s">
        <v>372</v>
      </c>
    </row>
    <row r="15" spans="1:1" x14ac:dyDescent="0.35">
      <c r="A15" s="43" t="s">
        <v>373</v>
      </c>
    </row>
    <row r="16" spans="1:1" x14ac:dyDescent="0.35">
      <c r="A16" s="42" t="s">
        <v>374</v>
      </c>
    </row>
    <row r="17" spans="1:1" x14ac:dyDescent="0.35">
      <c r="A17" s="43" t="s">
        <v>375</v>
      </c>
    </row>
    <row r="18" spans="1:1" x14ac:dyDescent="0.35">
      <c r="A18" s="45" t="s">
        <v>376</v>
      </c>
    </row>
    <row r="19" spans="1:1" x14ac:dyDescent="0.35">
      <c r="A19" s="4" t="s">
        <v>427</v>
      </c>
    </row>
  </sheetData>
  <hyperlinks>
    <hyperlink ref="A7" location="'LGARD-#7-ProductsSold'!A9" display="LGARD-#7-ProductsSold" xr:uid="{D5FBA78C-6E66-456F-95E8-46ED0470960F}"/>
    <hyperlink ref="A8" location="'LGARD-#8-BaseRateFactors'!A9" display="LGARD-#8-BaseRateFactors" xr:uid="{66E25942-7DCA-4396-BAB6-A0B811F7D0E1}"/>
    <hyperlink ref="A11" location="'LGARD-#11-HistData'!A9" display="LGARD-#11-HistData" xr:uid="{CFA0639C-C76F-4598-9A80-0C6C47536D84}"/>
    <hyperlink ref="A12" location="'LGARD-#12a-EECostSharing'!A1" display="LGARD-#12a-EECostSharing" xr:uid="{7F169A10-87ED-4FFE-8D44-48F69AC50A45}"/>
    <hyperlink ref="A14" location="'LGARD-#13-EEBenefitChanges'!A9" display="LGARD-#13-EEBenefits" xr:uid="{5E0BA28E-9143-4FF3-B9D6-4EB1A7104725}"/>
    <hyperlink ref="A15" location="'LGARD-#14-CCQIEfforts'!A9" display="LGARD-#14-CCQIEfforts" xr:uid="{927F635C-96FE-4A08-8EC4-02E78AB93032}"/>
    <hyperlink ref="A16" location="'LGARD-#15-ExciseTaxes'!A9" display="LGARD-#15-ExciseTaxes" xr:uid="{53C3EA4C-EA9D-487D-AA84-13B3AB14FC6B}"/>
    <hyperlink ref="A17" location="'LGARD-#16-LGRxReport'!A9" display="LGARD-#16-LGRxReport" xr:uid="{01EA56BC-6F6B-4EE4-9B5D-2515B4009C52}"/>
    <hyperlink ref="A18" location="'LGARD-#17-OtherComments'!A9" display="LGARD-#17-OtherComments" xr:uid="{E81AB13D-6CC0-42C0-90F7-006428ABF679}"/>
    <hyperlink ref="A9" location="'LGARD-#9-#10-TrendFactors'!A9" display="LGARD-#9-#10-TrendFactors" xr:uid="{439FDA7E-CB4E-422D-91C8-BC6F49EC2A25}"/>
    <hyperlink ref="A4:A6" location="'LGARD -#7 - Products Sold'!A9" display="LGARD-#7 Products Sold" xr:uid="{975DD77D-FB73-4B94-BCFC-02C0D15EE4F9}"/>
    <hyperlink ref="A10" location="'LGARD-#9-#10-TrendFactors'!A38" display="LGARD-#9-#10-TrendFactors" xr:uid="{BAADC6AA-2CE1-48CA-BFA2-7EE080AE1595}"/>
    <hyperlink ref="A4" location="'LGARD-#3-#6 RateChanges'!A28" display="LGARD-#3-#6-RateChanges" xr:uid="{91DDA34E-7570-4F11-81F9-297FB1BBF269}"/>
    <hyperlink ref="A3" location="'LGARD-#3-#6 RateChanges'!A9" display="LGARD-#3-#6-RateChanges" xr:uid="{64CB2786-775D-49D2-82BF-E866C70C2310}"/>
    <hyperlink ref="A5" location="'LGARD-#3-#6 RateChanges'!A68" display="LGARD-#3-#6-RateChanges" xr:uid="{522CC6E3-08E7-4EAD-B4A0-B075FCF69ED2}"/>
    <hyperlink ref="A6" location="'LGARD-#3-#6 RateChanges'!A93" display="LGARD-#3-#6-RateChanges" xr:uid="{F06D626E-6B41-4F8B-A796-28430F0B22D6}"/>
    <hyperlink ref="A19" location="'LGARD-#18-AdditionalInfo'!A1" display="LGARD-#18-AdditionalInfo" xr:uid="{A13A12B0-01C0-441B-902F-6E9DC6B12BB1}"/>
    <hyperlink ref="A13" location="'LGARD-#12b-EECostSharing'!A1" display="LGARD-#12b-EECostSharing" xr:uid="{A8A4DB2E-9CF2-4688-8DE8-15C7E7EAFBD7}"/>
  </hyperlinks>
  <printOptions horizontalCentered="1"/>
  <pageMargins left="0.7" right="0.7" top="0.75" bottom="0.75" header="0.3" footer="0.3"/>
  <pageSetup scale="65" orientation="landscape" r:id="rId1"/>
  <headerFooter>
    <oddFooter>&amp;L&amp;A
Version Date: June 2, 2025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487B-CD70-415A-BDF1-061D693C3BBB}">
  <sheetPr>
    <tabColor rgb="FF7030A0"/>
  </sheetPr>
  <dimension ref="A1:A9"/>
  <sheetViews>
    <sheetView showGridLines="0" workbookViewId="0">
      <selection activeCell="A3" sqref="A3"/>
    </sheetView>
  </sheetViews>
  <sheetFormatPr defaultRowHeight="15.5" x14ac:dyDescent="0.35"/>
  <cols>
    <col min="1" max="1" width="23.3046875" customWidth="1"/>
  </cols>
  <sheetData>
    <row r="1" spans="1:1" x14ac:dyDescent="0.35">
      <c r="A1" t="s">
        <v>396</v>
      </c>
    </row>
    <row r="3" spans="1:1" x14ac:dyDescent="0.35">
      <c r="A3" s="43" t="s">
        <v>380</v>
      </c>
    </row>
    <row r="4" spans="1:1" x14ac:dyDescent="0.35">
      <c r="A4" s="63" t="s">
        <v>381</v>
      </c>
    </row>
    <row r="5" spans="1:1" x14ac:dyDescent="0.35">
      <c r="A5" s="92" t="s">
        <v>382</v>
      </c>
    </row>
    <row r="6" spans="1:1" x14ac:dyDescent="0.35">
      <c r="A6" s="43" t="s">
        <v>383</v>
      </c>
    </row>
    <row r="7" spans="1:1" x14ac:dyDescent="0.35">
      <c r="A7" s="43" t="s">
        <v>384</v>
      </c>
    </row>
    <row r="8" spans="1:1" x14ac:dyDescent="0.35">
      <c r="A8" s="62" t="s">
        <v>385</v>
      </c>
    </row>
    <row r="9" spans="1:1" x14ac:dyDescent="0.35">
      <c r="A9" s="45" t="s">
        <v>392</v>
      </c>
    </row>
  </sheetData>
  <hyperlinks>
    <hyperlink ref="A3" location="'LGPDCD-PharmPctPrem'!A1" display="LGPDCD-PharmPctPrem" xr:uid="{62ED7AA0-6B62-4BCD-91C6-AC9C037F8B4F}"/>
    <hyperlink ref="A5" location="'LGPDCD-YoYcompofPrem'!A1" display="LGPDCD-YoYCompofPrem" xr:uid="{1C3CD7F1-323F-41EF-8253-5E220C50BEDD}"/>
    <hyperlink ref="A6" location="'LGPDCD-SpecTierForm'!A1" display="LGPDCD-SpecTierForm" xr:uid="{829C0BE5-CC5A-46FA-AE21-72038EAB0ED4}"/>
    <hyperlink ref="A7" location="'LGPDCD-PharmDocOff'!A1" display="LGPDCD-PharmDocOff" xr:uid="{DF9E4EBE-1C7E-4311-9E56-023DD0BA6BBA}"/>
    <hyperlink ref="A9" location="'LGPDCD-RxGlossary'!A1" display="LGPDCD-RxGlossary" xr:uid="{1052E3CB-F5E2-4BA7-AE42-4AEBCBB3CA2F}"/>
    <hyperlink ref="A8" location="'LGPDCD-PharmBenMgr'!A1" display="LGPDCD-PharmBenMgr" xr:uid="{E46F2AD7-E331-47EF-A6C0-44A62BCF6227}"/>
    <hyperlink ref="A4" location="'LGPDCD-YoYTotalPlanSpnd'!A1" display="LGPDCD-YoYTotalPlanSpnd" xr:uid="{41E18E6C-8DC5-4DB9-9178-1DC1062AD801}"/>
  </hyperlinks>
  <pageMargins left="0.7" right="0.7" top="0.75" bottom="0.75" header="0.3" footer="0.3"/>
  <pageSetup orientation="portrait" r:id="rId1"/>
  <headerFooter>
    <oddFooter>&amp;L&amp;A
Version Date: June 2,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E9FD-0F7D-4332-AE46-16FFABB6DD8A}">
  <sheetPr>
    <tabColor theme="0"/>
    <pageSetUpPr fitToPage="1"/>
  </sheetPr>
  <dimension ref="A1:C24"/>
  <sheetViews>
    <sheetView showGridLines="0" zoomScale="85" zoomScaleNormal="85" zoomScaleSheetLayoutView="85" zoomScalePageLayoutView="90" workbookViewId="0"/>
  </sheetViews>
  <sheetFormatPr defaultColWidth="42.84375" defaultRowHeight="15.5" x14ac:dyDescent="0.35"/>
  <cols>
    <col min="1" max="1" width="53.07421875" style="258" customWidth="1"/>
    <col min="2" max="2" width="25.07421875" style="258" customWidth="1"/>
    <col min="3" max="3" width="31.84375" style="258" customWidth="1"/>
    <col min="4" max="16384" width="42.84375" style="258"/>
  </cols>
  <sheetData>
    <row r="1" spans="1:3" ht="16.5" customHeight="1" x14ac:dyDescent="0.35">
      <c r="A1" s="257" t="s">
        <v>60</v>
      </c>
      <c r="B1" s="259"/>
      <c r="C1" s="86"/>
    </row>
    <row r="2" spans="1:3" ht="16.5" customHeight="1" x14ac:dyDescent="0.35">
      <c r="A2" s="257" t="s">
        <v>258</v>
      </c>
      <c r="B2" s="259"/>
      <c r="C2" s="86"/>
    </row>
    <row r="3" spans="1:3" ht="16.5" customHeight="1" x14ac:dyDescent="0.35">
      <c r="A3" s="257" t="s">
        <v>310</v>
      </c>
      <c r="B3" s="259"/>
      <c r="C3" s="86"/>
    </row>
    <row r="4" spans="1:3" ht="16.5" customHeight="1" x14ac:dyDescent="0.35">
      <c r="A4" s="260" t="s">
        <v>259</v>
      </c>
      <c r="B4" s="261"/>
      <c r="C4" s="262"/>
    </row>
    <row r="5" spans="1:3" ht="16.5" customHeight="1" x14ac:dyDescent="0.35">
      <c r="A5" s="260" t="s">
        <v>260</v>
      </c>
      <c r="B5" s="261"/>
      <c r="C5" s="262"/>
    </row>
    <row r="6" spans="1:3" ht="16.5" customHeight="1" x14ac:dyDescent="0.35">
      <c r="A6" s="263"/>
      <c r="B6" s="263"/>
      <c r="C6" s="263"/>
    </row>
    <row r="7" spans="1:3" ht="16.5" customHeight="1" x14ac:dyDescent="0.35">
      <c r="A7" s="277" t="str">
        <f>'Cover-Input Page '!B7&amp;": "&amp;'Cover-Input Page '!C7</f>
        <v>Company Name (Health Plan): Aetna Life Insurance Company</v>
      </c>
      <c r="B7" s="264"/>
      <c r="C7" s="264"/>
    </row>
    <row r="8" spans="1:3" ht="16.5" customHeight="1" x14ac:dyDescent="0.35">
      <c r="A8" s="277" t="str">
        <f>"Reporting Year: "&amp;'Cover-Input Page '!$C$5</f>
        <v>Reporting Year: 2025</v>
      </c>
      <c r="B8" s="264"/>
      <c r="C8" s="264"/>
    </row>
    <row r="9" spans="1:3" ht="16.5" customHeight="1" x14ac:dyDescent="0.35">
      <c r="A9" s="264"/>
      <c r="B9" s="259"/>
      <c r="C9" s="259"/>
    </row>
    <row r="10" spans="1:3" x14ac:dyDescent="0.35">
      <c r="A10" s="265" t="s">
        <v>261</v>
      </c>
      <c r="B10" s="266"/>
      <c r="C10" s="267"/>
    </row>
    <row r="11" spans="1:3" ht="49.5" customHeight="1" x14ac:dyDescent="0.35">
      <c r="A11" s="268" t="s">
        <v>262</v>
      </c>
      <c r="B11" s="278" t="str">
        <f>'Cover-Input Page '!$C$5&amp;" Total Paid Dollar Amount (PMPM)"</f>
        <v>2025 Total Paid Dollar Amount (PMPM)</v>
      </c>
      <c r="C11" s="269" t="s">
        <v>263</v>
      </c>
    </row>
    <row r="12" spans="1:3" ht="45" customHeight="1" x14ac:dyDescent="0.35">
      <c r="A12" s="270" t="s">
        <v>363</v>
      </c>
      <c r="B12" s="54">
        <v>10.449411379299372</v>
      </c>
      <c r="C12" s="279">
        <f>B12/B19</f>
        <v>1.4434918604441906E-2</v>
      </c>
    </row>
    <row r="13" spans="1:3" ht="45.75" customHeight="1" x14ac:dyDescent="0.35">
      <c r="A13" s="270" t="s">
        <v>364</v>
      </c>
      <c r="B13" s="54">
        <v>34.602492243203955</v>
      </c>
      <c r="C13" s="279">
        <f>B13/B19</f>
        <v>4.7800219640215913E-2</v>
      </c>
    </row>
    <row r="14" spans="1:3" ht="45" customHeight="1" x14ac:dyDescent="0.35">
      <c r="A14" s="270" t="s">
        <v>365</v>
      </c>
      <c r="B14" s="54">
        <v>121.2175920802576</v>
      </c>
      <c r="C14" s="279">
        <f>B14/B19</f>
        <v>0.16745116175359928</v>
      </c>
    </row>
    <row r="15" spans="1:3" ht="45" customHeight="1" x14ac:dyDescent="0.35">
      <c r="A15" s="270" t="s">
        <v>264</v>
      </c>
      <c r="B15" s="280">
        <f>SUM(B12:B14)</f>
        <v>166.26949570276093</v>
      </c>
      <c r="C15" s="279">
        <f>B15/B19</f>
        <v>0.22968629999825713</v>
      </c>
    </row>
    <row r="16" spans="1:3" ht="45" customHeight="1" x14ac:dyDescent="0.35">
      <c r="A16" s="271" t="s">
        <v>265</v>
      </c>
      <c r="B16" s="280">
        <f>'LGPDCD-YoYTotalPlanSpnd'!B16</f>
        <v>-53.229139582987536</v>
      </c>
      <c r="C16" s="279">
        <f>B16/B19</f>
        <v>-7.3531251605908149E-2</v>
      </c>
    </row>
    <row r="17" spans="1:3" ht="30" customHeight="1" x14ac:dyDescent="0.35">
      <c r="A17" s="272"/>
      <c r="B17" s="273"/>
      <c r="C17" s="274"/>
    </row>
    <row r="18" spans="1:3" ht="23.25" customHeight="1" x14ac:dyDescent="0.35">
      <c r="A18" s="275"/>
      <c r="B18" s="281">
        <f>'Cover-Input Page '!$C$5</f>
        <v>2025</v>
      </c>
      <c r="C18" s="276"/>
    </row>
    <row r="19" spans="1:3" ht="45" customHeight="1" x14ac:dyDescent="0.35">
      <c r="A19" s="270" t="s">
        <v>266</v>
      </c>
      <c r="B19" s="280">
        <f>'LGPDCD-YoYTotalPlanSpnd'!B19</f>
        <v>723.89818506381357</v>
      </c>
      <c r="C19" s="276"/>
    </row>
    <row r="20" spans="1:3" ht="15" customHeight="1" x14ac:dyDescent="0.35"/>
    <row r="21" spans="1:3" ht="17.25" customHeight="1" x14ac:dyDescent="0.35"/>
    <row r="22" spans="1:3" ht="30" customHeight="1" x14ac:dyDescent="0.35">
      <c r="A22" s="272"/>
      <c r="B22" s="272"/>
      <c r="C22" s="272"/>
    </row>
    <row r="23" spans="1:3" ht="30" customHeight="1" x14ac:dyDescent="0.35"/>
    <row r="24" spans="1:3" ht="30" customHeight="1" x14ac:dyDescent="0.35"/>
  </sheetData>
  <sheetProtection algorithmName="SHA-512" hashValue="e+qmXTTe+QcCQuCv1+EGYUPynw42bFYlDpyeyaNIH5kcdmVPqtb8yCn6teYyWhItjrKuWi2clqESjO46w3Op3A==" saltValue="WBfxRvQnRHFx0BVDUBFZCw=="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0528-B85C-4D36-848D-E422F30497AA}">
  <sheetPr>
    <tabColor theme="0"/>
    <pageSetUpPr fitToPage="1"/>
  </sheetPr>
  <dimension ref="A1:D24"/>
  <sheetViews>
    <sheetView showGridLines="0" zoomScaleNormal="100" zoomScaleSheetLayoutView="115" zoomScalePageLayoutView="85" workbookViewId="0">
      <selection activeCell="A19" sqref="A19"/>
    </sheetView>
  </sheetViews>
  <sheetFormatPr defaultColWidth="7.84375" defaultRowHeight="15.5" x14ac:dyDescent="0.35"/>
  <cols>
    <col min="1" max="1" width="54.84375" style="258" customWidth="1"/>
    <col min="2" max="2" width="21.07421875" style="258" customWidth="1"/>
    <col min="3" max="3" width="22" style="258" customWidth="1"/>
    <col min="4" max="4" width="22.07421875" style="258" customWidth="1"/>
    <col min="5" max="16384" width="7.84375" style="258"/>
  </cols>
  <sheetData>
    <row r="1" spans="1:4" ht="17.25" customHeight="1" x14ac:dyDescent="0.35">
      <c r="A1" s="257" t="s">
        <v>60</v>
      </c>
      <c r="B1" s="259"/>
      <c r="C1" s="86"/>
      <c r="D1" s="86"/>
    </row>
    <row r="2" spans="1:4" ht="18" customHeight="1" x14ac:dyDescent="0.35">
      <c r="A2" s="257" t="s">
        <v>258</v>
      </c>
      <c r="B2" s="259"/>
      <c r="C2" s="86"/>
      <c r="D2" s="86"/>
    </row>
    <row r="3" spans="1:4" ht="18" customHeight="1" x14ac:dyDescent="0.35">
      <c r="A3" s="257" t="s">
        <v>310</v>
      </c>
      <c r="B3" s="259"/>
      <c r="C3" s="86"/>
      <c r="D3" s="86"/>
    </row>
    <row r="4" spans="1:4" ht="18" customHeight="1" x14ac:dyDescent="0.35">
      <c r="A4" s="262" t="s">
        <v>267</v>
      </c>
      <c r="B4" s="261"/>
      <c r="C4" s="282"/>
      <c r="D4" s="282"/>
    </row>
    <row r="5" spans="1:4" ht="18" customHeight="1" x14ac:dyDescent="0.35">
      <c r="A5" s="262" t="s">
        <v>268</v>
      </c>
      <c r="B5" s="261"/>
      <c r="C5" s="282"/>
      <c r="D5" s="282"/>
    </row>
    <row r="6" spans="1:4" ht="16.5" customHeight="1" x14ac:dyDescent="0.35">
      <c r="A6" s="263"/>
      <c r="B6" s="263"/>
      <c r="C6" s="263"/>
      <c r="D6" s="263"/>
    </row>
    <row r="7" spans="1:4" ht="16.5" customHeight="1" x14ac:dyDescent="0.35">
      <c r="A7" s="277" t="str">
        <f>'Cover-Input Page '!B7&amp;": "&amp;'Cover-Input Page '!C7</f>
        <v>Company Name (Health Plan): Aetna Life Insurance Company</v>
      </c>
      <c r="B7" s="275"/>
      <c r="C7" s="259"/>
      <c r="D7" s="259"/>
    </row>
    <row r="8" spans="1:4" ht="16.5" customHeight="1" x14ac:dyDescent="0.35">
      <c r="A8" s="277" t="str">
        <f>"Reporting Year: "&amp;'Cover-Input Page '!$C$5</f>
        <v>Reporting Year: 2025</v>
      </c>
      <c r="B8" s="283"/>
      <c r="C8" s="259"/>
      <c r="D8" s="259"/>
    </row>
    <row r="9" spans="1:4" ht="16.5" customHeight="1" x14ac:dyDescent="0.35">
      <c r="A9" s="264"/>
      <c r="B9" s="283"/>
      <c r="C9" s="259"/>
      <c r="D9" s="259"/>
    </row>
    <row r="10" spans="1:4" x14ac:dyDescent="0.35">
      <c r="A10" s="289" t="str">
        <f>'LGPDCD-PharmPctPrem'!A10:C10</f>
        <v>Includes Plan Pharmacy, Network Pharmacy, and Mail Order Pharmacy for Outpatient Use</v>
      </c>
      <c r="B10" s="284"/>
      <c r="C10" s="284"/>
      <c r="D10" s="284"/>
    </row>
    <row r="11" spans="1:4" ht="87.75" customHeight="1" x14ac:dyDescent="0.35">
      <c r="A11" s="268" t="s">
        <v>262</v>
      </c>
      <c r="B11" s="278" t="str">
        <f>'Cover-Input Page '!$C$5&amp;" Total Annual Plan Spending (i.e., Allowed) Dollar Amount (PMPM)"</f>
        <v>2025 Total Annual Plan Spending (i.e., Allowed) Dollar Amount (PMPM)</v>
      </c>
      <c r="C11" s="278" t="str">
        <f>'Cover-Input Page '!$C$5-1&amp;" Total Annual Plan Spending (i.e., Allowed) Dollar Amount (PMPM)"</f>
        <v>2024 Total Annual Plan Spending (i.e., Allowed) Dollar Amount (PMPM)</v>
      </c>
      <c r="D11" s="269" t="s">
        <v>269</v>
      </c>
    </row>
    <row r="12" spans="1:4" ht="54.75" customHeight="1" x14ac:dyDescent="0.35">
      <c r="A12" s="270" t="s">
        <v>363</v>
      </c>
      <c r="B12" s="52">
        <v>16.021437629881451</v>
      </c>
      <c r="C12" s="52">
        <v>15.749296815201943</v>
      </c>
      <c r="D12" s="279">
        <f>B12/C12-1</f>
        <v>1.7279553358650723E-2</v>
      </c>
    </row>
    <row r="13" spans="1:4" ht="54.75" customHeight="1" x14ac:dyDescent="0.35">
      <c r="A13" s="270" t="s">
        <v>364</v>
      </c>
      <c r="B13" s="52">
        <v>37.689296561690483</v>
      </c>
      <c r="C13" s="52">
        <v>37.630577497042722</v>
      </c>
      <c r="D13" s="279">
        <f>B13/C13-1</f>
        <v>1.560408278410641E-3</v>
      </c>
    </row>
    <row r="14" spans="1:4" ht="31" x14ac:dyDescent="0.35">
      <c r="A14" s="270" t="s">
        <v>365</v>
      </c>
      <c r="B14" s="52">
        <v>127.00814826714914</v>
      </c>
      <c r="C14" s="52">
        <v>117.1020349978628</v>
      </c>
      <c r="D14" s="279">
        <f>B14/C14-1</f>
        <v>8.4593860981725388E-2</v>
      </c>
    </row>
    <row r="15" spans="1:4" ht="45" customHeight="1" x14ac:dyDescent="0.35">
      <c r="A15" s="270" t="s">
        <v>270</v>
      </c>
      <c r="B15" s="290">
        <f>SUM(B12:B14)</f>
        <v>180.71888245872105</v>
      </c>
      <c r="C15" s="290">
        <f>SUM(C12:C14)</f>
        <v>170.48190931010748</v>
      </c>
      <c r="D15" s="279">
        <f>B15/C15-1</f>
        <v>6.0047269472988329E-2</v>
      </c>
    </row>
    <row r="16" spans="1:4" ht="45" customHeight="1" x14ac:dyDescent="0.35">
      <c r="A16" s="270" t="s">
        <v>271</v>
      </c>
      <c r="B16" s="53">
        <v>-53.229139582987536</v>
      </c>
      <c r="C16" s="53">
        <v>-48.422103838631621</v>
      </c>
      <c r="D16" s="279">
        <f>B16/C16-1</f>
        <v>9.9273582997870813E-2</v>
      </c>
    </row>
    <row r="17" spans="1:4" ht="30" customHeight="1" x14ac:dyDescent="0.35">
      <c r="A17" s="272"/>
      <c r="B17" s="285"/>
      <c r="C17" s="285"/>
      <c r="D17" s="286"/>
    </row>
    <row r="18" spans="1:4" ht="46.5" x14ac:dyDescent="0.35">
      <c r="A18" s="275"/>
      <c r="B18" s="291">
        <f>'Cover-Input Page '!$C$5</f>
        <v>2025</v>
      </c>
      <c r="C18" s="292">
        <f>B18-1</f>
        <v>2024</v>
      </c>
      <c r="D18" s="287" t="s">
        <v>272</v>
      </c>
    </row>
    <row r="19" spans="1:4" ht="45" customHeight="1" x14ac:dyDescent="0.35">
      <c r="A19" s="293" t="str">
        <f>'LGPDCD-PharmPctPrem'!A19</f>
        <v>Total Health Care Paid Premiums with pharmacy benefits carve-in (PMPM)</v>
      </c>
      <c r="B19" s="72">
        <v>723.89818506381357</v>
      </c>
      <c r="C19" s="52">
        <v>679.46936371956065</v>
      </c>
      <c r="D19" s="279">
        <f>B19/C19-1</f>
        <v>6.5387526968162302E-2</v>
      </c>
    </row>
    <row r="20" spans="1:4" ht="30" customHeight="1" x14ac:dyDescent="0.35">
      <c r="C20" s="259"/>
      <c r="D20" s="259"/>
    </row>
    <row r="21" spans="1:4" ht="30" customHeight="1" x14ac:dyDescent="0.35"/>
    <row r="22" spans="1:4" ht="30" customHeight="1" x14ac:dyDescent="0.35"/>
    <row r="23" spans="1:4" ht="30" customHeight="1" x14ac:dyDescent="0.35">
      <c r="A23" s="288"/>
      <c r="B23" s="288"/>
      <c r="C23" s="288"/>
      <c r="D23" s="288"/>
    </row>
    <row r="24" spans="1:4" ht="30" customHeight="1" x14ac:dyDescent="0.35"/>
  </sheetData>
  <sheetProtection algorithmName="SHA-512" hashValue="qYwVlLju2wIIzxn+rTLOOn1ngQ5BR79iUWWg1XbA2hx/FaggQvpTy2/IjaUX9XY2+9/fwOXtk6FRh00ZZjZD/Q==" saltValue="JFcARL9jPrBlpVOt1khO8g=="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6580-E2C4-4CBE-8EFD-207D5C4C9AC2}">
  <sheetPr>
    <tabColor theme="0"/>
    <pageSetUpPr fitToPage="1"/>
  </sheetPr>
  <dimension ref="A1:D62"/>
  <sheetViews>
    <sheetView showGridLines="0" showWhiteSpace="0" zoomScaleNormal="100" zoomScaleSheetLayoutView="100" zoomScalePageLayoutView="85" workbookViewId="0">
      <selection activeCell="E27" sqref="E27"/>
    </sheetView>
  </sheetViews>
  <sheetFormatPr defaultColWidth="7.84375" defaultRowHeight="15.5" x14ac:dyDescent="0.35"/>
  <cols>
    <col min="1" max="1" width="55.07421875" style="258" customWidth="1"/>
    <col min="2" max="4" width="19.07421875" style="258" customWidth="1"/>
    <col min="5" max="16384" width="7.84375" style="258"/>
  </cols>
  <sheetData>
    <row r="1" spans="1:4" ht="16.5" customHeight="1" x14ac:dyDescent="0.35">
      <c r="A1" s="257" t="s">
        <v>60</v>
      </c>
      <c r="B1" s="259"/>
      <c r="C1" s="86"/>
      <c r="D1" s="86"/>
    </row>
    <row r="2" spans="1:4" ht="16.5" customHeight="1" x14ac:dyDescent="0.35">
      <c r="A2" s="257" t="s">
        <v>258</v>
      </c>
      <c r="B2" s="259"/>
      <c r="C2" s="86"/>
      <c r="D2" s="86"/>
    </row>
    <row r="3" spans="1:4" ht="16.5" customHeight="1" x14ac:dyDescent="0.35">
      <c r="A3" s="257" t="s">
        <v>310</v>
      </c>
      <c r="B3" s="259"/>
      <c r="C3" s="86"/>
      <c r="D3" s="86"/>
    </row>
    <row r="4" spans="1:4" x14ac:dyDescent="0.35">
      <c r="A4" s="262" t="s">
        <v>273</v>
      </c>
      <c r="B4" s="261"/>
      <c r="C4" s="282"/>
      <c r="D4" s="282"/>
    </row>
    <row r="5" spans="1:4" ht="16.5" customHeight="1" x14ac:dyDescent="0.35">
      <c r="A5" s="262" t="s">
        <v>274</v>
      </c>
      <c r="B5" s="261"/>
      <c r="C5" s="282"/>
      <c r="D5" s="282"/>
    </row>
    <row r="6" spans="1:4" ht="16.5" customHeight="1" x14ac:dyDescent="0.35">
      <c r="B6" s="263"/>
      <c r="C6" s="263"/>
      <c r="D6" s="263"/>
    </row>
    <row r="7" spans="1:4" ht="16.5" customHeight="1" x14ac:dyDescent="0.35">
      <c r="A7" s="277" t="str">
        <f>'Cover-Input Page '!B7&amp;": "&amp;'Cover-Input Page '!C7</f>
        <v>Company Name (Health Plan): Aetna Life Insurance Company</v>
      </c>
      <c r="B7" s="275"/>
      <c r="C7" s="259"/>
      <c r="D7" s="259"/>
    </row>
    <row r="8" spans="1:4" ht="16.5" customHeight="1" x14ac:dyDescent="0.35">
      <c r="A8" s="277" t="str">
        <f>"Reporting Year: "&amp;'Cover-Input Page '!$C$5</f>
        <v>Reporting Year: 2025</v>
      </c>
      <c r="B8" s="283"/>
      <c r="C8" s="259"/>
      <c r="D8" s="259"/>
    </row>
    <row r="9" spans="1:4" ht="16.5" customHeight="1" x14ac:dyDescent="0.35"/>
    <row r="10" spans="1:4" ht="31" x14ac:dyDescent="0.35">
      <c r="A10" s="293" t="str">
        <f>"Components of "&amp;'LGPDCD-PharmPctPrem'!A19</f>
        <v>Components of Total Health Care Paid Premiums with pharmacy benefits carve-in (PMPM)</v>
      </c>
      <c r="B10" s="278" t="str">
        <f>'Cover-Input Page '!$C$5&amp;" (PMPM)"</f>
        <v>2025 (PMPM)</v>
      </c>
      <c r="C10" s="278" t="str">
        <f>'Cover-Input Page '!$C$5-1&amp;" (PMPM)"</f>
        <v>2024 (PMPM)</v>
      </c>
      <c r="D10" s="269" t="s">
        <v>275</v>
      </c>
    </row>
    <row r="11" spans="1:4" ht="31" x14ac:dyDescent="0.35">
      <c r="A11" s="270" t="s">
        <v>276</v>
      </c>
      <c r="B11" s="48">
        <v>166.26949570276093</v>
      </c>
      <c r="C11" s="48">
        <v>159.25326433413844</v>
      </c>
      <c r="D11" s="294">
        <f>B11-C11</f>
        <v>7.0162313686224991</v>
      </c>
    </row>
    <row r="12" spans="1:4" x14ac:dyDescent="0.35">
      <c r="A12" s="270"/>
      <c r="B12" s="48"/>
      <c r="C12" s="48"/>
      <c r="D12" s="48"/>
    </row>
    <row r="13" spans="1:4" ht="31.5" customHeight="1" x14ac:dyDescent="0.35">
      <c r="A13" s="270" t="s">
        <v>277</v>
      </c>
      <c r="B13" s="48"/>
      <c r="C13" s="48"/>
      <c r="D13" s="294">
        <f>B13-C13</f>
        <v>0</v>
      </c>
    </row>
    <row r="14" spans="1:4" x14ac:dyDescent="0.35">
      <c r="A14" s="270"/>
      <c r="B14" s="48"/>
      <c r="C14" s="48"/>
      <c r="D14" s="297"/>
    </row>
    <row r="15" spans="1:4" ht="27" customHeight="1" x14ac:dyDescent="0.35">
      <c r="A15" s="270" t="s">
        <v>278</v>
      </c>
      <c r="B15" s="295">
        <f>'LGPDCD-YoYTotalPlanSpnd'!B16</f>
        <v>-53.229139582987536</v>
      </c>
      <c r="C15" s="295">
        <f>'LGPDCD-YoYTotalPlanSpnd'!C16</f>
        <v>-48.422103838631621</v>
      </c>
      <c r="D15" s="295">
        <f>B15-C15</f>
        <v>-4.8070357443559146</v>
      </c>
    </row>
    <row r="16" spans="1:4" x14ac:dyDescent="0.35">
      <c r="A16" s="270"/>
      <c r="B16" s="48"/>
      <c r="C16" s="48"/>
      <c r="D16" s="297"/>
    </row>
    <row r="17" spans="1:4" ht="31" x14ac:dyDescent="0.35">
      <c r="A17" s="270" t="s">
        <v>279</v>
      </c>
      <c r="B17" s="48">
        <v>496.71630899427697</v>
      </c>
      <c r="C17" s="48">
        <v>490.01547676745258</v>
      </c>
      <c r="D17" s="294">
        <f>B17-C17</f>
        <v>6.7008322268243887</v>
      </c>
    </row>
    <row r="18" spans="1:4" x14ac:dyDescent="0.35">
      <c r="A18" s="270"/>
      <c r="B18" s="50"/>
      <c r="C18" s="50"/>
      <c r="D18" s="50"/>
    </row>
    <row r="19" spans="1:4" ht="31" x14ac:dyDescent="0.35">
      <c r="A19" s="270" t="s">
        <v>280</v>
      </c>
      <c r="B19" s="50">
        <v>12.986447716328735</v>
      </c>
      <c r="C19" s="50">
        <v>12.189412197536283</v>
      </c>
      <c r="D19" s="296">
        <f>B19-C19</f>
        <v>0.79703551879245182</v>
      </c>
    </row>
    <row r="20" spans="1:4" x14ac:dyDescent="0.35">
      <c r="A20" s="270"/>
      <c r="B20" s="50"/>
      <c r="C20" s="50"/>
      <c r="D20" s="50"/>
    </row>
    <row r="21" spans="1:4" x14ac:dyDescent="0.35">
      <c r="A21" s="270" t="s">
        <v>281</v>
      </c>
      <c r="B21" s="48">
        <v>16.17016541262181</v>
      </c>
      <c r="C21" s="48">
        <v>15.177731110329615</v>
      </c>
      <c r="D21" s="294">
        <f>B21-C21</f>
        <v>0.9924343022921942</v>
      </c>
    </row>
    <row r="22" spans="1:4" x14ac:dyDescent="0.35">
      <c r="A22" s="270"/>
      <c r="B22" s="50"/>
      <c r="C22" s="50"/>
      <c r="D22" s="50"/>
    </row>
    <row r="23" spans="1:4" x14ac:dyDescent="0.35">
      <c r="A23" s="270" t="s">
        <v>282</v>
      </c>
      <c r="B23" s="49">
        <v>14.365337273015443</v>
      </c>
      <c r="C23" s="49">
        <v>13.483673226300809</v>
      </c>
      <c r="D23" s="294">
        <f>B23-C23</f>
        <v>0.88166404671463461</v>
      </c>
    </row>
    <row r="24" spans="1:4" x14ac:dyDescent="0.35">
      <c r="A24" s="270"/>
      <c r="B24" s="50"/>
      <c r="C24" s="50"/>
      <c r="D24" s="50"/>
    </row>
    <row r="25" spans="1:4" x14ac:dyDescent="0.35">
      <c r="A25" s="270" t="s">
        <v>283</v>
      </c>
      <c r="B25" s="48">
        <v>67.380776354141958</v>
      </c>
      <c r="C25" s="48">
        <v>34.731895738232375</v>
      </c>
      <c r="D25" s="294">
        <f>B25-C25</f>
        <v>32.648880615909583</v>
      </c>
    </row>
    <row r="26" spans="1:4" x14ac:dyDescent="0.35">
      <c r="A26" s="270"/>
      <c r="B26" s="50"/>
      <c r="C26" s="50"/>
      <c r="D26" s="50"/>
    </row>
    <row r="27" spans="1:4" x14ac:dyDescent="0.35">
      <c r="A27" s="270" t="s">
        <v>284</v>
      </c>
      <c r="B27" s="48">
        <v>3.2387931936553476</v>
      </c>
      <c r="C27" s="48">
        <v>3.0400141842022284</v>
      </c>
      <c r="D27" s="294">
        <f>B27-C27</f>
        <v>0.19877900945311922</v>
      </c>
    </row>
    <row r="28" spans="1:4" x14ac:dyDescent="0.35">
      <c r="A28" s="270"/>
      <c r="B28" s="50"/>
      <c r="C28" s="50"/>
      <c r="D28" s="50"/>
    </row>
    <row r="29" spans="1:4" ht="31" x14ac:dyDescent="0.35">
      <c r="A29" s="270" t="s">
        <v>285</v>
      </c>
      <c r="B29" s="294">
        <f>'LGPDCD-YoYTotalPlanSpnd'!B19</f>
        <v>723.89818506381357</v>
      </c>
      <c r="C29" s="294">
        <f>'LGPDCD-YoYTotalPlanSpnd'!C19</f>
        <v>679.46936371956065</v>
      </c>
      <c r="D29" s="294">
        <f>B29-C29</f>
        <v>44.428821344252924</v>
      </c>
    </row>
    <row r="30" spans="1:4" x14ac:dyDescent="0.35">
      <c r="B30" s="298"/>
      <c r="C30" s="298"/>
    </row>
    <row r="31" spans="1:4" x14ac:dyDescent="0.35">
      <c r="A31" s="270" t="s">
        <v>286</v>
      </c>
      <c r="B31" s="291">
        <f>'Cover-Input Page '!$C$5</f>
        <v>2025</v>
      </c>
      <c r="C31" s="291">
        <f>B31-1</f>
        <v>2024</v>
      </c>
    </row>
    <row r="32" spans="1:4" x14ac:dyDescent="0.35">
      <c r="A32" s="270" t="s">
        <v>287</v>
      </c>
      <c r="B32" s="51">
        <v>678498</v>
      </c>
      <c r="C32" s="51">
        <v>3233610</v>
      </c>
    </row>
    <row r="33" spans="1:4" ht="31" x14ac:dyDescent="0.35">
      <c r="A33" s="270" t="s">
        <v>288</v>
      </c>
      <c r="B33" s="51">
        <v>680520</v>
      </c>
      <c r="C33" s="51">
        <v>3242561</v>
      </c>
    </row>
    <row r="34" spans="1:4" x14ac:dyDescent="0.35">
      <c r="A34" s="299"/>
      <c r="B34" s="300"/>
      <c r="C34" s="300"/>
      <c r="D34" s="300"/>
    </row>
    <row r="35" spans="1:4" x14ac:dyDescent="0.35">
      <c r="A35" s="264"/>
      <c r="B35" s="301"/>
      <c r="C35" s="301"/>
      <c r="D35" s="259"/>
    </row>
    <row r="36" spans="1:4" x14ac:dyDescent="0.35">
      <c r="A36" s="264"/>
      <c r="B36" s="283"/>
      <c r="C36" s="259"/>
      <c r="D36" s="259"/>
    </row>
    <row r="37" spans="1:4" x14ac:dyDescent="0.35">
      <c r="A37" s="264"/>
      <c r="B37" s="283"/>
      <c r="C37" s="259"/>
      <c r="D37" s="259"/>
    </row>
    <row r="38" spans="1:4" x14ac:dyDescent="0.35">
      <c r="A38" s="264"/>
      <c r="B38" s="283"/>
      <c r="C38" s="259"/>
      <c r="D38" s="259"/>
    </row>
    <row r="39" spans="1:4" x14ac:dyDescent="0.35">
      <c r="A39" s="264"/>
      <c r="B39" s="283"/>
      <c r="C39" s="259"/>
      <c r="D39" s="259"/>
    </row>
    <row r="41" spans="1:4" ht="45.75" customHeight="1" x14ac:dyDescent="0.35"/>
    <row r="60" spans="3:3" x14ac:dyDescent="0.35">
      <c r="C60" s="302"/>
    </row>
    <row r="61" spans="3:3" x14ac:dyDescent="0.35">
      <c r="C61" s="302"/>
    </row>
    <row r="62" spans="3:3" x14ac:dyDescent="0.35">
      <c r="C62" s="302"/>
    </row>
  </sheetData>
  <sheetProtection algorithmName="SHA-512" hashValue="zSD5W4+zJDpNpdLWDAji+JToaJdVIWc4hBFVk7A9Cn2beAopxsHxu/LQj/rSNYOiQE0rMNUVAxU04VECV6EraQ==" saltValue="RDtjmaBeITAWS2jjUBS5jQ==" spinCount="100000" sheet="1" objects="1" scenarios="1"/>
  <printOptions horizontalCentered="1"/>
  <pageMargins left="0.7" right="0.7" top="0.75" bottom="0.75" header="0.3" footer="0.3"/>
  <pageSetup scale="83" orientation="landscape" r:id="rId1"/>
  <headerFooter>
    <oddFooter>&amp;L&amp;A
Version Date: June 2,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E894-B999-40B4-8650-710B6CBBF85D}">
  <sheetPr>
    <tabColor theme="0"/>
  </sheetPr>
  <dimension ref="A1:J496"/>
  <sheetViews>
    <sheetView showGridLines="0" zoomScaleNormal="100" zoomScaleSheetLayoutView="83" workbookViewId="0"/>
  </sheetViews>
  <sheetFormatPr defaultColWidth="7.84375" defaultRowHeight="15.5" x14ac:dyDescent="0.35"/>
  <cols>
    <col min="1" max="1" width="62.07421875" style="258" customWidth="1"/>
    <col min="2" max="2" width="76.4609375" style="258" customWidth="1"/>
    <col min="3" max="16384" width="7.84375" style="258"/>
  </cols>
  <sheetData>
    <row r="1" spans="1:10" x14ac:dyDescent="0.35">
      <c r="A1" s="257" t="s">
        <v>60</v>
      </c>
      <c r="B1" s="303"/>
      <c r="C1" s="259"/>
      <c r="D1" s="259"/>
      <c r="E1" s="259"/>
      <c r="F1" s="259"/>
      <c r="G1" s="259"/>
      <c r="H1" s="259"/>
      <c r="I1" s="259"/>
      <c r="J1" s="259"/>
    </row>
    <row r="2" spans="1:10" x14ac:dyDescent="0.35">
      <c r="A2" s="257" t="s">
        <v>258</v>
      </c>
      <c r="B2" s="303"/>
      <c r="C2" s="86"/>
      <c r="D2" s="86"/>
      <c r="E2" s="86"/>
      <c r="F2" s="86"/>
      <c r="G2" s="86"/>
      <c r="H2" s="86"/>
      <c r="I2" s="86"/>
    </row>
    <row r="3" spans="1:10" x14ac:dyDescent="0.35">
      <c r="A3" s="257" t="s">
        <v>310</v>
      </c>
      <c r="B3" s="303"/>
      <c r="C3" s="86"/>
      <c r="D3" s="86"/>
      <c r="E3" s="86"/>
      <c r="F3" s="86"/>
      <c r="G3" s="86"/>
      <c r="H3" s="86"/>
      <c r="I3" s="86"/>
      <c r="J3" s="86"/>
    </row>
    <row r="4" spans="1:10" x14ac:dyDescent="0.35">
      <c r="A4" s="260" t="s">
        <v>289</v>
      </c>
      <c r="B4" s="304"/>
      <c r="C4" s="282"/>
      <c r="D4" s="282"/>
      <c r="E4" s="282"/>
      <c r="F4" s="282"/>
      <c r="G4" s="282"/>
      <c r="H4" s="282"/>
      <c r="I4" s="282"/>
      <c r="J4" s="282"/>
    </row>
    <row r="5" spans="1:10" x14ac:dyDescent="0.35">
      <c r="A5" s="260" t="s">
        <v>290</v>
      </c>
      <c r="B5" s="304"/>
      <c r="C5" s="282"/>
      <c r="D5" s="282"/>
      <c r="E5" s="282"/>
      <c r="F5" s="282"/>
      <c r="G5" s="282"/>
      <c r="H5" s="282"/>
      <c r="I5" s="282"/>
      <c r="J5" s="282"/>
    </row>
    <row r="6" spans="1:10" x14ac:dyDescent="0.35">
      <c r="C6" s="259"/>
      <c r="D6" s="259"/>
      <c r="E6" s="259"/>
      <c r="F6" s="259"/>
      <c r="G6" s="259"/>
      <c r="H6" s="259"/>
      <c r="I6" s="259"/>
      <c r="J6" s="259"/>
    </row>
    <row r="7" spans="1:10" x14ac:dyDescent="0.35">
      <c r="A7" s="277" t="str">
        <f>'Cover-Input Page '!B7&amp;": "&amp;'Cover-Input Page '!C7</f>
        <v>Company Name (Health Plan): Aetna Life Insurance Company</v>
      </c>
      <c r="B7" s="275"/>
      <c r="C7" s="259"/>
      <c r="D7" s="259"/>
      <c r="E7" s="259"/>
    </row>
    <row r="8" spans="1:10" x14ac:dyDescent="0.35">
      <c r="A8" s="277" t="str">
        <f>"Reporting Year: "&amp;'Cover-Input Page '!$C$5</f>
        <v>Reporting Year: 2025</v>
      </c>
      <c r="B8" s="283"/>
      <c r="C8" s="259"/>
      <c r="D8" s="259"/>
      <c r="E8" s="259"/>
    </row>
    <row r="10" spans="1:10" x14ac:dyDescent="0.35">
      <c r="A10" s="305" t="s">
        <v>291</v>
      </c>
      <c r="B10" s="305" t="s">
        <v>292</v>
      </c>
    </row>
    <row r="11" spans="1:10" x14ac:dyDescent="0.35">
      <c r="A11" s="306" t="s">
        <v>656</v>
      </c>
      <c r="B11" s="306" t="s">
        <v>657</v>
      </c>
    </row>
    <row r="12" spans="1:10" x14ac:dyDescent="0.35">
      <c r="A12" s="306" t="s">
        <v>658</v>
      </c>
      <c r="B12" s="306" t="s">
        <v>657</v>
      </c>
    </row>
    <row r="13" spans="1:10" x14ac:dyDescent="0.35">
      <c r="A13" s="306" t="s">
        <v>659</v>
      </c>
      <c r="B13" s="306" t="s">
        <v>660</v>
      </c>
    </row>
    <row r="14" spans="1:10" x14ac:dyDescent="0.35">
      <c r="A14" s="306" t="s">
        <v>661</v>
      </c>
      <c r="B14" s="306" t="s">
        <v>662</v>
      </c>
    </row>
    <row r="15" spans="1:10" x14ac:dyDescent="0.35">
      <c r="A15" s="306" t="s">
        <v>663</v>
      </c>
      <c r="B15" s="306" t="s">
        <v>662</v>
      </c>
    </row>
    <row r="16" spans="1:10" x14ac:dyDescent="0.35">
      <c r="A16" s="306" t="s">
        <v>664</v>
      </c>
      <c r="B16" s="306" t="s">
        <v>665</v>
      </c>
    </row>
    <row r="17" spans="1:2" x14ac:dyDescent="0.35">
      <c r="A17" s="306" t="s">
        <v>666</v>
      </c>
      <c r="B17" s="306" t="s">
        <v>665</v>
      </c>
    </row>
    <row r="18" spans="1:2" x14ac:dyDescent="0.35">
      <c r="A18" s="306" t="s">
        <v>667</v>
      </c>
      <c r="B18" s="306" t="s">
        <v>668</v>
      </c>
    </row>
    <row r="19" spans="1:2" x14ac:dyDescent="0.35">
      <c r="A19" s="306" t="s">
        <v>669</v>
      </c>
      <c r="B19" s="306" t="s">
        <v>670</v>
      </c>
    </row>
    <row r="20" spans="1:2" x14ac:dyDescent="0.35">
      <c r="A20" s="306" t="s">
        <v>671</v>
      </c>
      <c r="B20" s="306" t="s">
        <v>672</v>
      </c>
    </row>
    <row r="21" spans="1:2" x14ac:dyDescent="0.35">
      <c r="A21" s="306" t="s">
        <v>673</v>
      </c>
      <c r="B21" s="306" t="s">
        <v>674</v>
      </c>
    </row>
    <row r="22" spans="1:2" x14ac:dyDescent="0.35">
      <c r="A22" s="306" t="s">
        <v>675</v>
      </c>
      <c r="B22" s="306" t="s">
        <v>676</v>
      </c>
    </row>
    <row r="23" spans="1:2" x14ac:dyDescent="0.35">
      <c r="A23" s="306" t="s">
        <v>677</v>
      </c>
      <c r="B23" s="306" t="s">
        <v>678</v>
      </c>
    </row>
    <row r="24" spans="1:2" x14ac:dyDescent="0.35">
      <c r="A24" s="306" t="s">
        <v>679</v>
      </c>
      <c r="B24" s="306" t="s">
        <v>676</v>
      </c>
    </row>
    <row r="25" spans="1:2" x14ac:dyDescent="0.35">
      <c r="A25" s="306" t="s">
        <v>680</v>
      </c>
      <c r="B25" s="306" t="s">
        <v>674</v>
      </c>
    </row>
    <row r="26" spans="1:2" x14ac:dyDescent="0.35">
      <c r="A26" s="306" t="s">
        <v>681</v>
      </c>
      <c r="B26" s="306" t="s">
        <v>674</v>
      </c>
    </row>
    <row r="27" spans="1:2" x14ac:dyDescent="0.35">
      <c r="A27" s="306" t="s">
        <v>682</v>
      </c>
      <c r="B27" s="306" t="s">
        <v>676</v>
      </c>
    </row>
    <row r="28" spans="1:2" x14ac:dyDescent="0.35">
      <c r="A28" s="306" t="s">
        <v>683</v>
      </c>
      <c r="B28" s="306" t="s">
        <v>684</v>
      </c>
    </row>
    <row r="29" spans="1:2" x14ac:dyDescent="0.35">
      <c r="A29" s="306" t="s">
        <v>685</v>
      </c>
      <c r="B29" s="306" t="s">
        <v>686</v>
      </c>
    </row>
    <row r="30" spans="1:2" x14ac:dyDescent="0.35">
      <c r="A30" s="306" t="s">
        <v>687</v>
      </c>
      <c r="B30" s="306" t="s">
        <v>688</v>
      </c>
    </row>
    <row r="31" spans="1:2" x14ac:dyDescent="0.35">
      <c r="A31" s="306" t="s">
        <v>689</v>
      </c>
      <c r="B31" s="306" t="s">
        <v>690</v>
      </c>
    </row>
    <row r="32" spans="1:2" x14ac:dyDescent="0.35">
      <c r="A32" s="306" t="s">
        <v>691</v>
      </c>
      <c r="B32" s="306" t="s">
        <v>692</v>
      </c>
    </row>
    <row r="33" spans="1:2" x14ac:dyDescent="0.35">
      <c r="A33" s="306" t="s">
        <v>693</v>
      </c>
      <c r="B33" s="306" t="s">
        <v>694</v>
      </c>
    </row>
    <row r="34" spans="1:2" x14ac:dyDescent="0.35">
      <c r="A34" s="306" t="s">
        <v>695</v>
      </c>
      <c r="B34" s="306" t="s">
        <v>696</v>
      </c>
    </row>
    <row r="35" spans="1:2" x14ac:dyDescent="0.35">
      <c r="A35" s="306" t="s">
        <v>697</v>
      </c>
      <c r="B35" s="306" t="s">
        <v>684</v>
      </c>
    </row>
    <row r="36" spans="1:2" x14ac:dyDescent="0.35">
      <c r="A36" s="306" t="s">
        <v>698</v>
      </c>
      <c r="B36" s="306" t="s">
        <v>699</v>
      </c>
    </row>
    <row r="37" spans="1:2" x14ac:dyDescent="0.35">
      <c r="A37" s="306" t="s">
        <v>700</v>
      </c>
      <c r="B37" s="306" t="s">
        <v>701</v>
      </c>
    </row>
    <row r="38" spans="1:2" x14ac:dyDescent="0.35">
      <c r="A38" s="306" t="s">
        <v>702</v>
      </c>
      <c r="B38" s="306" t="s">
        <v>660</v>
      </c>
    </row>
    <row r="39" spans="1:2" x14ac:dyDescent="0.35">
      <c r="A39" s="306" t="s">
        <v>703</v>
      </c>
      <c r="B39" s="306" t="s">
        <v>657</v>
      </c>
    </row>
    <row r="40" spans="1:2" x14ac:dyDescent="0.35">
      <c r="A40" s="306" t="s">
        <v>704</v>
      </c>
      <c r="B40" s="306" t="s">
        <v>660</v>
      </c>
    </row>
    <row r="41" spans="1:2" x14ac:dyDescent="0.35">
      <c r="A41" s="306" t="s">
        <v>705</v>
      </c>
      <c r="B41" s="306" t="s">
        <v>676</v>
      </c>
    </row>
    <row r="42" spans="1:2" x14ac:dyDescent="0.35">
      <c r="A42" s="306" t="s">
        <v>706</v>
      </c>
      <c r="B42" s="306" t="s">
        <v>707</v>
      </c>
    </row>
    <row r="43" spans="1:2" x14ac:dyDescent="0.35">
      <c r="A43" s="306" t="s">
        <v>708</v>
      </c>
      <c r="B43" s="306" t="s">
        <v>709</v>
      </c>
    </row>
    <row r="44" spans="1:2" x14ac:dyDescent="0.35">
      <c r="A44" s="306" t="s">
        <v>710</v>
      </c>
      <c r="B44" s="306" t="s">
        <v>709</v>
      </c>
    </row>
    <row r="45" spans="1:2" x14ac:dyDescent="0.35">
      <c r="A45" s="306" t="s">
        <v>711</v>
      </c>
      <c r="B45" s="306" t="s">
        <v>712</v>
      </c>
    </row>
    <row r="46" spans="1:2" x14ac:dyDescent="0.35">
      <c r="A46" s="306" t="s">
        <v>713</v>
      </c>
      <c r="B46" s="306" t="s">
        <v>688</v>
      </c>
    </row>
    <row r="47" spans="1:2" x14ac:dyDescent="0.35">
      <c r="A47" s="306" t="s">
        <v>714</v>
      </c>
      <c r="B47" s="306" t="s">
        <v>688</v>
      </c>
    </row>
    <row r="48" spans="1:2" x14ac:dyDescent="0.35">
      <c r="A48" s="306" t="s">
        <v>715</v>
      </c>
      <c r="B48" s="306" t="s">
        <v>716</v>
      </c>
    </row>
    <row r="49" spans="1:2" x14ac:dyDescent="0.35">
      <c r="A49" s="306" t="s">
        <v>717</v>
      </c>
      <c r="B49" s="306" t="s">
        <v>688</v>
      </c>
    </row>
    <row r="50" spans="1:2" x14ac:dyDescent="0.35">
      <c r="A50" s="306" t="s">
        <v>718</v>
      </c>
      <c r="B50" s="306" t="s">
        <v>694</v>
      </c>
    </row>
    <row r="51" spans="1:2" x14ac:dyDescent="0.35">
      <c r="A51" s="306" t="s">
        <v>719</v>
      </c>
      <c r="B51" s="306" t="s">
        <v>720</v>
      </c>
    </row>
    <row r="52" spans="1:2" x14ac:dyDescent="0.35">
      <c r="A52" s="306" t="s">
        <v>721</v>
      </c>
      <c r="B52" s="306" t="s">
        <v>722</v>
      </c>
    </row>
    <row r="53" spans="1:2" x14ac:dyDescent="0.35">
      <c r="A53" s="306" t="s">
        <v>723</v>
      </c>
      <c r="B53" s="306" t="s">
        <v>724</v>
      </c>
    </row>
    <row r="54" spans="1:2" x14ac:dyDescent="0.35">
      <c r="A54" s="306" t="s">
        <v>725</v>
      </c>
      <c r="B54" s="306" t="s">
        <v>726</v>
      </c>
    </row>
    <row r="55" spans="1:2" x14ac:dyDescent="0.35">
      <c r="A55" s="306" t="s">
        <v>727</v>
      </c>
      <c r="B55" s="306" t="s">
        <v>688</v>
      </c>
    </row>
    <row r="56" spans="1:2" x14ac:dyDescent="0.35">
      <c r="A56" s="306" t="s">
        <v>728</v>
      </c>
      <c r="B56" s="306" t="s">
        <v>729</v>
      </c>
    </row>
    <row r="57" spans="1:2" x14ac:dyDescent="0.35">
      <c r="A57" s="306" t="s">
        <v>730</v>
      </c>
      <c r="B57" s="306" t="s">
        <v>731</v>
      </c>
    </row>
    <row r="58" spans="1:2" x14ac:dyDescent="0.35">
      <c r="A58" s="306" t="s">
        <v>732</v>
      </c>
      <c r="B58" s="306" t="s">
        <v>686</v>
      </c>
    </row>
    <row r="59" spans="1:2" x14ac:dyDescent="0.35">
      <c r="A59" s="306" t="s">
        <v>733</v>
      </c>
      <c r="B59" s="306" t="s">
        <v>676</v>
      </c>
    </row>
    <row r="60" spans="1:2" x14ac:dyDescent="0.35">
      <c r="A60" s="306" t="s">
        <v>734</v>
      </c>
      <c r="B60" s="306" t="s">
        <v>676</v>
      </c>
    </row>
    <row r="61" spans="1:2" x14ac:dyDescent="0.35">
      <c r="A61" s="306" t="s">
        <v>735</v>
      </c>
      <c r="B61" s="306" t="s">
        <v>694</v>
      </c>
    </row>
    <row r="62" spans="1:2" x14ac:dyDescent="0.35">
      <c r="A62" s="306" t="s">
        <v>736</v>
      </c>
      <c r="B62" s="306" t="s">
        <v>676</v>
      </c>
    </row>
    <row r="63" spans="1:2" x14ac:dyDescent="0.35">
      <c r="A63" s="306" t="s">
        <v>737</v>
      </c>
      <c r="B63" s="306" t="s">
        <v>676</v>
      </c>
    </row>
    <row r="64" spans="1:2" x14ac:dyDescent="0.35">
      <c r="A64" s="306" t="s">
        <v>738</v>
      </c>
      <c r="B64" s="306" t="s">
        <v>676</v>
      </c>
    </row>
    <row r="65" spans="1:2" x14ac:dyDescent="0.35">
      <c r="A65" s="306" t="s">
        <v>739</v>
      </c>
      <c r="B65" s="306" t="s">
        <v>740</v>
      </c>
    </row>
    <row r="66" spans="1:2" x14ac:dyDescent="0.35">
      <c r="A66" s="306" t="s">
        <v>741</v>
      </c>
      <c r="B66" s="306" t="s">
        <v>716</v>
      </c>
    </row>
    <row r="67" spans="1:2" x14ac:dyDescent="0.35">
      <c r="A67" s="306" t="s">
        <v>742</v>
      </c>
      <c r="B67" s="306" t="s">
        <v>743</v>
      </c>
    </row>
    <row r="68" spans="1:2" x14ac:dyDescent="0.35">
      <c r="A68" s="306" t="s">
        <v>744</v>
      </c>
      <c r="B68" s="306" t="s">
        <v>745</v>
      </c>
    </row>
    <row r="69" spans="1:2" x14ac:dyDescent="0.35">
      <c r="A69" s="306" t="s">
        <v>746</v>
      </c>
      <c r="B69" s="306" t="s">
        <v>747</v>
      </c>
    </row>
    <row r="70" spans="1:2" x14ac:dyDescent="0.35">
      <c r="A70" s="306" t="s">
        <v>748</v>
      </c>
      <c r="B70" s="306" t="s">
        <v>749</v>
      </c>
    </row>
    <row r="71" spans="1:2" x14ac:dyDescent="0.35">
      <c r="A71" s="306" t="s">
        <v>750</v>
      </c>
      <c r="B71" s="306" t="s">
        <v>751</v>
      </c>
    </row>
    <row r="72" spans="1:2" x14ac:dyDescent="0.35">
      <c r="A72" s="306" t="s">
        <v>752</v>
      </c>
      <c r="B72" s="306" t="s">
        <v>753</v>
      </c>
    </row>
    <row r="73" spans="1:2" x14ac:dyDescent="0.35">
      <c r="A73" s="306" t="s">
        <v>754</v>
      </c>
      <c r="B73" s="306" t="s">
        <v>753</v>
      </c>
    </row>
    <row r="74" spans="1:2" x14ac:dyDescent="0.35">
      <c r="A74" s="306" t="s">
        <v>755</v>
      </c>
      <c r="B74" s="306" t="s">
        <v>670</v>
      </c>
    </row>
    <row r="75" spans="1:2" x14ac:dyDescent="0.35">
      <c r="A75" s="306" t="s">
        <v>756</v>
      </c>
      <c r="B75" s="306" t="s">
        <v>716</v>
      </c>
    </row>
    <row r="76" spans="1:2" x14ac:dyDescent="0.35">
      <c r="A76" s="306" t="s">
        <v>757</v>
      </c>
      <c r="B76" s="306" t="s">
        <v>716</v>
      </c>
    </row>
    <row r="77" spans="1:2" x14ac:dyDescent="0.35">
      <c r="A77" s="306" t="s">
        <v>758</v>
      </c>
      <c r="B77" s="306" t="s">
        <v>759</v>
      </c>
    </row>
    <row r="78" spans="1:2" x14ac:dyDescent="0.35">
      <c r="A78" s="306" t="s">
        <v>760</v>
      </c>
      <c r="B78" s="306" t="s">
        <v>688</v>
      </c>
    </row>
    <row r="79" spans="1:2" x14ac:dyDescent="0.35">
      <c r="A79" s="306" t="s">
        <v>761</v>
      </c>
      <c r="B79" s="306" t="s">
        <v>676</v>
      </c>
    </row>
    <row r="80" spans="1:2" x14ac:dyDescent="0.35">
      <c r="A80" s="306" t="s">
        <v>762</v>
      </c>
      <c r="B80" s="306" t="s">
        <v>731</v>
      </c>
    </row>
    <row r="81" spans="1:2" x14ac:dyDescent="0.35">
      <c r="A81" s="306" t="s">
        <v>763</v>
      </c>
      <c r="B81" s="306" t="s">
        <v>731</v>
      </c>
    </row>
    <row r="82" spans="1:2" x14ac:dyDescent="0.35">
      <c r="A82" s="306" t="s">
        <v>764</v>
      </c>
      <c r="B82" s="306" t="s">
        <v>731</v>
      </c>
    </row>
    <row r="83" spans="1:2" x14ac:dyDescent="0.35">
      <c r="A83" s="306" t="s">
        <v>765</v>
      </c>
      <c r="B83" s="306" t="s">
        <v>766</v>
      </c>
    </row>
    <row r="84" spans="1:2" x14ac:dyDescent="0.35">
      <c r="A84" s="306" t="s">
        <v>767</v>
      </c>
      <c r="B84" s="306" t="s">
        <v>768</v>
      </c>
    </row>
    <row r="85" spans="1:2" x14ac:dyDescent="0.35">
      <c r="A85" s="306" t="s">
        <v>769</v>
      </c>
      <c r="B85" s="306" t="s">
        <v>770</v>
      </c>
    </row>
    <row r="86" spans="1:2" x14ac:dyDescent="0.35">
      <c r="A86" s="306" t="s">
        <v>771</v>
      </c>
      <c r="B86" s="306" t="s">
        <v>772</v>
      </c>
    </row>
    <row r="87" spans="1:2" x14ac:dyDescent="0.35">
      <c r="A87" s="306" t="s">
        <v>773</v>
      </c>
      <c r="B87" s="306" t="s">
        <v>688</v>
      </c>
    </row>
    <row r="88" spans="1:2" x14ac:dyDescent="0.35">
      <c r="A88" s="306" t="s">
        <v>774</v>
      </c>
      <c r="B88" s="306" t="s">
        <v>676</v>
      </c>
    </row>
    <row r="89" spans="1:2" x14ac:dyDescent="0.35">
      <c r="A89" s="306" t="s">
        <v>775</v>
      </c>
      <c r="B89" s="306" t="s">
        <v>776</v>
      </c>
    </row>
    <row r="90" spans="1:2" x14ac:dyDescent="0.35">
      <c r="A90" s="306" t="s">
        <v>777</v>
      </c>
      <c r="B90" s="306" t="s">
        <v>729</v>
      </c>
    </row>
    <row r="91" spans="1:2" x14ac:dyDescent="0.35">
      <c r="A91" s="306" t="s">
        <v>778</v>
      </c>
      <c r="B91" s="306" t="s">
        <v>729</v>
      </c>
    </row>
    <row r="92" spans="1:2" x14ac:dyDescent="0.35">
      <c r="A92" s="306" t="s">
        <v>779</v>
      </c>
      <c r="B92" s="306" t="s">
        <v>694</v>
      </c>
    </row>
    <row r="93" spans="1:2" x14ac:dyDescent="0.35">
      <c r="A93" s="306" t="s">
        <v>780</v>
      </c>
      <c r="B93" s="306" t="s">
        <v>781</v>
      </c>
    </row>
    <row r="94" spans="1:2" x14ac:dyDescent="0.35">
      <c r="A94" s="306" t="s">
        <v>782</v>
      </c>
      <c r="B94" s="306" t="s">
        <v>783</v>
      </c>
    </row>
    <row r="95" spans="1:2" x14ac:dyDescent="0.35">
      <c r="A95" s="306" t="s">
        <v>784</v>
      </c>
      <c r="B95" s="306" t="s">
        <v>688</v>
      </c>
    </row>
    <row r="96" spans="1:2" x14ac:dyDescent="0.35">
      <c r="A96" s="306" t="s">
        <v>785</v>
      </c>
      <c r="B96" s="306" t="s">
        <v>786</v>
      </c>
    </row>
    <row r="97" spans="1:2" x14ac:dyDescent="0.35">
      <c r="A97" s="306" t="s">
        <v>787</v>
      </c>
      <c r="B97" s="306" t="s">
        <v>684</v>
      </c>
    </row>
    <row r="98" spans="1:2" x14ac:dyDescent="0.35">
      <c r="A98" s="306" t="s">
        <v>788</v>
      </c>
      <c r="B98" s="306" t="s">
        <v>789</v>
      </c>
    </row>
    <row r="99" spans="1:2" x14ac:dyDescent="0.35">
      <c r="A99" s="306" t="s">
        <v>790</v>
      </c>
      <c r="B99" s="306" t="s">
        <v>729</v>
      </c>
    </row>
    <row r="100" spans="1:2" x14ac:dyDescent="0.35">
      <c r="A100" s="306" t="s">
        <v>791</v>
      </c>
      <c r="B100" s="306" t="s">
        <v>792</v>
      </c>
    </row>
    <row r="101" spans="1:2" x14ac:dyDescent="0.35">
      <c r="A101" s="306" t="s">
        <v>793</v>
      </c>
      <c r="B101" s="306" t="s">
        <v>794</v>
      </c>
    </row>
    <row r="102" spans="1:2" x14ac:dyDescent="0.35">
      <c r="A102" s="306" t="s">
        <v>795</v>
      </c>
      <c r="B102" s="306" t="s">
        <v>670</v>
      </c>
    </row>
    <row r="103" spans="1:2" x14ac:dyDescent="0.35">
      <c r="A103" s="306" t="s">
        <v>796</v>
      </c>
      <c r="B103" s="306" t="s">
        <v>797</v>
      </c>
    </row>
    <row r="104" spans="1:2" x14ac:dyDescent="0.35">
      <c r="A104" s="306" t="s">
        <v>798</v>
      </c>
      <c r="B104" s="306" t="s">
        <v>799</v>
      </c>
    </row>
    <row r="105" spans="1:2" x14ac:dyDescent="0.35">
      <c r="A105" s="306" t="s">
        <v>800</v>
      </c>
      <c r="B105" s="306" t="s">
        <v>670</v>
      </c>
    </row>
    <row r="106" spans="1:2" x14ac:dyDescent="0.35">
      <c r="A106" s="306" t="s">
        <v>801</v>
      </c>
      <c r="B106" s="306" t="s">
        <v>729</v>
      </c>
    </row>
    <row r="107" spans="1:2" x14ac:dyDescent="0.35">
      <c r="A107" s="306" t="s">
        <v>802</v>
      </c>
      <c r="B107" s="306" t="s">
        <v>660</v>
      </c>
    </row>
    <row r="108" spans="1:2" x14ac:dyDescent="0.35">
      <c r="A108" s="306" t="s">
        <v>803</v>
      </c>
      <c r="B108" s="306" t="s">
        <v>804</v>
      </c>
    </row>
    <row r="109" spans="1:2" x14ac:dyDescent="0.35">
      <c r="A109" s="306" t="s">
        <v>805</v>
      </c>
      <c r="B109" s="306" t="s">
        <v>806</v>
      </c>
    </row>
    <row r="110" spans="1:2" x14ac:dyDescent="0.35">
      <c r="A110" s="306" t="s">
        <v>807</v>
      </c>
      <c r="B110" s="306" t="s">
        <v>808</v>
      </c>
    </row>
    <row r="111" spans="1:2" x14ac:dyDescent="0.35">
      <c r="A111" s="306" t="s">
        <v>809</v>
      </c>
      <c r="B111" s="306" t="s">
        <v>808</v>
      </c>
    </row>
    <row r="112" spans="1:2" x14ac:dyDescent="0.35">
      <c r="A112" s="306" t="s">
        <v>810</v>
      </c>
      <c r="B112" s="306" t="s">
        <v>808</v>
      </c>
    </row>
    <row r="113" spans="1:2" x14ac:dyDescent="0.35">
      <c r="A113" s="306" t="s">
        <v>811</v>
      </c>
      <c r="B113" s="306" t="s">
        <v>749</v>
      </c>
    </row>
    <row r="114" spans="1:2" x14ac:dyDescent="0.35">
      <c r="A114" s="306" t="s">
        <v>812</v>
      </c>
      <c r="B114" s="306" t="s">
        <v>794</v>
      </c>
    </row>
    <row r="115" spans="1:2" x14ac:dyDescent="0.35">
      <c r="A115" s="306" t="s">
        <v>813</v>
      </c>
      <c r="B115" s="306" t="s">
        <v>716</v>
      </c>
    </row>
    <row r="116" spans="1:2" x14ac:dyDescent="0.35">
      <c r="A116" s="306" t="s">
        <v>814</v>
      </c>
      <c r="B116" s="306" t="s">
        <v>716</v>
      </c>
    </row>
    <row r="117" spans="1:2" x14ac:dyDescent="0.35">
      <c r="A117" s="306" t="s">
        <v>815</v>
      </c>
      <c r="B117" s="306" t="s">
        <v>816</v>
      </c>
    </row>
    <row r="118" spans="1:2" x14ac:dyDescent="0.35">
      <c r="A118" s="306" t="s">
        <v>817</v>
      </c>
      <c r="B118" s="306" t="s">
        <v>720</v>
      </c>
    </row>
    <row r="119" spans="1:2" x14ac:dyDescent="0.35">
      <c r="A119" s="306" t="s">
        <v>818</v>
      </c>
      <c r="B119" s="306" t="s">
        <v>819</v>
      </c>
    </row>
    <row r="120" spans="1:2" x14ac:dyDescent="0.35">
      <c r="A120" s="306" t="s">
        <v>820</v>
      </c>
      <c r="B120" s="306" t="s">
        <v>694</v>
      </c>
    </row>
    <row r="121" spans="1:2" x14ac:dyDescent="0.35">
      <c r="A121" s="306" t="s">
        <v>821</v>
      </c>
      <c r="B121" s="306" t="s">
        <v>660</v>
      </c>
    </row>
    <row r="122" spans="1:2" x14ac:dyDescent="0.35">
      <c r="A122" s="306" t="s">
        <v>822</v>
      </c>
      <c r="B122" s="306" t="s">
        <v>823</v>
      </c>
    </row>
    <row r="123" spans="1:2" x14ac:dyDescent="0.35">
      <c r="A123" s="306" t="s">
        <v>824</v>
      </c>
      <c r="B123" s="306" t="s">
        <v>825</v>
      </c>
    </row>
    <row r="124" spans="1:2" x14ac:dyDescent="0.35">
      <c r="A124" s="306" t="s">
        <v>826</v>
      </c>
      <c r="B124" s="306" t="s">
        <v>749</v>
      </c>
    </row>
    <row r="125" spans="1:2" x14ac:dyDescent="0.35">
      <c r="A125" s="306" t="s">
        <v>826</v>
      </c>
      <c r="B125" s="306" t="s">
        <v>676</v>
      </c>
    </row>
    <row r="126" spans="1:2" x14ac:dyDescent="0.35">
      <c r="A126" s="306" t="s">
        <v>827</v>
      </c>
      <c r="B126" s="306" t="s">
        <v>828</v>
      </c>
    </row>
    <row r="127" spans="1:2" x14ac:dyDescent="0.35">
      <c r="A127" s="306" t="s">
        <v>829</v>
      </c>
      <c r="B127" s="306" t="s">
        <v>830</v>
      </c>
    </row>
    <row r="128" spans="1:2" x14ac:dyDescent="0.35">
      <c r="A128" s="306" t="s">
        <v>831</v>
      </c>
      <c r="B128" s="306" t="s">
        <v>662</v>
      </c>
    </row>
    <row r="129" spans="1:2" x14ac:dyDescent="0.35">
      <c r="A129" s="306" t="s">
        <v>832</v>
      </c>
      <c r="B129" s="306" t="s">
        <v>833</v>
      </c>
    </row>
    <row r="130" spans="1:2" x14ac:dyDescent="0.35">
      <c r="A130" s="306" t="s">
        <v>834</v>
      </c>
      <c r="B130" s="306" t="s">
        <v>835</v>
      </c>
    </row>
    <row r="131" spans="1:2" x14ac:dyDescent="0.35">
      <c r="A131" s="306" t="s">
        <v>836</v>
      </c>
      <c r="B131" s="306" t="s">
        <v>835</v>
      </c>
    </row>
    <row r="132" spans="1:2" x14ac:dyDescent="0.35">
      <c r="A132" s="306" t="s">
        <v>837</v>
      </c>
      <c r="B132" s="306" t="s">
        <v>838</v>
      </c>
    </row>
    <row r="133" spans="1:2" x14ac:dyDescent="0.35">
      <c r="A133" s="306" t="s">
        <v>839</v>
      </c>
      <c r="B133" s="306" t="s">
        <v>840</v>
      </c>
    </row>
    <row r="134" spans="1:2" x14ac:dyDescent="0.35">
      <c r="A134" s="306" t="s">
        <v>841</v>
      </c>
      <c r="B134" s="306" t="s">
        <v>842</v>
      </c>
    </row>
    <row r="135" spans="1:2" x14ac:dyDescent="0.35">
      <c r="A135" s="306" t="s">
        <v>843</v>
      </c>
      <c r="B135" s="306" t="s">
        <v>688</v>
      </c>
    </row>
    <row r="136" spans="1:2" x14ac:dyDescent="0.35">
      <c r="A136" s="306" t="s">
        <v>844</v>
      </c>
      <c r="B136" s="306" t="s">
        <v>694</v>
      </c>
    </row>
    <row r="137" spans="1:2" x14ac:dyDescent="0.35">
      <c r="A137" s="306" t="s">
        <v>845</v>
      </c>
      <c r="B137" s="306" t="s">
        <v>846</v>
      </c>
    </row>
    <row r="138" spans="1:2" x14ac:dyDescent="0.35">
      <c r="A138" s="306" t="s">
        <v>847</v>
      </c>
      <c r="B138" s="306" t="s">
        <v>848</v>
      </c>
    </row>
    <row r="139" spans="1:2" x14ac:dyDescent="0.35">
      <c r="A139" s="306" t="s">
        <v>849</v>
      </c>
      <c r="B139" s="306" t="s">
        <v>850</v>
      </c>
    </row>
    <row r="140" spans="1:2" x14ac:dyDescent="0.35">
      <c r="A140" s="306" t="s">
        <v>851</v>
      </c>
      <c r="B140" s="306" t="s">
        <v>825</v>
      </c>
    </row>
    <row r="141" spans="1:2" x14ac:dyDescent="0.35">
      <c r="A141" s="306" t="s">
        <v>852</v>
      </c>
      <c r="B141" s="306" t="s">
        <v>853</v>
      </c>
    </row>
    <row r="142" spans="1:2" x14ac:dyDescent="0.35">
      <c r="A142" s="306" t="s">
        <v>854</v>
      </c>
      <c r="B142" s="306" t="s">
        <v>855</v>
      </c>
    </row>
    <row r="143" spans="1:2" x14ac:dyDescent="0.35">
      <c r="A143" s="306" t="s">
        <v>856</v>
      </c>
      <c r="B143" s="306" t="s">
        <v>660</v>
      </c>
    </row>
    <row r="144" spans="1:2" x14ac:dyDescent="0.35">
      <c r="A144" s="306" t="s">
        <v>857</v>
      </c>
      <c r="B144" s="306" t="s">
        <v>858</v>
      </c>
    </row>
    <row r="145" spans="1:2" x14ac:dyDescent="0.35">
      <c r="A145" s="306" t="s">
        <v>859</v>
      </c>
      <c r="B145" s="306" t="s">
        <v>684</v>
      </c>
    </row>
    <row r="146" spans="1:2" x14ac:dyDescent="0.35">
      <c r="A146" s="306" t="s">
        <v>860</v>
      </c>
      <c r="B146" s="306" t="s">
        <v>861</v>
      </c>
    </row>
    <row r="147" spans="1:2" x14ac:dyDescent="0.35">
      <c r="A147" s="306" t="s">
        <v>862</v>
      </c>
      <c r="B147" s="306" t="s">
        <v>772</v>
      </c>
    </row>
    <row r="148" spans="1:2" x14ac:dyDescent="0.35">
      <c r="A148" s="306" t="s">
        <v>863</v>
      </c>
      <c r="B148" s="306" t="s">
        <v>772</v>
      </c>
    </row>
    <row r="149" spans="1:2" x14ac:dyDescent="0.35">
      <c r="A149" s="306" t="s">
        <v>864</v>
      </c>
      <c r="B149" s="306" t="s">
        <v>772</v>
      </c>
    </row>
    <row r="150" spans="1:2" x14ac:dyDescent="0.35">
      <c r="A150" s="306" t="s">
        <v>865</v>
      </c>
      <c r="B150" s="306" t="s">
        <v>866</v>
      </c>
    </row>
    <row r="151" spans="1:2" x14ac:dyDescent="0.35">
      <c r="A151" s="306" t="s">
        <v>867</v>
      </c>
      <c r="B151" s="306" t="s">
        <v>676</v>
      </c>
    </row>
    <row r="152" spans="1:2" x14ac:dyDescent="0.35">
      <c r="A152" s="306" t="s">
        <v>868</v>
      </c>
      <c r="B152" s="306" t="s">
        <v>797</v>
      </c>
    </row>
    <row r="153" spans="1:2" x14ac:dyDescent="0.35">
      <c r="A153" s="306" t="s">
        <v>869</v>
      </c>
      <c r="B153" s="306" t="s">
        <v>870</v>
      </c>
    </row>
    <row r="154" spans="1:2" x14ac:dyDescent="0.35">
      <c r="A154" s="306" t="s">
        <v>871</v>
      </c>
      <c r="B154" s="306" t="s">
        <v>870</v>
      </c>
    </row>
    <row r="155" spans="1:2" x14ac:dyDescent="0.35">
      <c r="A155" s="306" t="s">
        <v>872</v>
      </c>
      <c r="B155" s="306" t="s">
        <v>729</v>
      </c>
    </row>
    <row r="156" spans="1:2" x14ac:dyDescent="0.35">
      <c r="A156" s="306" t="s">
        <v>873</v>
      </c>
      <c r="B156" s="306" t="s">
        <v>688</v>
      </c>
    </row>
    <row r="157" spans="1:2" x14ac:dyDescent="0.35">
      <c r="A157" s="306" t="s">
        <v>874</v>
      </c>
      <c r="B157" s="306" t="s">
        <v>823</v>
      </c>
    </row>
    <row r="158" spans="1:2" x14ac:dyDescent="0.35">
      <c r="A158" s="306" t="s">
        <v>875</v>
      </c>
      <c r="B158" s="306" t="s">
        <v>676</v>
      </c>
    </row>
    <row r="159" spans="1:2" x14ac:dyDescent="0.35">
      <c r="A159" s="306" t="s">
        <v>876</v>
      </c>
      <c r="B159" s="306" t="s">
        <v>877</v>
      </c>
    </row>
    <row r="160" spans="1:2" x14ac:dyDescent="0.35">
      <c r="A160" s="306" t="s">
        <v>878</v>
      </c>
      <c r="B160" s="306" t="s">
        <v>879</v>
      </c>
    </row>
    <row r="161" spans="1:2" x14ac:dyDescent="0.35">
      <c r="A161" s="306" t="s">
        <v>880</v>
      </c>
      <c r="B161" s="306" t="s">
        <v>881</v>
      </c>
    </row>
    <row r="162" spans="1:2" x14ac:dyDescent="0.35">
      <c r="A162" s="306" t="s">
        <v>882</v>
      </c>
      <c r="B162" s="306" t="s">
        <v>848</v>
      </c>
    </row>
    <row r="163" spans="1:2" x14ac:dyDescent="0.35">
      <c r="A163" s="306" t="s">
        <v>883</v>
      </c>
      <c r="B163" s="306" t="s">
        <v>848</v>
      </c>
    </row>
    <row r="164" spans="1:2" x14ac:dyDescent="0.35">
      <c r="A164" s="306" t="s">
        <v>884</v>
      </c>
      <c r="B164" s="306" t="s">
        <v>794</v>
      </c>
    </row>
    <row r="165" spans="1:2" x14ac:dyDescent="0.35">
      <c r="A165" s="306" t="s">
        <v>885</v>
      </c>
      <c r="B165" s="306" t="s">
        <v>674</v>
      </c>
    </row>
    <row r="166" spans="1:2" x14ac:dyDescent="0.35">
      <c r="A166" s="306" t="s">
        <v>886</v>
      </c>
      <c r="B166" s="306" t="s">
        <v>887</v>
      </c>
    </row>
    <row r="167" spans="1:2" x14ac:dyDescent="0.35">
      <c r="A167" s="306" t="s">
        <v>888</v>
      </c>
      <c r="B167" s="306" t="s">
        <v>772</v>
      </c>
    </row>
    <row r="168" spans="1:2" x14ac:dyDescent="0.35">
      <c r="A168" s="306" t="s">
        <v>889</v>
      </c>
      <c r="B168" s="306" t="s">
        <v>674</v>
      </c>
    </row>
    <row r="169" spans="1:2" x14ac:dyDescent="0.35">
      <c r="A169" s="306" t="s">
        <v>890</v>
      </c>
      <c r="B169" s="306" t="s">
        <v>701</v>
      </c>
    </row>
    <row r="170" spans="1:2" x14ac:dyDescent="0.35">
      <c r="A170" s="306" t="s">
        <v>891</v>
      </c>
      <c r="B170" s="306" t="s">
        <v>870</v>
      </c>
    </row>
    <row r="171" spans="1:2" x14ac:dyDescent="0.35">
      <c r="A171" s="306" t="s">
        <v>892</v>
      </c>
      <c r="B171" s="306" t="s">
        <v>668</v>
      </c>
    </row>
    <row r="172" spans="1:2" x14ac:dyDescent="0.35">
      <c r="A172" s="306" t="s">
        <v>893</v>
      </c>
      <c r="B172" s="306" t="s">
        <v>668</v>
      </c>
    </row>
    <row r="173" spans="1:2" x14ac:dyDescent="0.35">
      <c r="A173" s="306" t="s">
        <v>894</v>
      </c>
      <c r="B173" s="306" t="s">
        <v>668</v>
      </c>
    </row>
    <row r="174" spans="1:2" x14ac:dyDescent="0.35">
      <c r="A174" s="306" t="s">
        <v>895</v>
      </c>
      <c r="B174" s="306" t="s">
        <v>668</v>
      </c>
    </row>
    <row r="175" spans="1:2" x14ac:dyDescent="0.35">
      <c r="A175" s="306" t="s">
        <v>896</v>
      </c>
      <c r="B175" s="306" t="s">
        <v>678</v>
      </c>
    </row>
    <row r="176" spans="1:2" x14ac:dyDescent="0.35">
      <c r="A176" s="306" t="s">
        <v>897</v>
      </c>
      <c r="B176" s="306" t="s">
        <v>678</v>
      </c>
    </row>
    <row r="177" spans="1:2" x14ac:dyDescent="0.35">
      <c r="A177" s="306" t="s">
        <v>898</v>
      </c>
      <c r="B177" s="306" t="s">
        <v>899</v>
      </c>
    </row>
    <row r="178" spans="1:2" x14ac:dyDescent="0.35">
      <c r="A178" s="306" t="s">
        <v>900</v>
      </c>
      <c r="B178" s="306" t="s">
        <v>668</v>
      </c>
    </row>
    <row r="179" spans="1:2" x14ac:dyDescent="0.35">
      <c r="A179" s="306" t="s">
        <v>901</v>
      </c>
      <c r="B179" s="306" t="s">
        <v>668</v>
      </c>
    </row>
    <row r="180" spans="1:2" x14ac:dyDescent="0.35">
      <c r="A180" s="306" t="s">
        <v>902</v>
      </c>
      <c r="B180" s="306" t="s">
        <v>668</v>
      </c>
    </row>
    <row r="181" spans="1:2" x14ac:dyDescent="0.35">
      <c r="A181" s="306" t="s">
        <v>903</v>
      </c>
      <c r="B181" s="306" t="s">
        <v>668</v>
      </c>
    </row>
    <row r="182" spans="1:2" x14ac:dyDescent="0.35">
      <c r="A182" s="306" t="s">
        <v>904</v>
      </c>
      <c r="B182" s="306" t="s">
        <v>676</v>
      </c>
    </row>
    <row r="183" spans="1:2" x14ac:dyDescent="0.35">
      <c r="A183" s="306" t="s">
        <v>905</v>
      </c>
      <c r="B183" s="306" t="s">
        <v>906</v>
      </c>
    </row>
    <row r="184" spans="1:2" x14ac:dyDescent="0.35">
      <c r="A184" s="306" t="s">
        <v>907</v>
      </c>
      <c r="B184" s="306" t="s">
        <v>908</v>
      </c>
    </row>
    <row r="185" spans="1:2" x14ac:dyDescent="0.35">
      <c r="A185" s="306" t="s">
        <v>909</v>
      </c>
      <c r="B185" s="306" t="s">
        <v>676</v>
      </c>
    </row>
    <row r="186" spans="1:2" x14ac:dyDescent="0.35">
      <c r="A186" s="306" t="s">
        <v>910</v>
      </c>
      <c r="B186" s="306" t="s">
        <v>911</v>
      </c>
    </row>
    <row r="187" spans="1:2" x14ac:dyDescent="0.35">
      <c r="A187" s="306" t="s">
        <v>912</v>
      </c>
      <c r="B187" s="306" t="s">
        <v>731</v>
      </c>
    </row>
    <row r="188" spans="1:2" x14ac:dyDescent="0.35">
      <c r="A188" s="306" t="s">
        <v>913</v>
      </c>
      <c r="B188" s="306" t="s">
        <v>676</v>
      </c>
    </row>
    <row r="189" spans="1:2" x14ac:dyDescent="0.35">
      <c r="A189" s="306" t="s">
        <v>914</v>
      </c>
      <c r="B189" s="306" t="s">
        <v>676</v>
      </c>
    </row>
    <row r="190" spans="1:2" x14ac:dyDescent="0.35">
      <c r="A190" s="306" t="s">
        <v>915</v>
      </c>
      <c r="B190" s="306" t="s">
        <v>794</v>
      </c>
    </row>
    <row r="191" spans="1:2" x14ac:dyDescent="0.35">
      <c r="A191" s="306" t="s">
        <v>916</v>
      </c>
      <c r="B191" s="306" t="s">
        <v>917</v>
      </c>
    </row>
    <row r="192" spans="1:2" x14ac:dyDescent="0.35">
      <c r="A192" s="306" t="s">
        <v>918</v>
      </c>
      <c r="B192" s="306" t="s">
        <v>716</v>
      </c>
    </row>
    <row r="193" spans="1:2" x14ac:dyDescent="0.35">
      <c r="A193" s="306" t="s">
        <v>919</v>
      </c>
      <c r="B193" s="306" t="s">
        <v>709</v>
      </c>
    </row>
    <row r="194" spans="1:2" x14ac:dyDescent="0.35">
      <c r="A194" s="306" t="s">
        <v>920</v>
      </c>
      <c r="B194" s="306" t="s">
        <v>855</v>
      </c>
    </row>
    <row r="195" spans="1:2" x14ac:dyDescent="0.35">
      <c r="A195" s="306" t="s">
        <v>921</v>
      </c>
      <c r="B195" s="306" t="s">
        <v>922</v>
      </c>
    </row>
    <row r="196" spans="1:2" x14ac:dyDescent="0.35">
      <c r="A196" s="306" t="s">
        <v>923</v>
      </c>
      <c r="B196" s="306" t="s">
        <v>676</v>
      </c>
    </row>
    <row r="197" spans="1:2" x14ac:dyDescent="0.35">
      <c r="A197" s="306" t="s">
        <v>924</v>
      </c>
      <c r="B197" s="306" t="s">
        <v>833</v>
      </c>
    </row>
    <row r="198" spans="1:2" x14ac:dyDescent="0.35">
      <c r="A198" s="306" t="s">
        <v>925</v>
      </c>
      <c r="B198" s="306" t="s">
        <v>833</v>
      </c>
    </row>
    <row r="199" spans="1:2" x14ac:dyDescent="0.35">
      <c r="A199" s="306" t="s">
        <v>926</v>
      </c>
      <c r="B199" s="306" t="s">
        <v>729</v>
      </c>
    </row>
    <row r="200" spans="1:2" x14ac:dyDescent="0.35">
      <c r="A200" s="306" t="s">
        <v>927</v>
      </c>
      <c r="B200" s="306" t="s">
        <v>729</v>
      </c>
    </row>
    <row r="201" spans="1:2" x14ac:dyDescent="0.35">
      <c r="A201" s="306" t="s">
        <v>928</v>
      </c>
      <c r="B201" s="306" t="s">
        <v>929</v>
      </c>
    </row>
    <row r="202" spans="1:2" x14ac:dyDescent="0.35">
      <c r="A202" s="306" t="s">
        <v>930</v>
      </c>
      <c r="B202" s="306" t="s">
        <v>676</v>
      </c>
    </row>
    <row r="203" spans="1:2" x14ac:dyDescent="0.35">
      <c r="A203" s="306" t="s">
        <v>931</v>
      </c>
      <c r="B203" s="306" t="s">
        <v>676</v>
      </c>
    </row>
    <row r="204" spans="1:2" x14ac:dyDescent="0.35">
      <c r="A204" s="306" t="s">
        <v>932</v>
      </c>
      <c r="B204" s="306" t="s">
        <v>933</v>
      </c>
    </row>
    <row r="205" spans="1:2" x14ac:dyDescent="0.35">
      <c r="A205" s="306" t="s">
        <v>934</v>
      </c>
      <c r="B205" s="306" t="s">
        <v>729</v>
      </c>
    </row>
    <row r="206" spans="1:2" x14ac:dyDescent="0.35">
      <c r="A206" s="306" t="s">
        <v>935</v>
      </c>
      <c r="B206" s="306" t="s">
        <v>936</v>
      </c>
    </row>
    <row r="207" spans="1:2" x14ac:dyDescent="0.35">
      <c r="A207" s="306" t="s">
        <v>937</v>
      </c>
      <c r="B207" s="306" t="s">
        <v>938</v>
      </c>
    </row>
    <row r="208" spans="1:2" x14ac:dyDescent="0.35">
      <c r="A208" s="306" t="s">
        <v>939</v>
      </c>
      <c r="B208" s="306" t="s">
        <v>694</v>
      </c>
    </row>
    <row r="209" spans="1:2" x14ac:dyDescent="0.35">
      <c r="A209" s="306" t="s">
        <v>940</v>
      </c>
      <c r="B209" s="306" t="s">
        <v>694</v>
      </c>
    </row>
    <row r="210" spans="1:2" x14ac:dyDescent="0.35">
      <c r="A210" s="306" t="s">
        <v>941</v>
      </c>
      <c r="B210" s="306" t="s">
        <v>688</v>
      </c>
    </row>
    <row r="211" spans="1:2" x14ac:dyDescent="0.35">
      <c r="A211" s="306" t="s">
        <v>942</v>
      </c>
      <c r="B211" s="306" t="s">
        <v>943</v>
      </c>
    </row>
    <row r="212" spans="1:2" x14ac:dyDescent="0.35">
      <c r="A212" s="306" t="s">
        <v>944</v>
      </c>
      <c r="B212" s="306" t="s">
        <v>665</v>
      </c>
    </row>
    <row r="213" spans="1:2" x14ac:dyDescent="0.35">
      <c r="A213" s="306" t="s">
        <v>945</v>
      </c>
      <c r="B213" s="306" t="s">
        <v>946</v>
      </c>
    </row>
    <row r="214" spans="1:2" x14ac:dyDescent="0.35">
      <c r="A214" s="306" t="s">
        <v>947</v>
      </c>
      <c r="B214" s="306" t="s">
        <v>676</v>
      </c>
    </row>
    <row r="215" spans="1:2" x14ac:dyDescent="0.35">
      <c r="A215" s="306" t="s">
        <v>948</v>
      </c>
      <c r="B215" s="306" t="s">
        <v>949</v>
      </c>
    </row>
    <row r="216" spans="1:2" x14ac:dyDescent="0.35">
      <c r="A216" s="306" t="s">
        <v>950</v>
      </c>
      <c r="B216" s="306" t="s">
        <v>951</v>
      </c>
    </row>
    <row r="217" spans="1:2" x14ac:dyDescent="0.35">
      <c r="A217" s="306" t="s">
        <v>952</v>
      </c>
      <c r="B217" s="306" t="s">
        <v>676</v>
      </c>
    </row>
    <row r="218" spans="1:2" x14ac:dyDescent="0.35">
      <c r="A218" s="306" t="s">
        <v>953</v>
      </c>
      <c r="B218" s="306" t="s">
        <v>694</v>
      </c>
    </row>
    <row r="219" spans="1:2" x14ac:dyDescent="0.35">
      <c r="A219" s="306" t="s">
        <v>954</v>
      </c>
      <c r="B219" s="306" t="s">
        <v>745</v>
      </c>
    </row>
    <row r="220" spans="1:2" x14ac:dyDescent="0.35">
      <c r="A220" s="306" t="s">
        <v>955</v>
      </c>
      <c r="B220" s="306" t="s">
        <v>933</v>
      </c>
    </row>
    <row r="221" spans="1:2" x14ac:dyDescent="0.35">
      <c r="A221" s="306" t="s">
        <v>956</v>
      </c>
      <c r="B221" s="306" t="s">
        <v>855</v>
      </c>
    </row>
    <row r="222" spans="1:2" x14ac:dyDescent="0.35">
      <c r="A222" s="306" t="s">
        <v>957</v>
      </c>
      <c r="B222" s="306" t="s">
        <v>855</v>
      </c>
    </row>
    <row r="223" spans="1:2" x14ac:dyDescent="0.35">
      <c r="A223" s="306" t="s">
        <v>958</v>
      </c>
      <c r="B223" s="306" t="s">
        <v>855</v>
      </c>
    </row>
    <row r="224" spans="1:2" x14ac:dyDescent="0.35">
      <c r="A224" s="306" t="s">
        <v>959</v>
      </c>
      <c r="B224" s="306" t="s">
        <v>855</v>
      </c>
    </row>
    <row r="225" spans="1:2" x14ac:dyDescent="0.35">
      <c r="A225" s="306" t="s">
        <v>960</v>
      </c>
      <c r="B225" s="306" t="s">
        <v>855</v>
      </c>
    </row>
    <row r="226" spans="1:2" x14ac:dyDescent="0.35">
      <c r="A226" s="306" t="s">
        <v>961</v>
      </c>
      <c r="B226" s="306" t="s">
        <v>686</v>
      </c>
    </row>
    <row r="227" spans="1:2" x14ac:dyDescent="0.35">
      <c r="A227" s="306" t="s">
        <v>962</v>
      </c>
      <c r="B227" s="306" t="s">
        <v>963</v>
      </c>
    </row>
    <row r="228" spans="1:2" x14ac:dyDescent="0.35">
      <c r="A228" s="306" t="s">
        <v>964</v>
      </c>
      <c r="B228" s="306" t="s">
        <v>965</v>
      </c>
    </row>
    <row r="229" spans="1:2" x14ac:dyDescent="0.35">
      <c r="A229" s="306" t="s">
        <v>966</v>
      </c>
      <c r="B229" s="306" t="s">
        <v>967</v>
      </c>
    </row>
    <row r="230" spans="1:2" x14ac:dyDescent="0.35">
      <c r="A230" s="306" t="s">
        <v>968</v>
      </c>
      <c r="B230" s="306" t="s">
        <v>922</v>
      </c>
    </row>
    <row r="231" spans="1:2" x14ac:dyDescent="0.35">
      <c r="A231" s="306" t="s">
        <v>969</v>
      </c>
      <c r="B231" s="306" t="s">
        <v>676</v>
      </c>
    </row>
    <row r="232" spans="1:2" x14ac:dyDescent="0.35">
      <c r="A232" s="306" t="s">
        <v>970</v>
      </c>
      <c r="B232" s="306" t="s">
        <v>971</v>
      </c>
    </row>
    <row r="233" spans="1:2" x14ac:dyDescent="0.35">
      <c r="A233" s="306" t="s">
        <v>972</v>
      </c>
      <c r="B233" s="306" t="s">
        <v>676</v>
      </c>
    </row>
    <row r="234" spans="1:2" x14ac:dyDescent="0.35">
      <c r="A234" s="306" t="s">
        <v>973</v>
      </c>
      <c r="B234" s="306" t="s">
        <v>861</v>
      </c>
    </row>
    <row r="235" spans="1:2" x14ac:dyDescent="0.35">
      <c r="A235" s="306" t="s">
        <v>974</v>
      </c>
      <c r="B235" s="306" t="s">
        <v>975</v>
      </c>
    </row>
    <row r="236" spans="1:2" x14ac:dyDescent="0.35">
      <c r="A236" s="306" t="s">
        <v>976</v>
      </c>
      <c r="B236" s="306" t="s">
        <v>749</v>
      </c>
    </row>
    <row r="237" spans="1:2" x14ac:dyDescent="0.35">
      <c r="A237" s="306" t="s">
        <v>977</v>
      </c>
      <c r="B237" s="306" t="s">
        <v>660</v>
      </c>
    </row>
    <row r="238" spans="1:2" x14ac:dyDescent="0.35">
      <c r="A238" s="306" t="s">
        <v>978</v>
      </c>
      <c r="B238" s="306" t="s">
        <v>660</v>
      </c>
    </row>
    <row r="239" spans="1:2" x14ac:dyDescent="0.35">
      <c r="A239" s="306" t="s">
        <v>979</v>
      </c>
      <c r="B239" s="306" t="s">
        <v>660</v>
      </c>
    </row>
    <row r="240" spans="1:2" x14ac:dyDescent="0.35">
      <c r="A240" s="306" t="s">
        <v>980</v>
      </c>
      <c r="B240" s="306" t="s">
        <v>840</v>
      </c>
    </row>
    <row r="241" spans="1:2" x14ac:dyDescent="0.35">
      <c r="A241" s="306" t="s">
        <v>981</v>
      </c>
      <c r="B241" s="306" t="s">
        <v>840</v>
      </c>
    </row>
    <row r="242" spans="1:2" x14ac:dyDescent="0.35">
      <c r="A242" s="306" t="s">
        <v>982</v>
      </c>
      <c r="B242" s="306" t="s">
        <v>840</v>
      </c>
    </row>
    <row r="243" spans="1:2" x14ac:dyDescent="0.35">
      <c r="A243" s="306" t="s">
        <v>983</v>
      </c>
      <c r="B243" s="306" t="s">
        <v>984</v>
      </c>
    </row>
    <row r="244" spans="1:2" x14ac:dyDescent="0.35">
      <c r="A244" s="306" t="s">
        <v>985</v>
      </c>
      <c r="B244" s="306" t="s">
        <v>676</v>
      </c>
    </row>
    <row r="245" spans="1:2" x14ac:dyDescent="0.35">
      <c r="A245" s="306" t="s">
        <v>986</v>
      </c>
      <c r="B245" s="306" t="s">
        <v>688</v>
      </c>
    </row>
    <row r="246" spans="1:2" x14ac:dyDescent="0.35">
      <c r="A246" s="306" t="s">
        <v>987</v>
      </c>
      <c r="B246" s="306" t="s">
        <v>688</v>
      </c>
    </row>
    <row r="247" spans="1:2" x14ac:dyDescent="0.35">
      <c r="A247" s="306" t="s">
        <v>988</v>
      </c>
      <c r="B247" s="306" t="s">
        <v>676</v>
      </c>
    </row>
    <row r="248" spans="1:2" x14ac:dyDescent="0.35">
      <c r="A248" s="306" t="s">
        <v>989</v>
      </c>
      <c r="B248" s="306" t="s">
        <v>676</v>
      </c>
    </row>
    <row r="249" spans="1:2" x14ac:dyDescent="0.35">
      <c r="A249" s="306" t="s">
        <v>990</v>
      </c>
      <c r="B249" s="306" t="s">
        <v>848</v>
      </c>
    </row>
    <row r="250" spans="1:2" x14ac:dyDescent="0.35">
      <c r="A250" s="306" t="s">
        <v>991</v>
      </c>
      <c r="B250" s="306" t="s">
        <v>992</v>
      </c>
    </row>
    <row r="251" spans="1:2" x14ac:dyDescent="0.35">
      <c r="A251" s="306" t="s">
        <v>993</v>
      </c>
      <c r="B251" s="306" t="s">
        <v>994</v>
      </c>
    </row>
    <row r="252" spans="1:2" x14ac:dyDescent="0.35">
      <c r="A252" s="306" t="s">
        <v>995</v>
      </c>
      <c r="B252" s="306" t="s">
        <v>996</v>
      </c>
    </row>
    <row r="253" spans="1:2" x14ac:dyDescent="0.35">
      <c r="A253" s="306" t="s">
        <v>997</v>
      </c>
      <c r="B253" s="306" t="s">
        <v>676</v>
      </c>
    </row>
    <row r="254" spans="1:2" x14ac:dyDescent="0.35">
      <c r="A254" s="306" t="s">
        <v>998</v>
      </c>
      <c r="B254" s="306" t="s">
        <v>999</v>
      </c>
    </row>
    <row r="255" spans="1:2" x14ac:dyDescent="0.35">
      <c r="A255" s="306" t="s">
        <v>1000</v>
      </c>
      <c r="B255" s="306" t="s">
        <v>684</v>
      </c>
    </row>
    <row r="256" spans="1:2" x14ac:dyDescent="0.35">
      <c r="A256" s="306" t="s">
        <v>1001</v>
      </c>
      <c r="B256" s="306" t="s">
        <v>870</v>
      </c>
    </row>
    <row r="257" spans="1:2" x14ac:dyDescent="0.35">
      <c r="A257" s="306" t="s">
        <v>1002</v>
      </c>
      <c r="B257" s="306" t="s">
        <v>1003</v>
      </c>
    </row>
    <row r="258" spans="1:2" x14ac:dyDescent="0.35">
      <c r="A258" s="306" t="s">
        <v>1004</v>
      </c>
      <c r="B258" s="306" t="s">
        <v>792</v>
      </c>
    </row>
    <row r="259" spans="1:2" x14ac:dyDescent="0.35">
      <c r="A259" s="306" t="s">
        <v>1005</v>
      </c>
      <c r="B259" s="306" t="s">
        <v>768</v>
      </c>
    </row>
    <row r="260" spans="1:2" x14ac:dyDescent="0.35">
      <c r="A260" s="306" t="s">
        <v>1006</v>
      </c>
      <c r="B260" s="306" t="s">
        <v>684</v>
      </c>
    </row>
    <row r="261" spans="1:2" x14ac:dyDescent="0.35">
      <c r="A261" s="306" t="s">
        <v>1007</v>
      </c>
      <c r="B261" s="306" t="s">
        <v>660</v>
      </c>
    </row>
    <row r="262" spans="1:2" x14ac:dyDescent="0.35">
      <c r="A262" s="306" t="s">
        <v>1008</v>
      </c>
      <c r="B262" s="306" t="s">
        <v>835</v>
      </c>
    </row>
    <row r="263" spans="1:2" x14ac:dyDescent="0.35">
      <c r="A263" s="306" t="s">
        <v>1009</v>
      </c>
      <c r="B263" s="306" t="s">
        <v>1010</v>
      </c>
    </row>
    <row r="264" spans="1:2" x14ac:dyDescent="0.35">
      <c r="A264" s="306" t="s">
        <v>1011</v>
      </c>
      <c r="B264" s="306" t="s">
        <v>1010</v>
      </c>
    </row>
    <row r="265" spans="1:2" x14ac:dyDescent="0.35">
      <c r="A265" s="306" t="s">
        <v>1012</v>
      </c>
      <c r="B265" s="306" t="s">
        <v>1013</v>
      </c>
    </row>
    <row r="266" spans="1:2" x14ac:dyDescent="0.35">
      <c r="A266" s="306" t="s">
        <v>1014</v>
      </c>
      <c r="B266" s="306" t="s">
        <v>745</v>
      </c>
    </row>
    <row r="267" spans="1:2" x14ac:dyDescent="0.35">
      <c r="A267" s="306" t="s">
        <v>1015</v>
      </c>
      <c r="B267" s="306" t="s">
        <v>1016</v>
      </c>
    </row>
    <row r="268" spans="1:2" x14ac:dyDescent="0.35">
      <c r="A268" s="306" t="s">
        <v>1017</v>
      </c>
      <c r="B268" s="306" t="s">
        <v>870</v>
      </c>
    </row>
    <row r="269" spans="1:2" x14ac:dyDescent="0.35">
      <c r="A269" s="306" t="s">
        <v>1018</v>
      </c>
      <c r="B269" s="306" t="s">
        <v>674</v>
      </c>
    </row>
    <row r="270" spans="1:2" x14ac:dyDescent="0.35">
      <c r="A270" s="306" t="s">
        <v>1019</v>
      </c>
      <c r="B270" s="306" t="s">
        <v>1020</v>
      </c>
    </row>
    <row r="271" spans="1:2" x14ac:dyDescent="0.35">
      <c r="A271" s="306" t="s">
        <v>1021</v>
      </c>
      <c r="B271" s="306" t="s">
        <v>684</v>
      </c>
    </row>
    <row r="272" spans="1:2" x14ac:dyDescent="0.35">
      <c r="A272" s="306" t="s">
        <v>1022</v>
      </c>
      <c r="B272" s="306" t="s">
        <v>1023</v>
      </c>
    </row>
    <row r="273" spans="1:2" x14ac:dyDescent="0.35">
      <c r="A273" s="306" t="s">
        <v>1024</v>
      </c>
      <c r="B273" s="306" t="s">
        <v>772</v>
      </c>
    </row>
    <row r="274" spans="1:2" x14ac:dyDescent="0.35">
      <c r="A274" s="306" t="s">
        <v>1025</v>
      </c>
      <c r="B274" s="306" t="s">
        <v>1026</v>
      </c>
    </row>
    <row r="275" spans="1:2" x14ac:dyDescent="0.35">
      <c r="A275" s="306" t="s">
        <v>1027</v>
      </c>
      <c r="B275" s="306" t="s">
        <v>729</v>
      </c>
    </row>
    <row r="276" spans="1:2" x14ac:dyDescent="0.35">
      <c r="A276" s="306" t="s">
        <v>1028</v>
      </c>
      <c r="B276" s="306" t="s">
        <v>1029</v>
      </c>
    </row>
    <row r="277" spans="1:2" x14ac:dyDescent="0.35">
      <c r="A277" s="306" t="s">
        <v>1030</v>
      </c>
      <c r="B277" s="306" t="s">
        <v>1031</v>
      </c>
    </row>
    <row r="278" spans="1:2" x14ac:dyDescent="0.35">
      <c r="A278" s="306" t="s">
        <v>1032</v>
      </c>
      <c r="B278" s="306" t="s">
        <v>676</v>
      </c>
    </row>
    <row r="279" spans="1:2" x14ac:dyDescent="0.35">
      <c r="A279" s="306" t="s">
        <v>1033</v>
      </c>
      <c r="B279" s="306" t="s">
        <v>1034</v>
      </c>
    </row>
    <row r="280" spans="1:2" x14ac:dyDescent="0.35">
      <c r="A280" s="306" t="s">
        <v>1035</v>
      </c>
      <c r="B280" s="306" t="s">
        <v>676</v>
      </c>
    </row>
    <row r="281" spans="1:2" x14ac:dyDescent="0.35">
      <c r="A281" s="306" t="s">
        <v>1036</v>
      </c>
      <c r="B281" s="306" t="s">
        <v>1037</v>
      </c>
    </row>
    <row r="282" spans="1:2" x14ac:dyDescent="0.35">
      <c r="A282" s="306" t="s">
        <v>1038</v>
      </c>
      <c r="B282" s="306" t="s">
        <v>870</v>
      </c>
    </row>
    <row r="283" spans="1:2" x14ac:dyDescent="0.35">
      <c r="A283" s="306" t="s">
        <v>1039</v>
      </c>
      <c r="B283" s="306" t="s">
        <v>1040</v>
      </c>
    </row>
    <row r="284" spans="1:2" x14ac:dyDescent="0.35">
      <c r="A284" s="306" t="s">
        <v>1041</v>
      </c>
      <c r="B284" s="306" t="s">
        <v>686</v>
      </c>
    </row>
    <row r="285" spans="1:2" x14ac:dyDescent="0.35">
      <c r="A285" s="306" t="s">
        <v>1042</v>
      </c>
      <c r="B285" s="306" t="s">
        <v>670</v>
      </c>
    </row>
    <row r="286" spans="1:2" x14ac:dyDescent="0.35">
      <c r="A286" s="306" t="s">
        <v>1043</v>
      </c>
      <c r="B286" s="306" t="s">
        <v>1044</v>
      </c>
    </row>
    <row r="287" spans="1:2" x14ac:dyDescent="0.35">
      <c r="A287" s="306" t="s">
        <v>1045</v>
      </c>
      <c r="B287" s="306" t="s">
        <v>1044</v>
      </c>
    </row>
    <row r="288" spans="1:2" x14ac:dyDescent="0.35">
      <c r="A288" s="306" t="s">
        <v>1046</v>
      </c>
      <c r="B288" s="306" t="s">
        <v>1047</v>
      </c>
    </row>
    <row r="289" spans="1:2" x14ac:dyDescent="0.35">
      <c r="A289" s="306" t="s">
        <v>1048</v>
      </c>
      <c r="B289" s="306" t="s">
        <v>660</v>
      </c>
    </row>
    <row r="290" spans="1:2" x14ac:dyDescent="0.35">
      <c r="A290" s="306" t="s">
        <v>1049</v>
      </c>
      <c r="B290" s="306" t="s">
        <v>994</v>
      </c>
    </row>
    <row r="291" spans="1:2" x14ac:dyDescent="0.35">
      <c r="A291" s="306" t="s">
        <v>1050</v>
      </c>
      <c r="B291" s="306" t="s">
        <v>753</v>
      </c>
    </row>
    <row r="292" spans="1:2" x14ac:dyDescent="0.35">
      <c r="A292" s="306" t="s">
        <v>1051</v>
      </c>
      <c r="B292" s="306" t="s">
        <v>938</v>
      </c>
    </row>
    <row r="293" spans="1:2" x14ac:dyDescent="0.35">
      <c r="A293" s="306" t="s">
        <v>1052</v>
      </c>
      <c r="B293" s="306" t="s">
        <v>1053</v>
      </c>
    </row>
    <row r="294" spans="1:2" x14ac:dyDescent="0.35">
      <c r="A294" s="306" t="s">
        <v>1054</v>
      </c>
      <c r="B294" s="306" t="s">
        <v>797</v>
      </c>
    </row>
    <row r="295" spans="1:2" x14ac:dyDescent="0.35">
      <c r="A295" s="306" t="s">
        <v>1055</v>
      </c>
      <c r="B295" s="306" t="s">
        <v>1056</v>
      </c>
    </row>
    <row r="296" spans="1:2" x14ac:dyDescent="0.35">
      <c r="A296" s="306" t="s">
        <v>1057</v>
      </c>
      <c r="B296" s="306" t="s">
        <v>1058</v>
      </c>
    </row>
    <row r="297" spans="1:2" x14ac:dyDescent="0.35">
      <c r="A297" s="306" t="s">
        <v>1059</v>
      </c>
      <c r="B297" s="306" t="s">
        <v>694</v>
      </c>
    </row>
    <row r="298" spans="1:2" x14ac:dyDescent="0.35">
      <c r="A298" s="306" t="s">
        <v>1060</v>
      </c>
      <c r="B298" s="306" t="s">
        <v>1061</v>
      </c>
    </row>
    <row r="299" spans="1:2" x14ac:dyDescent="0.35">
      <c r="A299" s="306" t="s">
        <v>1062</v>
      </c>
      <c r="B299" s="306" t="s">
        <v>694</v>
      </c>
    </row>
    <row r="300" spans="1:2" x14ac:dyDescent="0.35">
      <c r="A300" s="306" t="s">
        <v>1063</v>
      </c>
      <c r="B300" s="306" t="s">
        <v>1064</v>
      </c>
    </row>
    <row r="301" spans="1:2" x14ac:dyDescent="0.35">
      <c r="A301" s="306" t="s">
        <v>1065</v>
      </c>
      <c r="B301" s="306" t="s">
        <v>766</v>
      </c>
    </row>
    <row r="302" spans="1:2" x14ac:dyDescent="0.35">
      <c r="A302" s="306" t="s">
        <v>1066</v>
      </c>
      <c r="B302" s="306" t="s">
        <v>1067</v>
      </c>
    </row>
    <row r="303" spans="1:2" x14ac:dyDescent="0.35">
      <c r="A303" s="306" t="s">
        <v>1068</v>
      </c>
      <c r="B303" s="306" t="s">
        <v>1069</v>
      </c>
    </row>
    <row r="304" spans="1:2" x14ac:dyDescent="0.35">
      <c r="A304" s="306" t="s">
        <v>1070</v>
      </c>
      <c r="B304" s="306" t="s">
        <v>676</v>
      </c>
    </row>
    <row r="305" spans="1:2" x14ac:dyDescent="0.35">
      <c r="A305" s="306" t="s">
        <v>1071</v>
      </c>
      <c r="B305" s="306" t="s">
        <v>720</v>
      </c>
    </row>
    <row r="306" spans="1:2" x14ac:dyDescent="0.35">
      <c r="A306" s="306" t="s">
        <v>1072</v>
      </c>
      <c r="B306" s="306" t="s">
        <v>766</v>
      </c>
    </row>
    <row r="307" spans="1:2" x14ac:dyDescent="0.35">
      <c r="A307" s="306" t="s">
        <v>1073</v>
      </c>
      <c r="B307" s="306" t="s">
        <v>1074</v>
      </c>
    </row>
    <row r="308" spans="1:2" x14ac:dyDescent="0.35">
      <c r="A308" s="306" t="s">
        <v>1075</v>
      </c>
      <c r="B308" s="306" t="s">
        <v>729</v>
      </c>
    </row>
    <row r="309" spans="1:2" x14ac:dyDescent="0.35">
      <c r="A309" s="306" t="s">
        <v>1076</v>
      </c>
      <c r="B309" s="306" t="s">
        <v>1031</v>
      </c>
    </row>
    <row r="310" spans="1:2" x14ac:dyDescent="0.35">
      <c r="A310" s="306" t="s">
        <v>1077</v>
      </c>
      <c r="B310" s="306" t="s">
        <v>688</v>
      </c>
    </row>
    <row r="311" spans="1:2" x14ac:dyDescent="0.35">
      <c r="A311" s="306" t="s">
        <v>1078</v>
      </c>
      <c r="B311" s="306" t="s">
        <v>1079</v>
      </c>
    </row>
    <row r="312" spans="1:2" x14ac:dyDescent="0.35">
      <c r="A312" s="306" t="s">
        <v>1080</v>
      </c>
      <c r="B312" s="306" t="s">
        <v>1081</v>
      </c>
    </row>
    <row r="313" spans="1:2" x14ac:dyDescent="0.35">
      <c r="A313" s="306" t="s">
        <v>1082</v>
      </c>
      <c r="B313" s="306" t="s">
        <v>768</v>
      </c>
    </row>
    <row r="314" spans="1:2" x14ac:dyDescent="0.35">
      <c r="A314" s="306" t="s">
        <v>1083</v>
      </c>
      <c r="B314" s="306" t="s">
        <v>768</v>
      </c>
    </row>
    <row r="315" spans="1:2" x14ac:dyDescent="0.35">
      <c r="A315" s="306" t="s">
        <v>1084</v>
      </c>
      <c r="B315" s="306" t="s">
        <v>967</v>
      </c>
    </row>
    <row r="316" spans="1:2" x14ac:dyDescent="0.35">
      <c r="A316" s="306" t="s">
        <v>1085</v>
      </c>
      <c r="B316" s="306" t="s">
        <v>729</v>
      </c>
    </row>
    <row r="317" spans="1:2" x14ac:dyDescent="0.35">
      <c r="A317" s="306" t="s">
        <v>1086</v>
      </c>
      <c r="B317" s="306" t="s">
        <v>772</v>
      </c>
    </row>
    <row r="318" spans="1:2" x14ac:dyDescent="0.35">
      <c r="A318" s="306" t="s">
        <v>1087</v>
      </c>
      <c r="B318" s="306" t="s">
        <v>684</v>
      </c>
    </row>
    <row r="319" spans="1:2" x14ac:dyDescent="0.35">
      <c r="A319" s="306" t="s">
        <v>1088</v>
      </c>
      <c r="B319" s="306" t="s">
        <v>1089</v>
      </c>
    </row>
    <row r="320" spans="1:2" x14ac:dyDescent="0.35">
      <c r="A320" s="306" t="s">
        <v>1090</v>
      </c>
      <c r="B320" s="306" t="s">
        <v>684</v>
      </c>
    </row>
    <row r="321" spans="1:2" x14ac:dyDescent="0.35">
      <c r="A321" s="306" t="s">
        <v>1091</v>
      </c>
      <c r="B321" s="306" t="s">
        <v>1092</v>
      </c>
    </row>
    <row r="322" spans="1:2" x14ac:dyDescent="0.35">
      <c r="A322" s="306" t="s">
        <v>1093</v>
      </c>
      <c r="B322" s="306" t="s">
        <v>938</v>
      </c>
    </row>
    <row r="323" spans="1:2" x14ac:dyDescent="0.35">
      <c r="A323" s="306" t="s">
        <v>1094</v>
      </c>
      <c r="B323" s="306" t="s">
        <v>743</v>
      </c>
    </row>
    <row r="324" spans="1:2" x14ac:dyDescent="0.35">
      <c r="A324" s="306" t="s">
        <v>1095</v>
      </c>
      <c r="B324" s="306" t="s">
        <v>1016</v>
      </c>
    </row>
    <row r="325" spans="1:2" x14ac:dyDescent="0.35">
      <c r="A325" s="306" t="s">
        <v>1096</v>
      </c>
      <c r="B325" s="306" t="s">
        <v>1097</v>
      </c>
    </row>
    <row r="326" spans="1:2" x14ac:dyDescent="0.35">
      <c r="A326" s="306" t="s">
        <v>1098</v>
      </c>
      <c r="B326" s="306" t="s">
        <v>1097</v>
      </c>
    </row>
    <row r="327" spans="1:2" x14ac:dyDescent="0.35">
      <c r="A327" s="306" t="s">
        <v>1099</v>
      </c>
      <c r="B327" s="306" t="s">
        <v>749</v>
      </c>
    </row>
    <row r="328" spans="1:2" x14ac:dyDescent="0.35">
      <c r="A328" s="306" t="s">
        <v>1100</v>
      </c>
      <c r="B328" s="306" t="s">
        <v>861</v>
      </c>
    </row>
    <row r="329" spans="1:2" x14ac:dyDescent="0.35">
      <c r="A329" s="306" t="s">
        <v>1101</v>
      </c>
      <c r="B329" s="306" t="s">
        <v>816</v>
      </c>
    </row>
    <row r="330" spans="1:2" x14ac:dyDescent="0.35">
      <c r="A330" s="306" t="s">
        <v>1102</v>
      </c>
      <c r="B330" s="306" t="s">
        <v>688</v>
      </c>
    </row>
    <row r="331" spans="1:2" x14ac:dyDescent="0.35">
      <c r="A331" s="306" t="s">
        <v>1103</v>
      </c>
      <c r="B331" s="306" t="s">
        <v>688</v>
      </c>
    </row>
    <row r="332" spans="1:2" x14ac:dyDescent="0.35">
      <c r="A332" s="306" t="s">
        <v>1104</v>
      </c>
      <c r="B332" s="306" t="s">
        <v>674</v>
      </c>
    </row>
    <row r="333" spans="1:2" x14ac:dyDescent="0.35">
      <c r="A333" s="306" t="s">
        <v>1105</v>
      </c>
      <c r="B333" s="306" t="s">
        <v>1106</v>
      </c>
    </row>
    <row r="334" spans="1:2" x14ac:dyDescent="0.35">
      <c r="A334" s="306" t="s">
        <v>1107</v>
      </c>
      <c r="B334" s="306" t="s">
        <v>1097</v>
      </c>
    </row>
    <row r="335" spans="1:2" x14ac:dyDescent="0.35">
      <c r="A335" s="306" t="s">
        <v>1108</v>
      </c>
      <c r="B335" s="306" t="s">
        <v>716</v>
      </c>
    </row>
    <row r="336" spans="1:2" x14ac:dyDescent="0.35">
      <c r="A336" s="306" t="s">
        <v>1109</v>
      </c>
      <c r="B336" s="306" t="s">
        <v>1047</v>
      </c>
    </row>
    <row r="337" spans="1:2" x14ac:dyDescent="0.35">
      <c r="A337" s="306" t="s">
        <v>1110</v>
      </c>
      <c r="B337" s="306" t="s">
        <v>676</v>
      </c>
    </row>
    <row r="338" spans="1:2" x14ac:dyDescent="0.35">
      <c r="A338" s="306" t="s">
        <v>1111</v>
      </c>
      <c r="B338" s="306" t="s">
        <v>933</v>
      </c>
    </row>
    <row r="339" spans="1:2" x14ac:dyDescent="0.35">
      <c r="A339" s="306" t="s">
        <v>1112</v>
      </c>
      <c r="B339" s="306" t="s">
        <v>657</v>
      </c>
    </row>
    <row r="340" spans="1:2" x14ac:dyDescent="0.35">
      <c r="A340" s="306" t="s">
        <v>1113</v>
      </c>
      <c r="B340" s="306" t="s">
        <v>1114</v>
      </c>
    </row>
    <row r="341" spans="1:2" x14ac:dyDescent="0.35">
      <c r="A341" s="306" t="s">
        <v>1115</v>
      </c>
      <c r="B341" s="306" t="s">
        <v>933</v>
      </c>
    </row>
    <row r="342" spans="1:2" x14ac:dyDescent="0.35">
      <c r="A342" s="306" t="s">
        <v>1116</v>
      </c>
      <c r="B342" s="306" t="s">
        <v>1117</v>
      </c>
    </row>
    <row r="343" spans="1:2" x14ac:dyDescent="0.35">
      <c r="A343" s="306" t="s">
        <v>1118</v>
      </c>
      <c r="B343" s="306" t="s">
        <v>1037</v>
      </c>
    </row>
    <row r="344" spans="1:2" x14ac:dyDescent="0.35">
      <c r="A344" s="306" t="s">
        <v>1119</v>
      </c>
      <c r="B344" s="306" t="s">
        <v>833</v>
      </c>
    </row>
    <row r="345" spans="1:2" x14ac:dyDescent="0.35">
      <c r="A345" s="306" t="s">
        <v>1120</v>
      </c>
      <c r="B345" s="306" t="s">
        <v>830</v>
      </c>
    </row>
    <row r="346" spans="1:2" x14ac:dyDescent="0.35">
      <c r="A346" s="306" t="s">
        <v>1121</v>
      </c>
      <c r="B346" s="306" t="s">
        <v>729</v>
      </c>
    </row>
    <row r="347" spans="1:2" x14ac:dyDescent="0.35">
      <c r="A347" s="306" t="s">
        <v>1122</v>
      </c>
      <c r="B347" s="306" t="s">
        <v>676</v>
      </c>
    </row>
    <row r="348" spans="1:2" x14ac:dyDescent="0.35">
      <c r="A348" s="306" t="s">
        <v>1123</v>
      </c>
      <c r="B348" s="306" t="s">
        <v>1124</v>
      </c>
    </row>
    <row r="349" spans="1:2" x14ac:dyDescent="0.35">
      <c r="A349" s="306" t="s">
        <v>1125</v>
      </c>
      <c r="B349" s="306" t="s">
        <v>1026</v>
      </c>
    </row>
    <row r="350" spans="1:2" x14ac:dyDescent="0.35">
      <c r="A350" s="306" t="s">
        <v>1126</v>
      </c>
      <c r="B350" s="306" t="s">
        <v>861</v>
      </c>
    </row>
    <row r="351" spans="1:2" x14ac:dyDescent="0.35">
      <c r="A351" s="306" t="s">
        <v>1127</v>
      </c>
      <c r="B351" s="306" t="s">
        <v>1128</v>
      </c>
    </row>
    <row r="352" spans="1:2" x14ac:dyDescent="0.35">
      <c r="A352" s="306" t="s">
        <v>1129</v>
      </c>
      <c r="B352" s="306" t="s">
        <v>676</v>
      </c>
    </row>
    <row r="353" spans="1:2" x14ac:dyDescent="0.35">
      <c r="A353" s="306" t="s">
        <v>1130</v>
      </c>
      <c r="B353" s="306" t="s">
        <v>794</v>
      </c>
    </row>
    <row r="354" spans="1:2" x14ac:dyDescent="0.35">
      <c r="A354" s="306" t="s">
        <v>1131</v>
      </c>
      <c r="B354" s="306" t="s">
        <v>870</v>
      </c>
    </row>
    <row r="355" spans="1:2" x14ac:dyDescent="0.35">
      <c r="A355" s="306" t="s">
        <v>1132</v>
      </c>
      <c r="B355" s="306" t="s">
        <v>789</v>
      </c>
    </row>
    <row r="356" spans="1:2" x14ac:dyDescent="0.35">
      <c r="A356" s="306" t="s">
        <v>1133</v>
      </c>
      <c r="B356" s="306" t="s">
        <v>1058</v>
      </c>
    </row>
    <row r="357" spans="1:2" x14ac:dyDescent="0.35">
      <c r="A357" s="306" t="s">
        <v>1134</v>
      </c>
      <c r="B357" s="306" t="s">
        <v>731</v>
      </c>
    </row>
    <row r="358" spans="1:2" x14ac:dyDescent="0.35">
      <c r="A358" s="306" t="s">
        <v>1135</v>
      </c>
      <c r="B358" s="306" t="s">
        <v>668</v>
      </c>
    </row>
    <row r="359" spans="1:2" x14ac:dyDescent="0.35">
      <c r="A359" s="306" t="s">
        <v>1136</v>
      </c>
      <c r="B359" s="306" t="s">
        <v>668</v>
      </c>
    </row>
    <row r="360" spans="1:2" x14ac:dyDescent="0.35">
      <c r="A360" s="306" t="s">
        <v>1137</v>
      </c>
      <c r="B360" s="306" t="s">
        <v>1138</v>
      </c>
    </row>
    <row r="361" spans="1:2" x14ac:dyDescent="0.35">
      <c r="A361" s="306" t="s">
        <v>1139</v>
      </c>
      <c r="B361" s="306" t="s">
        <v>1140</v>
      </c>
    </row>
    <row r="362" spans="1:2" x14ac:dyDescent="0.35">
      <c r="A362" s="306" t="s">
        <v>1141</v>
      </c>
      <c r="B362" s="306" t="s">
        <v>716</v>
      </c>
    </row>
    <row r="363" spans="1:2" x14ac:dyDescent="0.35">
      <c r="A363" s="306" t="s">
        <v>1141</v>
      </c>
      <c r="B363" s="306" t="s">
        <v>731</v>
      </c>
    </row>
    <row r="364" spans="1:2" x14ac:dyDescent="0.35">
      <c r="A364" s="306" t="s">
        <v>1142</v>
      </c>
      <c r="B364" s="306" t="s">
        <v>731</v>
      </c>
    </row>
    <row r="365" spans="1:2" x14ac:dyDescent="0.35">
      <c r="A365" s="306" t="s">
        <v>1143</v>
      </c>
      <c r="B365" s="306" t="s">
        <v>870</v>
      </c>
    </row>
    <row r="366" spans="1:2" x14ac:dyDescent="0.35">
      <c r="A366" s="306" t="s">
        <v>1144</v>
      </c>
      <c r="B366" s="306" t="s">
        <v>975</v>
      </c>
    </row>
    <row r="367" spans="1:2" x14ac:dyDescent="0.35">
      <c r="A367" s="306" t="s">
        <v>1145</v>
      </c>
      <c r="B367" s="306" t="s">
        <v>870</v>
      </c>
    </row>
    <row r="368" spans="1:2" x14ac:dyDescent="0.35">
      <c r="A368" s="306" t="s">
        <v>1146</v>
      </c>
      <c r="B368" s="306" t="s">
        <v>830</v>
      </c>
    </row>
    <row r="369" spans="1:2" x14ac:dyDescent="0.35">
      <c r="A369" s="306" t="s">
        <v>1147</v>
      </c>
      <c r="B369" s="306" t="s">
        <v>1026</v>
      </c>
    </row>
    <row r="370" spans="1:2" x14ac:dyDescent="0.35">
      <c r="A370" s="306" t="s">
        <v>1148</v>
      </c>
      <c r="B370" s="306" t="s">
        <v>1149</v>
      </c>
    </row>
    <row r="371" spans="1:2" x14ac:dyDescent="0.35">
      <c r="A371" s="306" t="s">
        <v>1150</v>
      </c>
      <c r="B371" s="306" t="s">
        <v>676</v>
      </c>
    </row>
    <row r="372" spans="1:2" x14ac:dyDescent="0.35">
      <c r="A372" s="306" t="s">
        <v>1151</v>
      </c>
      <c r="B372" s="306" t="s">
        <v>676</v>
      </c>
    </row>
    <row r="373" spans="1:2" x14ac:dyDescent="0.35">
      <c r="A373" s="306" t="s">
        <v>1152</v>
      </c>
      <c r="B373" s="306" t="s">
        <v>731</v>
      </c>
    </row>
    <row r="374" spans="1:2" x14ac:dyDescent="0.35">
      <c r="A374" s="306" t="s">
        <v>1153</v>
      </c>
      <c r="B374" s="306" t="s">
        <v>1154</v>
      </c>
    </row>
    <row r="375" spans="1:2" x14ac:dyDescent="0.35">
      <c r="A375" s="306" t="s">
        <v>1155</v>
      </c>
      <c r="B375" s="306" t="s">
        <v>1154</v>
      </c>
    </row>
    <row r="376" spans="1:2" x14ac:dyDescent="0.35">
      <c r="A376" s="306" t="s">
        <v>1156</v>
      </c>
      <c r="B376" s="306" t="s">
        <v>1157</v>
      </c>
    </row>
    <row r="377" spans="1:2" x14ac:dyDescent="0.35">
      <c r="A377" s="306" t="s">
        <v>1158</v>
      </c>
      <c r="B377" s="306" t="s">
        <v>676</v>
      </c>
    </row>
    <row r="378" spans="1:2" x14ac:dyDescent="0.35">
      <c r="A378" s="306" t="s">
        <v>1159</v>
      </c>
      <c r="B378" s="306" t="s">
        <v>731</v>
      </c>
    </row>
    <row r="379" spans="1:2" x14ac:dyDescent="0.35">
      <c r="A379" s="306" t="s">
        <v>1159</v>
      </c>
      <c r="B379" s="306" t="s">
        <v>716</v>
      </c>
    </row>
    <row r="380" spans="1:2" x14ac:dyDescent="0.35">
      <c r="A380" s="306" t="s">
        <v>1160</v>
      </c>
      <c r="B380" s="306" t="s">
        <v>676</v>
      </c>
    </row>
    <row r="381" spans="1:2" x14ac:dyDescent="0.35">
      <c r="A381" s="306" t="s">
        <v>1161</v>
      </c>
      <c r="B381" s="306" t="s">
        <v>861</v>
      </c>
    </row>
    <row r="382" spans="1:2" x14ac:dyDescent="0.35">
      <c r="A382" s="306" t="s">
        <v>1162</v>
      </c>
      <c r="B382" s="306" t="s">
        <v>1163</v>
      </c>
    </row>
    <row r="383" spans="1:2" x14ac:dyDescent="0.35">
      <c r="A383" s="306" t="s">
        <v>1164</v>
      </c>
      <c r="B383" s="306" t="s">
        <v>766</v>
      </c>
    </row>
    <row r="384" spans="1:2" x14ac:dyDescent="0.35">
      <c r="A384" s="306" t="s">
        <v>1165</v>
      </c>
      <c r="B384" s="306" t="s">
        <v>797</v>
      </c>
    </row>
    <row r="385" spans="1:2" x14ac:dyDescent="0.35">
      <c r="A385" s="306" t="s">
        <v>1166</v>
      </c>
      <c r="B385" s="306" t="s">
        <v>1167</v>
      </c>
    </row>
    <row r="386" spans="1:2" x14ac:dyDescent="0.35">
      <c r="A386" s="306" t="s">
        <v>1168</v>
      </c>
      <c r="B386" s="306" t="s">
        <v>729</v>
      </c>
    </row>
    <row r="387" spans="1:2" x14ac:dyDescent="0.35">
      <c r="A387" s="306" t="s">
        <v>1169</v>
      </c>
      <c r="B387" s="306" t="s">
        <v>1170</v>
      </c>
    </row>
    <row r="388" spans="1:2" x14ac:dyDescent="0.35">
      <c r="A388" s="306" t="s">
        <v>1171</v>
      </c>
      <c r="B388" s="306" t="s">
        <v>1172</v>
      </c>
    </row>
    <row r="389" spans="1:2" x14ac:dyDescent="0.35">
      <c r="A389" s="306" t="s">
        <v>1173</v>
      </c>
      <c r="B389" s="306" t="s">
        <v>797</v>
      </c>
    </row>
    <row r="390" spans="1:2" x14ac:dyDescent="0.35">
      <c r="A390" s="306" t="s">
        <v>1174</v>
      </c>
      <c r="B390" s="306" t="s">
        <v>1175</v>
      </c>
    </row>
    <row r="391" spans="1:2" x14ac:dyDescent="0.35">
      <c r="A391" s="306" t="s">
        <v>1176</v>
      </c>
      <c r="B391" s="306" t="s">
        <v>743</v>
      </c>
    </row>
    <row r="392" spans="1:2" x14ac:dyDescent="0.35">
      <c r="A392" s="306" t="s">
        <v>1177</v>
      </c>
      <c r="B392" s="306" t="s">
        <v>794</v>
      </c>
    </row>
    <row r="393" spans="1:2" x14ac:dyDescent="0.35">
      <c r="A393" s="306" t="s">
        <v>1178</v>
      </c>
      <c r="B393" s="306" t="s">
        <v>1179</v>
      </c>
    </row>
    <row r="394" spans="1:2" x14ac:dyDescent="0.35">
      <c r="A394" s="306" t="s">
        <v>1180</v>
      </c>
      <c r="B394" s="306" t="s">
        <v>676</v>
      </c>
    </row>
    <row r="395" spans="1:2" x14ac:dyDescent="0.35">
      <c r="A395" s="306" t="s">
        <v>1181</v>
      </c>
      <c r="B395" s="306" t="s">
        <v>823</v>
      </c>
    </row>
    <row r="396" spans="1:2" x14ac:dyDescent="0.35">
      <c r="A396" s="306" t="s">
        <v>1182</v>
      </c>
      <c r="B396" s="306" t="s">
        <v>1053</v>
      </c>
    </row>
    <row r="397" spans="1:2" x14ac:dyDescent="0.35">
      <c r="A397" s="306" t="s">
        <v>1183</v>
      </c>
      <c r="B397" s="306" t="s">
        <v>731</v>
      </c>
    </row>
    <row r="398" spans="1:2" x14ac:dyDescent="0.35">
      <c r="A398" s="306" t="s">
        <v>1184</v>
      </c>
      <c r="B398" s="306" t="s">
        <v>816</v>
      </c>
    </row>
    <row r="399" spans="1:2" x14ac:dyDescent="0.35">
      <c r="A399" s="306" t="s">
        <v>1185</v>
      </c>
      <c r="B399" s="306" t="s">
        <v>688</v>
      </c>
    </row>
    <row r="400" spans="1:2" x14ac:dyDescent="0.35">
      <c r="A400" s="306" t="s">
        <v>1186</v>
      </c>
      <c r="B400" s="306" t="s">
        <v>676</v>
      </c>
    </row>
    <row r="401" spans="1:2" x14ac:dyDescent="0.35">
      <c r="A401" s="306" t="s">
        <v>1187</v>
      </c>
      <c r="B401" s="306" t="s">
        <v>830</v>
      </c>
    </row>
    <row r="402" spans="1:2" x14ac:dyDescent="0.35">
      <c r="A402" s="306" t="s">
        <v>1188</v>
      </c>
      <c r="B402" s="306" t="s">
        <v>688</v>
      </c>
    </row>
    <row r="403" spans="1:2" x14ac:dyDescent="0.35">
      <c r="A403" s="306" t="s">
        <v>1189</v>
      </c>
      <c r="B403" s="306" t="s">
        <v>877</v>
      </c>
    </row>
    <row r="404" spans="1:2" x14ac:dyDescent="0.35">
      <c r="A404" s="306" t="s">
        <v>1190</v>
      </c>
      <c r="B404" s="306" t="s">
        <v>688</v>
      </c>
    </row>
    <row r="405" spans="1:2" x14ac:dyDescent="0.35">
      <c r="A405" s="306" t="s">
        <v>1191</v>
      </c>
      <c r="B405" s="306" t="s">
        <v>825</v>
      </c>
    </row>
    <row r="406" spans="1:2" x14ac:dyDescent="0.35">
      <c r="A406" s="306" t="s">
        <v>1192</v>
      </c>
      <c r="B406" s="306" t="s">
        <v>709</v>
      </c>
    </row>
    <row r="407" spans="1:2" x14ac:dyDescent="0.35">
      <c r="A407" s="306" t="s">
        <v>1193</v>
      </c>
      <c r="B407" s="306" t="s">
        <v>835</v>
      </c>
    </row>
    <row r="408" spans="1:2" x14ac:dyDescent="0.35">
      <c r="A408" s="306" t="s">
        <v>1194</v>
      </c>
      <c r="B408" s="306" t="s">
        <v>676</v>
      </c>
    </row>
    <row r="409" spans="1:2" x14ac:dyDescent="0.35">
      <c r="A409" s="306" t="s">
        <v>1195</v>
      </c>
      <c r="B409" s="306" t="s">
        <v>729</v>
      </c>
    </row>
    <row r="410" spans="1:2" x14ac:dyDescent="0.35">
      <c r="A410" s="306" t="s">
        <v>1196</v>
      </c>
      <c r="B410" s="306" t="s">
        <v>701</v>
      </c>
    </row>
    <row r="411" spans="1:2" x14ac:dyDescent="0.35">
      <c r="A411" s="306" t="s">
        <v>1197</v>
      </c>
      <c r="B411" s="306" t="s">
        <v>936</v>
      </c>
    </row>
    <row r="412" spans="1:2" x14ac:dyDescent="0.35">
      <c r="A412" s="306" t="s">
        <v>1198</v>
      </c>
      <c r="B412" s="306" t="s">
        <v>853</v>
      </c>
    </row>
    <row r="413" spans="1:2" x14ac:dyDescent="0.35">
      <c r="A413" s="306" t="s">
        <v>1199</v>
      </c>
      <c r="B413" s="306" t="s">
        <v>731</v>
      </c>
    </row>
    <row r="414" spans="1:2" x14ac:dyDescent="0.35">
      <c r="A414" s="306" t="s">
        <v>1199</v>
      </c>
      <c r="B414" s="306" t="s">
        <v>716</v>
      </c>
    </row>
    <row r="415" spans="1:2" x14ac:dyDescent="0.35">
      <c r="A415" s="306" t="s">
        <v>1200</v>
      </c>
      <c r="B415" s="306" t="s">
        <v>1175</v>
      </c>
    </row>
    <row r="416" spans="1:2" x14ac:dyDescent="0.35">
      <c r="A416" s="306" t="s">
        <v>1201</v>
      </c>
      <c r="B416" s="306" t="s">
        <v>938</v>
      </c>
    </row>
    <row r="417" spans="1:2" x14ac:dyDescent="0.35">
      <c r="A417" s="306" t="s">
        <v>1202</v>
      </c>
      <c r="B417" s="306" t="s">
        <v>694</v>
      </c>
    </row>
    <row r="418" spans="1:2" x14ac:dyDescent="0.35">
      <c r="A418" s="306" t="s">
        <v>1203</v>
      </c>
      <c r="B418" s="306" t="s">
        <v>840</v>
      </c>
    </row>
    <row r="419" spans="1:2" x14ac:dyDescent="0.35">
      <c r="A419" s="306" t="s">
        <v>1204</v>
      </c>
      <c r="B419" s="306" t="s">
        <v>729</v>
      </c>
    </row>
    <row r="420" spans="1:2" x14ac:dyDescent="0.35">
      <c r="A420" s="306" t="s">
        <v>1205</v>
      </c>
      <c r="B420" s="306" t="s">
        <v>783</v>
      </c>
    </row>
    <row r="421" spans="1:2" x14ac:dyDescent="0.35">
      <c r="A421" s="306" t="s">
        <v>1206</v>
      </c>
      <c r="B421" s="306" t="s">
        <v>676</v>
      </c>
    </row>
    <row r="422" spans="1:2" x14ac:dyDescent="0.35">
      <c r="A422" s="306" t="s">
        <v>1207</v>
      </c>
      <c r="B422" s="306" t="s">
        <v>729</v>
      </c>
    </row>
    <row r="423" spans="1:2" x14ac:dyDescent="0.35">
      <c r="A423" s="306" t="s">
        <v>1208</v>
      </c>
      <c r="B423" s="306" t="s">
        <v>1209</v>
      </c>
    </row>
    <row r="424" spans="1:2" x14ac:dyDescent="0.35">
      <c r="A424" s="306" t="s">
        <v>1210</v>
      </c>
      <c r="B424" s="306" t="s">
        <v>825</v>
      </c>
    </row>
    <row r="425" spans="1:2" x14ac:dyDescent="0.35">
      <c r="A425" s="306" t="s">
        <v>1211</v>
      </c>
      <c r="B425" s="306" t="s">
        <v>688</v>
      </c>
    </row>
    <row r="426" spans="1:2" x14ac:dyDescent="0.35">
      <c r="A426" s="306" t="s">
        <v>1212</v>
      </c>
      <c r="B426" s="306" t="s">
        <v>1047</v>
      </c>
    </row>
    <row r="427" spans="1:2" x14ac:dyDescent="0.35">
      <c r="A427" s="306" t="s">
        <v>1213</v>
      </c>
      <c r="B427" s="306" t="s">
        <v>1047</v>
      </c>
    </row>
    <row r="428" spans="1:2" x14ac:dyDescent="0.35">
      <c r="A428" s="306" t="s">
        <v>1214</v>
      </c>
      <c r="B428" s="306" t="s">
        <v>1016</v>
      </c>
    </row>
    <row r="429" spans="1:2" x14ac:dyDescent="0.35">
      <c r="A429" s="306" t="s">
        <v>1215</v>
      </c>
      <c r="B429" s="306" t="s">
        <v>816</v>
      </c>
    </row>
    <row r="430" spans="1:2" x14ac:dyDescent="0.35">
      <c r="A430" s="306" t="s">
        <v>1215</v>
      </c>
      <c r="B430" s="306" t="s">
        <v>1216</v>
      </c>
    </row>
    <row r="431" spans="1:2" x14ac:dyDescent="0.35">
      <c r="A431" s="306" t="s">
        <v>1217</v>
      </c>
      <c r="B431" s="306" t="s">
        <v>1218</v>
      </c>
    </row>
    <row r="432" spans="1:2" x14ac:dyDescent="0.35">
      <c r="A432" s="306" t="s">
        <v>1219</v>
      </c>
      <c r="B432" s="306" t="s">
        <v>949</v>
      </c>
    </row>
    <row r="433" spans="1:2" x14ac:dyDescent="0.35">
      <c r="A433" s="306" t="s">
        <v>1220</v>
      </c>
      <c r="B433" s="306" t="s">
        <v>1040</v>
      </c>
    </row>
    <row r="434" spans="1:2" x14ac:dyDescent="0.35">
      <c r="A434" s="306" t="s">
        <v>1221</v>
      </c>
      <c r="B434" s="306" t="s">
        <v>1040</v>
      </c>
    </row>
    <row r="435" spans="1:2" x14ac:dyDescent="0.35">
      <c r="A435" s="306" t="s">
        <v>1222</v>
      </c>
      <c r="B435" s="306" t="s">
        <v>707</v>
      </c>
    </row>
    <row r="436" spans="1:2" x14ac:dyDescent="0.35">
      <c r="A436" s="306" t="s">
        <v>1223</v>
      </c>
      <c r="B436" s="306" t="s">
        <v>716</v>
      </c>
    </row>
    <row r="437" spans="1:2" x14ac:dyDescent="0.35">
      <c r="A437" s="306" t="s">
        <v>1224</v>
      </c>
      <c r="B437" s="306" t="s">
        <v>1225</v>
      </c>
    </row>
    <row r="438" spans="1:2" x14ac:dyDescent="0.35">
      <c r="A438" s="306" t="s">
        <v>1226</v>
      </c>
      <c r="B438" s="306" t="s">
        <v>720</v>
      </c>
    </row>
    <row r="439" spans="1:2" x14ac:dyDescent="0.35">
      <c r="A439" s="306" t="s">
        <v>1227</v>
      </c>
      <c r="B439" s="306" t="s">
        <v>1228</v>
      </c>
    </row>
    <row r="440" spans="1:2" x14ac:dyDescent="0.35">
      <c r="A440" s="306" t="s">
        <v>1229</v>
      </c>
      <c r="B440" s="306" t="s">
        <v>1228</v>
      </c>
    </row>
    <row r="441" spans="1:2" x14ac:dyDescent="0.35">
      <c r="A441" s="306" t="s">
        <v>1230</v>
      </c>
      <c r="B441" s="306" t="s">
        <v>1231</v>
      </c>
    </row>
    <row r="442" spans="1:2" x14ac:dyDescent="0.35">
      <c r="A442" s="306" t="s">
        <v>1232</v>
      </c>
      <c r="B442" s="306" t="s">
        <v>676</v>
      </c>
    </row>
    <row r="443" spans="1:2" x14ac:dyDescent="0.35">
      <c r="A443" s="306" t="s">
        <v>1233</v>
      </c>
      <c r="B443" s="306" t="s">
        <v>906</v>
      </c>
    </row>
    <row r="444" spans="1:2" x14ac:dyDescent="0.35">
      <c r="A444" s="306" t="s">
        <v>1234</v>
      </c>
      <c r="B444" s="306" t="s">
        <v>1235</v>
      </c>
    </row>
    <row r="445" spans="1:2" x14ac:dyDescent="0.35">
      <c r="A445" s="306" t="s">
        <v>1236</v>
      </c>
      <c r="B445" s="306" t="s">
        <v>1235</v>
      </c>
    </row>
    <row r="446" spans="1:2" x14ac:dyDescent="0.35">
      <c r="A446" s="306" t="s">
        <v>1237</v>
      </c>
      <c r="B446" s="306" t="s">
        <v>1238</v>
      </c>
    </row>
    <row r="447" spans="1:2" x14ac:dyDescent="0.35">
      <c r="A447" s="306" t="s">
        <v>1239</v>
      </c>
      <c r="B447" s="306" t="s">
        <v>694</v>
      </c>
    </row>
    <row r="448" spans="1:2" x14ac:dyDescent="0.35">
      <c r="A448" s="306" t="s">
        <v>1240</v>
      </c>
      <c r="B448" s="306" t="s">
        <v>766</v>
      </c>
    </row>
    <row r="449" spans="1:2" x14ac:dyDescent="0.35">
      <c r="A449" s="306" t="s">
        <v>1241</v>
      </c>
      <c r="B449" s="306" t="s">
        <v>1242</v>
      </c>
    </row>
    <row r="450" spans="1:2" x14ac:dyDescent="0.35">
      <c r="A450" s="306" t="s">
        <v>1243</v>
      </c>
      <c r="B450" s="306" t="s">
        <v>768</v>
      </c>
    </row>
    <row r="451" spans="1:2" x14ac:dyDescent="0.35">
      <c r="A451" s="306" t="s">
        <v>1244</v>
      </c>
      <c r="B451" s="306" t="s">
        <v>676</v>
      </c>
    </row>
    <row r="452" spans="1:2" x14ac:dyDescent="0.35">
      <c r="A452" s="306" t="s">
        <v>1245</v>
      </c>
      <c r="B452" s="306" t="s">
        <v>676</v>
      </c>
    </row>
    <row r="453" spans="1:2" x14ac:dyDescent="0.35">
      <c r="A453" s="306" t="s">
        <v>1246</v>
      </c>
      <c r="B453" s="306" t="s">
        <v>1247</v>
      </c>
    </row>
    <row r="454" spans="1:2" x14ac:dyDescent="0.35">
      <c r="A454" s="306" t="s">
        <v>1248</v>
      </c>
      <c r="B454" s="306" t="s">
        <v>1249</v>
      </c>
    </row>
    <row r="455" spans="1:2" x14ac:dyDescent="0.35">
      <c r="A455" s="306" t="s">
        <v>1250</v>
      </c>
      <c r="B455" s="306" t="s">
        <v>751</v>
      </c>
    </row>
    <row r="456" spans="1:2" x14ac:dyDescent="0.35">
      <c r="A456" s="306" t="s">
        <v>1251</v>
      </c>
      <c r="B456" s="306" t="s">
        <v>745</v>
      </c>
    </row>
    <row r="457" spans="1:2" x14ac:dyDescent="0.35">
      <c r="A457" s="306" t="s">
        <v>1252</v>
      </c>
      <c r="B457" s="306" t="s">
        <v>731</v>
      </c>
    </row>
    <row r="458" spans="1:2" x14ac:dyDescent="0.35">
      <c r="A458" s="306" t="s">
        <v>1253</v>
      </c>
      <c r="B458" s="306" t="s">
        <v>688</v>
      </c>
    </row>
    <row r="459" spans="1:2" x14ac:dyDescent="0.35">
      <c r="A459" s="306" t="s">
        <v>1254</v>
      </c>
      <c r="B459" s="306" t="s">
        <v>1255</v>
      </c>
    </row>
    <row r="460" spans="1:2" x14ac:dyDescent="0.35">
      <c r="A460" s="306" t="s">
        <v>1256</v>
      </c>
      <c r="B460" s="306" t="s">
        <v>1257</v>
      </c>
    </row>
    <row r="461" spans="1:2" x14ac:dyDescent="0.35">
      <c r="A461" s="306" t="s">
        <v>1258</v>
      </c>
      <c r="B461" s="306" t="s">
        <v>1259</v>
      </c>
    </row>
    <row r="462" spans="1:2" x14ac:dyDescent="0.35">
      <c r="A462" s="306" t="s">
        <v>1260</v>
      </c>
      <c r="B462" s="306" t="s">
        <v>1128</v>
      </c>
    </row>
    <row r="463" spans="1:2" x14ac:dyDescent="0.35">
      <c r="A463" s="306" t="s">
        <v>1261</v>
      </c>
      <c r="B463" s="306" t="s">
        <v>1262</v>
      </c>
    </row>
    <row r="464" spans="1:2" x14ac:dyDescent="0.35">
      <c r="A464" s="306" t="s">
        <v>1263</v>
      </c>
      <c r="B464" s="306" t="s">
        <v>692</v>
      </c>
    </row>
    <row r="465" spans="1:2" x14ac:dyDescent="0.35">
      <c r="A465" s="306" t="s">
        <v>1264</v>
      </c>
      <c r="B465" s="306" t="s">
        <v>1265</v>
      </c>
    </row>
    <row r="466" spans="1:2" x14ac:dyDescent="0.35">
      <c r="A466" s="306" t="s">
        <v>1266</v>
      </c>
      <c r="B466" s="306" t="s">
        <v>794</v>
      </c>
    </row>
    <row r="467" spans="1:2" x14ac:dyDescent="0.35">
      <c r="A467" s="306" t="s">
        <v>1267</v>
      </c>
      <c r="B467" s="306" t="s">
        <v>676</v>
      </c>
    </row>
    <row r="468" spans="1:2" x14ac:dyDescent="0.35">
      <c r="A468" s="306" t="s">
        <v>1268</v>
      </c>
      <c r="B468" s="306" t="s">
        <v>838</v>
      </c>
    </row>
    <row r="469" spans="1:2" x14ac:dyDescent="0.35">
      <c r="A469" s="306" t="s">
        <v>1269</v>
      </c>
      <c r="B469" s="306" t="s">
        <v>1270</v>
      </c>
    </row>
    <row r="470" spans="1:2" x14ac:dyDescent="0.35">
      <c r="A470" s="306" t="s">
        <v>1271</v>
      </c>
      <c r="B470" s="306" t="s">
        <v>1037</v>
      </c>
    </row>
    <row r="471" spans="1:2" x14ac:dyDescent="0.35">
      <c r="A471" s="306" t="s">
        <v>1272</v>
      </c>
      <c r="B471" s="306" t="s">
        <v>1037</v>
      </c>
    </row>
    <row r="472" spans="1:2" x14ac:dyDescent="0.35">
      <c r="A472" s="306" t="s">
        <v>1273</v>
      </c>
      <c r="B472" s="306" t="s">
        <v>743</v>
      </c>
    </row>
    <row r="473" spans="1:2" x14ac:dyDescent="0.35">
      <c r="A473" s="306" t="s">
        <v>1274</v>
      </c>
      <c r="B473" s="306" t="s">
        <v>825</v>
      </c>
    </row>
    <row r="474" spans="1:2" x14ac:dyDescent="0.35">
      <c r="A474" s="306" t="s">
        <v>1275</v>
      </c>
      <c r="B474" s="306" t="s">
        <v>1276</v>
      </c>
    </row>
    <row r="475" spans="1:2" x14ac:dyDescent="0.35">
      <c r="A475" s="306" t="s">
        <v>1277</v>
      </c>
      <c r="B475" s="306" t="s">
        <v>835</v>
      </c>
    </row>
    <row r="476" spans="1:2" x14ac:dyDescent="0.35">
      <c r="A476" s="306" t="s">
        <v>1278</v>
      </c>
      <c r="B476" s="306" t="s">
        <v>676</v>
      </c>
    </row>
    <row r="477" spans="1:2" x14ac:dyDescent="0.35">
      <c r="A477" s="306" t="s">
        <v>1279</v>
      </c>
      <c r="B477" s="306" t="s">
        <v>861</v>
      </c>
    </row>
    <row r="478" spans="1:2" x14ac:dyDescent="0.35">
      <c r="A478" s="306" t="s">
        <v>1280</v>
      </c>
      <c r="B478" s="306" t="s">
        <v>660</v>
      </c>
    </row>
    <row r="479" spans="1:2" x14ac:dyDescent="0.35">
      <c r="A479" s="306" t="s">
        <v>1281</v>
      </c>
      <c r="B479" s="306" t="s">
        <v>1282</v>
      </c>
    </row>
    <row r="480" spans="1:2" x14ac:dyDescent="0.35">
      <c r="A480" s="258" t="s">
        <v>1283</v>
      </c>
      <c r="B480" s="258" t="s">
        <v>975</v>
      </c>
    </row>
    <row r="481" spans="1:2" x14ac:dyDescent="0.35">
      <c r="A481" s="258" t="s">
        <v>1284</v>
      </c>
      <c r="B481" s="258" t="s">
        <v>975</v>
      </c>
    </row>
    <row r="482" spans="1:2" x14ac:dyDescent="0.35">
      <c r="A482" s="258" t="s">
        <v>1285</v>
      </c>
      <c r="B482" s="258" t="s">
        <v>1286</v>
      </c>
    </row>
    <row r="483" spans="1:2" x14ac:dyDescent="0.35">
      <c r="A483" s="258" t="s">
        <v>1287</v>
      </c>
      <c r="B483" s="258" t="s">
        <v>684</v>
      </c>
    </row>
    <row r="484" spans="1:2" x14ac:dyDescent="0.35">
      <c r="A484" s="258" t="s">
        <v>1288</v>
      </c>
      <c r="B484" s="258" t="s">
        <v>1016</v>
      </c>
    </row>
    <row r="485" spans="1:2" x14ac:dyDescent="0.35">
      <c r="A485" s="258" t="s">
        <v>1289</v>
      </c>
      <c r="B485" s="258" t="s">
        <v>676</v>
      </c>
    </row>
    <row r="486" spans="1:2" x14ac:dyDescent="0.35">
      <c r="A486" s="258" t="s">
        <v>1290</v>
      </c>
      <c r="B486" s="258" t="s">
        <v>853</v>
      </c>
    </row>
    <row r="487" spans="1:2" x14ac:dyDescent="0.35">
      <c r="A487" s="258" t="s">
        <v>1291</v>
      </c>
      <c r="B487" s="258" t="s">
        <v>766</v>
      </c>
    </row>
    <row r="488" spans="1:2" x14ac:dyDescent="0.35">
      <c r="A488" s="258" t="s">
        <v>1292</v>
      </c>
      <c r="B488" s="258" t="s">
        <v>1128</v>
      </c>
    </row>
    <row r="489" spans="1:2" x14ac:dyDescent="0.35">
      <c r="A489" s="258" t="s">
        <v>1293</v>
      </c>
      <c r="B489" s="258" t="s">
        <v>688</v>
      </c>
    </row>
    <row r="490" spans="1:2" x14ac:dyDescent="0.35">
      <c r="A490" s="258" t="s">
        <v>1294</v>
      </c>
      <c r="B490" s="258" t="s">
        <v>688</v>
      </c>
    </row>
    <row r="491" spans="1:2" x14ac:dyDescent="0.35">
      <c r="A491" s="258" t="s">
        <v>1295</v>
      </c>
      <c r="B491" s="258" t="s">
        <v>1296</v>
      </c>
    </row>
    <row r="492" spans="1:2" x14ac:dyDescent="0.35">
      <c r="A492" s="258" t="s">
        <v>1297</v>
      </c>
      <c r="B492" s="258" t="s">
        <v>694</v>
      </c>
    </row>
    <row r="493" spans="1:2" x14ac:dyDescent="0.35">
      <c r="A493" s="258" t="s">
        <v>1298</v>
      </c>
      <c r="B493" s="258" t="s">
        <v>1299</v>
      </c>
    </row>
    <row r="494" spans="1:2" x14ac:dyDescent="0.35">
      <c r="A494" s="258" t="s">
        <v>1300</v>
      </c>
      <c r="B494" s="258" t="s">
        <v>676</v>
      </c>
    </row>
    <row r="495" spans="1:2" x14ac:dyDescent="0.35">
      <c r="A495" s="258" t="s">
        <v>1301</v>
      </c>
      <c r="B495" s="258" t="s">
        <v>716</v>
      </c>
    </row>
    <row r="496" spans="1:2" x14ac:dyDescent="0.35">
      <c r="A496" s="258" t="s">
        <v>1302</v>
      </c>
      <c r="B496" s="258" t="s">
        <v>660</v>
      </c>
    </row>
  </sheetData>
  <sheetProtection algorithmName="SHA-512" hashValue="jKOfJINK4VovOvT/YOZttjIv7cGTNvDloon9El0+zu2mxJ0MmytkgWsOqvFg801fsErMkfPx8C3T8lwHiZX2cA==" saltValue="iwLrH7yWFdxAhJF5btDTMw==" spinCount="100000" sheet="1" selectLockedCells="1"/>
  <printOptions horizontalCentered="1"/>
  <pageMargins left="0.7" right="0.7" top="0.75" bottom="0.75" header="0.3" footer="0.3"/>
  <pageSetup scale="65" orientation="landscape" r:id="rId1"/>
  <headerFooter>
    <oddFooter>&amp;L&amp;A
Version Date: June 2, 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D38F-5603-4B8C-9382-B08B3FFFBA53}">
  <sheetPr>
    <tabColor theme="0"/>
  </sheetPr>
  <dimension ref="A1:D19"/>
  <sheetViews>
    <sheetView showGridLines="0" zoomScaleNormal="100" zoomScaleSheetLayoutView="100" workbookViewId="0"/>
  </sheetViews>
  <sheetFormatPr defaultColWidth="17.07421875" defaultRowHeight="15.5" x14ac:dyDescent="0.35"/>
  <cols>
    <col min="1" max="1" width="55.07421875" style="258" customWidth="1"/>
    <col min="2" max="2" width="17.4609375" style="258" customWidth="1"/>
    <col min="3" max="3" width="20.84375" style="258" customWidth="1"/>
    <col min="4" max="16384" width="17.07421875" style="258"/>
  </cols>
  <sheetData>
    <row r="1" spans="1:4" ht="16.5" customHeight="1" x14ac:dyDescent="0.35">
      <c r="A1" s="257" t="s">
        <v>60</v>
      </c>
      <c r="B1" s="303"/>
      <c r="C1" s="86"/>
    </row>
    <row r="2" spans="1:4" ht="16.5" customHeight="1" x14ac:dyDescent="0.35">
      <c r="A2" s="257" t="s">
        <v>258</v>
      </c>
      <c r="B2" s="303"/>
      <c r="C2" s="86"/>
    </row>
    <row r="3" spans="1:4" ht="16.5" customHeight="1" x14ac:dyDescent="0.35">
      <c r="A3" s="257" t="s">
        <v>310</v>
      </c>
      <c r="B3" s="303"/>
      <c r="C3" s="86"/>
    </row>
    <row r="4" spans="1:4" ht="16.5" customHeight="1" x14ac:dyDescent="0.35">
      <c r="A4" s="262" t="s">
        <v>293</v>
      </c>
      <c r="B4" s="336"/>
      <c r="C4" s="282"/>
    </row>
    <row r="5" spans="1:4" ht="16.5" customHeight="1" x14ac:dyDescent="0.35">
      <c r="A5" s="260" t="s">
        <v>294</v>
      </c>
      <c r="B5" s="282"/>
      <c r="C5" s="282"/>
    </row>
    <row r="6" spans="1:4" ht="16.5" customHeight="1" x14ac:dyDescent="0.35">
      <c r="A6" s="263"/>
      <c r="B6" s="263"/>
      <c r="C6" s="263"/>
    </row>
    <row r="7" spans="1:4" ht="16.5" customHeight="1" x14ac:dyDescent="0.35">
      <c r="A7" s="277" t="str">
        <f>'Cover-Input Page '!B7&amp;": "&amp;'Cover-Input Page '!C7</f>
        <v>Company Name (Health Plan): Aetna Life Insurance Company</v>
      </c>
      <c r="B7" s="259"/>
      <c r="C7" s="259"/>
      <c r="D7" s="259"/>
    </row>
    <row r="8" spans="1:4" ht="16.5" customHeight="1" x14ac:dyDescent="0.35">
      <c r="A8" s="277" t="str">
        <f>"Reporting Year: "&amp;'Cover-Input Page '!$C$5</f>
        <v>Reporting Year: 2025</v>
      </c>
      <c r="B8" s="259"/>
      <c r="C8" s="259"/>
      <c r="D8" s="259"/>
    </row>
    <row r="9" spans="1:4" x14ac:dyDescent="0.35">
      <c r="A9" s="264"/>
      <c r="B9" s="259"/>
      <c r="C9" s="259"/>
    </row>
    <row r="10" spans="1:4" ht="90.75" customHeight="1" x14ac:dyDescent="0.35">
      <c r="A10" s="270" t="s">
        <v>387</v>
      </c>
      <c r="B10" s="278" t="str">
        <f>'Cover-Input Page '!$C$5&amp;" Paid Dollar Amount (PMPM)"</f>
        <v>2025 Paid Dollar Amount (PMPM)</v>
      </c>
      <c r="C10" s="269" t="s">
        <v>295</v>
      </c>
    </row>
    <row r="11" spans="1:4" ht="31" x14ac:dyDescent="0.35">
      <c r="A11" s="270" t="s">
        <v>296</v>
      </c>
      <c r="B11" s="71">
        <f>'LGPDCD-YoYcompofPrem'!B13</f>
        <v>0</v>
      </c>
      <c r="C11" s="307">
        <f>B11/$B$15</f>
        <v>0</v>
      </c>
    </row>
    <row r="12" spans="1:4" x14ac:dyDescent="0.35">
      <c r="A12" s="270"/>
      <c r="B12" s="337"/>
      <c r="C12" s="338"/>
    </row>
    <row r="13" spans="1:4" x14ac:dyDescent="0.35">
      <c r="A13" s="339" t="s">
        <v>297</v>
      </c>
      <c r="B13" s="71">
        <f>'LGPDCD-YoYcompofPrem'!B11+'LGPDCD-YoYcompofPrem'!B17+'LGPDCD-YoYcompofPrem'!B13</f>
        <v>662.98580469703791</v>
      </c>
      <c r="C13" s="307">
        <f>B13/$B$15</f>
        <v>0.91585504477897528</v>
      </c>
    </row>
    <row r="14" spans="1:4" ht="16.5" customHeight="1" x14ac:dyDescent="0.35"/>
    <row r="15" spans="1:4" ht="31" x14ac:dyDescent="0.35">
      <c r="A15" s="293" t="str">
        <f>'LGPDCD-PharmPctPrem'!A19</f>
        <v>Total Health Care Paid Premiums with pharmacy benefits carve-in (PMPM)</v>
      </c>
      <c r="B15" s="71">
        <f>'LGPDCD-PharmPctPrem'!B19</f>
        <v>723.89818506381357</v>
      </c>
      <c r="C15" s="340"/>
    </row>
    <row r="19" spans="2:2" x14ac:dyDescent="0.35">
      <c r="B19" s="341"/>
    </row>
  </sheetData>
  <sheetProtection algorithmName="SHA-512" hashValue="AjOFC9Tl/gfK+PAg5cjHrRqz/zqDjnyyqP1k9ymfcwvyQgWLiweQ+s5dz0TQtY3t1I3/0SelJwxNTqz6BPIIqw==" saltValue="4CLp/haKAAUp8Ba6o44JtA=="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1D86-9D93-42A8-9E5F-51D40B4EC4B6}">
  <sheetPr>
    <tabColor theme="0"/>
  </sheetPr>
  <dimension ref="A1:E118"/>
  <sheetViews>
    <sheetView showGridLines="0" zoomScale="120" zoomScaleNormal="120" zoomScaleSheetLayoutView="70" workbookViewId="0">
      <selection activeCell="A18" sqref="A18:E18"/>
    </sheetView>
  </sheetViews>
  <sheetFormatPr defaultColWidth="7.84375" defaultRowHeight="15.5" x14ac:dyDescent="0.35"/>
  <cols>
    <col min="1" max="1" width="53.3046875" style="258" customWidth="1"/>
    <col min="2" max="2" width="22.69140625" style="258" customWidth="1"/>
    <col min="3" max="3" width="19.84375" style="258" customWidth="1"/>
    <col min="4" max="4" width="26.69140625" style="258" customWidth="1"/>
    <col min="5" max="5" width="19.84375" style="258" customWidth="1"/>
    <col min="6" max="16384" width="7.84375" style="258"/>
  </cols>
  <sheetData>
    <row r="1" spans="1:5" x14ac:dyDescent="0.35">
      <c r="A1" s="257" t="s">
        <v>60</v>
      </c>
      <c r="B1" s="86"/>
      <c r="C1" s="86"/>
      <c r="D1" s="86"/>
      <c r="E1" s="86"/>
    </row>
    <row r="2" spans="1:5" x14ac:dyDescent="0.35">
      <c r="A2" s="257" t="s">
        <v>258</v>
      </c>
      <c r="B2" s="86"/>
      <c r="C2" s="86"/>
      <c r="D2" s="86"/>
      <c r="E2" s="86"/>
    </row>
    <row r="3" spans="1:5" x14ac:dyDescent="0.35">
      <c r="A3" s="257" t="s">
        <v>310</v>
      </c>
      <c r="B3" s="86"/>
      <c r="C3" s="86"/>
      <c r="D3" s="86"/>
      <c r="E3" s="86"/>
    </row>
    <row r="4" spans="1:5" x14ac:dyDescent="0.35">
      <c r="A4" s="262" t="s">
        <v>298</v>
      </c>
      <c r="B4" s="262"/>
      <c r="C4" s="262"/>
      <c r="D4" s="262"/>
      <c r="E4" s="262"/>
    </row>
    <row r="5" spans="1:5" x14ac:dyDescent="0.35">
      <c r="A5" s="262" t="s">
        <v>351</v>
      </c>
      <c r="B5" s="262"/>
      <c r="C5" s="262"/>
      <c r="D5" s="262"/>
      <c r="E5" s="262"/>
    </row>
    <row r="6" spans="1:5" x14ac:dyDescent="0.35">
      <c r="A6" s="263"/>
      <c r="B6" s="263"/>
      <c r="C6" s="263"/>
      <c r="D6" s="263"/>
      <c r="E6" s="263"/>
    </row>
    <row r="7" spans="1:5" x14ac:dyDescent="0.35">
      <c r="A7" s="277" t="str">
        <f>'Cover-Input Page '!B7&amp;": "&amp;'Cover-Input Page '!C7</f>
        <v>Company Name (Health Plan): Aetna Life Insurance Company</v>
      </c>
      <c r="D7" s="259"/>
      <c r="E7" s="259"/>
    </row>
    <row r="8" spans="1:5" x14ac:dyDescent="0.35">
      <c r="A8" s="277" t="str">
        <f>"Reporting Year: "&amp;'Cover-Input Page '!$C$5</f>
        <v>Reporting Year: 2025</v>
      </c>
      <c r="B8" s="283"/>
      <c r="C8" s="283"/>
      <c r="D8" s="259"/>
      <c r="E8" s="259"/>
    </row>
    <row r="9" spans="1:5" x14ac:dyDescent="0.35">
      <c r="A9" s="264"/>
    </row>
    <row r="10" spans="1:5" x14ac:dyDescent="0.35">
      <c r="A10" s="264" t="s">
        <v>299</v>
      </c>
      <c r="C10" s="272"/>
    </row>
    <row r="11" spans="1:5" ht="23.25" customHeight="1" x14ac:dyDescent="0.35">
      <c r="A11" s="275"/>
    </row>
    <row r="12" spans="1:5" ht="15.75" customHeight="1" x14ac:dyDescent="0.35">
      <c r="A12" s="264" t="s">
        <v>300</v>
      </c>
      <c r="B12" s="272"/>
      <c r="C12" s="272"/>
    </row>
    <row r="13" spans="1:5" ht="16" thickBot="1" x14ac:dyDescent="0.4">
      <c r="A13" s="299"/>
      <c r="B13" s="272"/>
      <c r="C13" s="272"/>
    </row>
    <row r="14" spans="1:5" x14ac:dyDescent="0.35">
      <c r="A14" s="308" t="s">
        <v>301</v>
      </c>
      <c r="B14" s="309"/>
      <c r="C14" s="309"/>
      <c r="D14" s="309"/>
      <c r="E14" s="310"/>
    </row>
    <row r="15" spans="1:5" x14ac:dyDescent="0.35">
      <c r="A15" s="311"/>
      <c r="B15" s="299"/>
      <c r="C15" s="299"/>
      <c r="D15" s="299"/>
      <c r="E15" s="312"/>
    </row>
    <row r="16" spans="1:5" ht="24" customHeight="1" x14ac:dyDescent="0.35">
      <c r="A16" s="313" t="s">
        <v>302</v>
      </c>
      <c r="B16" s="314" t="s">
        <v>303</v>
      </c>
      <c r="C16" s="315"/>
      <c r="D16" s="316"/>
      <c r="E16" s="317"/>
    </row>
    <row r="17" spans="1:5" x14ac:dyDescent="0.35">
      <c r="A17" s="318"/>
      <c r="B17" s="319" t="s">
        <v>304</v>
      </c>
      <c r="C17" s="319" t="s">
        <v>305</v>
      </c>
      <c r="D17" s="319" t="s">
        <v>306</v>
      </c>
      <c r="E17" s="320" t="s">
        <v>307</v>
      </c>
    </row>
    <row r="18" spans="1:5" x14ac:dyDescent="0.35">
      <c r="A18" s="321" t="s">
        <v>645</v>
      </c>
      <c r="B18" s="319" t="s">
        <v>309</v>
      </c>
      <c r="C18" s="319" t="s">
        <v>309</v>
      </c>
      <c r="D18" s="320" t="s">
        <v>309</v>
      </c>
      <c r="E18" s="320" t="s">
        <v>308</v>
      </c>
    </row>
    <row r="19" spans="1:5" x14ac:dyDescent="0.35">
      <c r="A19" s="321"/>
      <c r="B19" s="319"/>
      <c r="C19" s="319"/>
      <c r="D19" s="319"/>
      <c r="E19" s="320"/>
    </row>
    <row r="20" spans="1:5" x14ac:dyDescent="0.35">
      <c r="A20" s="321"/>
      <c r="B20" s="319"/>
      <c r="C20" s="319"/>
      <c r="D20" s="319"/>
      <c r="E20" s="320"/>
    </row>
    <row r="21" spans="1:5" x14ac:dyDescent="0.35">
      <c r="A21" s="321"/>
      <c r="B21" s="319"/>
      <c r="C21" s="319"/>
      <c r="D21" s="319"/>
      <c r="E21" s="320"/>
    </row>
    <row r="22" spans="1:5" ht="16" thickBot="1" x14ac:dyDescent="0.4">
      <c r="A22" s="322"/>
      <c r="B22" s="323"/>
      <c r="C22" s="323"/>
      <c r="D22" s="323"/>
      <c r="E22" s="324"/>
    </row>
    <row r="24" spans="1:5" ht="16.5" customHeight="1" x14ac:dyDescent="0.35"/>
    <row r="25" spans="1:5" ht="16.5" customHeight="1" x14ac:dyDescent="0.35"/>
    <row r="26" spans="1:5" ht="16.5" customHeight="1" x14ac:dyDescent="0.35"/>
    <row r="117" spans="1:1" x14ac:dyDescent="0.35">
      <c r="A117" s="258" t="s">
        <v>309</v>
      </c>
    </row>
    <row r="118" spans="1:1" x14ac:dyDescent="0.35">
      <c r="A118" s="258" t="s">
        <v>308</v>
      </c>
    </row>
  </sheetData>
  <sheetProtection algorithmName="SHA-512" hashValue="Cm/0uT5+TCijfYzxed7QA5NT721HlsGVyEa4D5Zq0KMzbLnh+R4EleCZ2gn/v1LxwryZh2Aj6vffpdUqWNOHoQ==" saltValue="3aj+vN1HohJZbc3c7nKvZw==" spinCount="100000" sheet="1" selectLockedCells="1"/>
  <dataValidations count="1">
    <dataValidation type="list" allowBlank="1" showInputMessage="1" showErrorMessage="1" sqref="B18:E22" xr:uid="{183FE18B-73B6-4E26-B42C-713D1419D916}">
      <formula1>$A$116:$A$118</formula1>
    </dataValidation>
  </dataValidations>
  <printOptions horizontalCentered="1"/>
  <pageMargins left="0.7" right="0.7" top="0.75" bottom="0.75" header="0.3" footer="0.3"/>
  <pageSetup scale="65" fitToHeight="0" orientation="landscape" r:id="rId1"/>
  <headerFooter>
    <oddFooter>&amp;L&amp;A
Version Date: June 2,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984250</xdr:colOff>
                    <xdr:row>10</xdr:row>
                    <xdr:rowOff>0</xdr:rowOff>
                  </from>
                  <to>
                    <xdr:col>0</xdr:col>
                    <xdr:colOff>1365250</xdr:colOff>
                    <xdr:row>11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1746250</xdr:colOff>
                    <xdr:row>10</xdr:row>
                    <xdr:rowOff>31750</xdr:rowOff>
                  </from>
                  <to>
                    <xdr:col>0</xdr:col>
                    <xdr:colOff>2203450</xdr:colOff>
                    <xdr:row>11</xdr:row>
                    <xdr:rowOff>31750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718-7E8A-4E18-AEA6-C220D4BA55AB}">
  <sheetPr>
    <tabColor theme="0"/>
  </sheetPr>
  <dimension ref="A1:B29"/>
  <sheetViews>
    <sheetView showGridLines="0" workbookViewId="0"/>
  </sheetViews>
  <sheetFormatPr defaultColWidth="7.84375" defaultRowHeight="15.5" x14ac:dyDescent="0.35"/>
  <cols>
    <col min="1" max="1" width="22.07421875" style="61" customWidth="1"/>
    <col min="2" max="2" width="92.84375" style="61" customWidth="1"/>
    <col min="3" max="3" width="71.84375" style="56" customWidth="1"/>
    <col min="4" max="16384" width="7.84375" style="56"/>
  </cols>
  <sheetData>
    <row r="1" spans="1:2" x14ac:dyDescent="0.35">
      <c r="A1" s="46" t="s">
        <v>60</v>
      </c>
    </row>
    <row r="2" spans="1:2" x14ac:dyDescent="0.35">
      <c r="A2" s="46" t="s">
        <v>258</v>
      </c>
    </row>
    <row r="3" spans="1:2" x14ac:dyDescent="0.35">
      <c r="A3" s="46" t="s">
        <v>310</v>
      </c>
    </row>
    <row r="4" spans="1:2" x14ac:dyDescent="0.35">
      <c r="A4" s="47" t="s">
        <v>348</v>
      </c>
    </row>
    <row r="5" spans="1:2" x14ac:dyDescent="0.35">
      <c r="A5" s="47"/>
    </row>
    <row r="7" spans="1:2" x14ac:dyDescent="0.35">
      <c r="A7" s="55" t="s">
        <v>311</v>
      </c>
      <c r="B7" s="55" t="s">
        <v>312</v>
      </c>
    </row>
    <row r="8" spans="1:2" ht="46.5" x14ac:dyDescent="0.35">
      <c r="A8" s="57" t="s">
        <v>313</v>
      </c>
      <c r="B8" s="57" t="s">
        <v>314</v>
      </c>
    </row>
    <row r="9" spans="1:2" ht="31" x14ac:dyDescent="0.35">
      <c r="A9" s="57" t="s">
        <v>315</v>
      </c>
      <c r="B9" s="57" t="s">
        <v>316</v>
      </c>
    </row>
    <row r="10" spans="1:2" ht="31" x14ac:dyDescent="0.35">
      <c r="A10" s="57" t="s">
        <v>317</v>
      </c>
      <c r="B10" s="57" t="s">
        <v>435</v>
      </c>
    </row>
    <row r="11" spans="1:2" ht="46.5" x14ac:dyDescent="0.35">
      <c r="A11" s="2" t="s">
        <v>318</v>
      </c>
      <c r="B11" s="1" t="s">
        <v>407</v>
      </c>
    </row>
    <row r="12" spans="1:2" ht="46.5" x14ac:dyDescent="0.35">
      <c r="A12" s="58" t="s">
        <v>319</v>
      </c>
      <c r="B12" s="1" t="s">
        <v>403</v>
      </c>
    </row>
    <row r="13" spans="1:2" ht="31" x14ac:dyDescent="0.35">
      <c r="A13" s="57" t="s">
        <v>320</v>
      </c>
      <c r="B13" s="57" t="s">
        <v>321</v>
      </c>
    </row>
    <row r="14" spans="1:2" x14ac:dyDescent="0.35">
      <c r="A14" s="57" t="s">
        <v>322</v>
      </c>
      <c r="B14" s="57" t="s">
        <v>323</v>
      </c>
    </row>
    <row r="15" spans="1:2" ht="31" x14ac:dyDescent="0.35">
      <c r="A15" s="57" t="s">
        <v>324</v>
      </c>
      <c r="B15" s="57" t="s">
        <v>325</v>
      </c>
    </row>
    <row r="16" spans="1:2" ht="77.5" x14ac:dyDescent="0.35">
      <c r="A16" s="59" t="s">
        <v>326</v>
      </c>
      <c r="B16" s="59" t="s">
        <v>404</v>
      </c>
    </row>
    <row r="17" spans="1:2" ht="31" x14ac:dyDescent="0.35">
      <c r="A17" s="58" t="s">
        <v>327</v>
      </c>
      <c r="B17" s="57" t="s">
        <v>328</v>
      </c>
    </row>
    <row r="18" spans="1:2" ht="62" x14ac:dyDescent="0.35">
      <c r="A18" s="58" t="s">
        <v>329</v>
      </c>
      <c r="B18" s="57" t="s">
        <v>330</v>
      </c>
    </row>
    <row r="19" spans="1:2" ht="186" x14ac:dyDescent="0.35">
      <c r="A19" s="57" t="s">
        <v>331</v>
      </c>
      <c r="B19" s="57" t="s">
        <v>332</v>
      </c>
    </row>
    <row r="20" spans="1:2" ht="62" x14ac:dyDescent="0.35">
      <c r="A20" s="59" t="s">
        <v>333</v>
      </c>
      <c r="B20" s="60" t="s">
        <v>334</v>
      </c>
    </row>
    <row r="21" spans="1:2" ht="31" x14ac:dyDescent="0.35">
      <c r="A21" s="57" t="s">
        <v>335</v>
      </c>
      <c r="B21" s="57" t="s">
        <v>336</v>
      </c>
    </row>
    <row r="22" spans="1:2" ht="31" x14ac:dyDescent="0.35">
      <c r="A22" s="57" t="s">
        <v>337</v>
      </c>
      <c r="B22" s="57" t="s">
        <v>336</v>
      </c>
    </row>
    <row r="23" spans="1:2" ht="62" x14ac:dyDescent="0.35">
      <c r="A23" s="57" t="s">
        <v>338</v>
      </c>
      <c r="B23" s="57" t="s">
        <v>339</v>
      </c>
    </row>
    <row r="24" spans="1:2" ht="62" x14ac:dyDescent="0.35">
      <c r="A24" s="57" t="s">
        <v>340</v>
      </c>
      <c r="B24" s="57" t="s">
        <v>341</v>
      </c>
    </row>
    <row r="25" spans="1:2" ht="155" x14ac:dyDescent="0.35">
      <c r="A25" s="59" t="s">
        <v>342</v>
      </c>
      <c r="B25" s="59" t="s">
        <v>343</v>
      </c>
    </row>
    <row r="26" spans="1:2" ht="46.5" x14ac:dyDescent="0.35">
      <c r="A26" s="58" t="s">
        <v>344</v>
      </c>
      <c r="B26" s="1" t="s">
        <v>405</v>
      </c>
    </row>
    <row r="27" spans="1:2" x14ac:dyDescent="0.35">
      <c r="A27" s="58" t="s">
        <v>345</v>
      </c>
      <c r="B27" s="1" t="s">
        <v>406</v>
      </c>
    </row>
    <row r="28" spans="1:2" ht="139.5" x14ac:dyDescent="0.35">
      <c r="A28" s="57" t="s">
        <v>346</v>
      </c>
      <c r="B28" s="59" t="s">
        <v>347</v>
      </c>
    </row>
    <row r="29" spans="1:2" x14ac:dyDescent="0.35">
      <c r="A29" s="56"/>
      <c r="B29" s="56"/>
    </row>
  </sheetData>
  <printOptions horizontalCentered="1"/>
  <pageMargins left="0.7" right="0.7" top="0.75" bottom="0.75" header="0.3" footer="0.3"/>
  <pageSetup scale="65" orientation="landscape" r:id="rId1"/>
  <headerFooter>
    <oddFooter>&amp;L&amp;A
Version Date: June 2,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D142-B036-41D8-8354-A0A22BF3CFD7}">
  <dimension ref="B1:K121"/>
  <sheetViews>
    <sheetView showGridLines="0" tabSelected="1" workbookViewId="0">
      <selection activeCell="J101" sqref="J101"/>
    </sheetView>
  </sheetViews>
  <sheetFormatPr defaultColWidth="8.84375" defaultRowHeight="15.5" x14ac:dyDescent="0.35"/>
  <cols>
    <col min="1" max="1" width="3.07421875" style="105" customWidth="1"/>
    <col min="2" max="2" width="10.07421875" style="105" customWidth="1"/>
    <col min="3" max="4" width="12.84375" style="105" customWidth="1"/>
    <col min="5" max="5" width="16.3046875" style="105" customWidth="1"/>
    <col min="6" max="7" width="16" style="105" customWidth="1"/>
    <col min="8" max="8" width="13.84375" style="105" customWidth="1"/>
    <col min="9" max="9" width="12.07421875" style="105" customWidth="1"/>
    <col min="10" max="10" width="12.84375" style="105" customWidth="1"/>
    <col min="11" max="16384" width="8.84375" style="105"/>
  </cols>
  <sheetData>
    <row r="1" spans="2:10" ht="18" x14ac:dyDescent="0.4">
      <c r="B1" s="104" t="s">
        <v>47</v>
      </c>
    </row>
    <row r="2" spans="2:10" ht="16" thickBot="1" x14ac:dyDescent="0.4"/>
    <row r="3" spans="2:10" ht="16" thickBot="1" x14ac:dyDescent="0.4">
      <c r="B3" s="106" t="s">
        <v>48</v>
      </c>
      <c r="C3" s="107"/>
      <c r="D3" s="107"/>
      <c r="E3" s="108"/>
    </row>
    <row r="4" spans="2:10" ht="16" thickBot="1" x14ac:dyDescent="0.4">
      <c r="B4" s="363" t="str">
        <f>'Cover-Input Page '!C7</f>
        <v>Aetna Life Insurance Company</v>
      </c>
      <c r="C4" s="109"/>
      <c r="D4" s="109"/>
      <c r="E4" s="109"/>
      <c r="F4" s="109"/>
      <c r="G4" s="109"/>
      <c r="H4" s="109"/>
      <c r="I4" s="110"/>
    </row>
    <row r="5" spans="2:10" ht="16" thickBot="1" x14ac:dyDescent="0.4"/>
    <row r="6" spans="2:10" ht="18.5" thickBot="1" x14ac:dyDescent="0.4">
      <c r="B6" s="111" t="s">
        <v>104</v>
      </c>
      <c r="C6" s="112"/>
      <c r="D6" s="112"/>
      <c r="E6" s="112"/>
      <c r="F6" s="112"/>
      <c r="G6" s="112"/>
      <c r="H6" s="112"/>
      <c r="I6" s="113"/>
    </row>
    <row r="7" spans="2:10" ht="16" thickBot="1" x14ac:dyDescent="0.4">
      <c r="B7" s="364">
        <f>'Cover-Input Page '!C5</f>
        <v>2025</v>
      </c>
    </row>
    <row r="8" spans="2:10" ht="16" thickBot="1" x14ac:dyDescent="0.4"/>
    <row r="9" spans="2:10" ht="16" thickBot="1" x14ac:dyDescent="0.4">
      <c r="B9" s="111" t="s">
        <v>49</v>
      </c>
      <c r="C9" s="112"/>
      <c r="D9" s="112"/>
      <c r="E9" s="112"/>
      <c r="F9" s="112"/>
      <c r="G9" s="112"/>
      <c r="H9" s="112"/>
      <c r="I9" s="112"/>
      <c r="J9" s="113"/>
    </row>
    <row r="11" spans="2:10" ht="19" thickBot="1" x14ac:dyDescent="0.4">
      <c r="C11" s="114" t="s">
        <v>101</v>
      </c>
    </row>
    <row r="12" spans="2:10" ht="16" thickBot="1" x14ac:dyDescent="0.4">
      <c r="C12" s="105" t="s">
        <v>79</v>
      </c>
      <c r="I12" s="102">
        <v>0.14688864145597136</v>
      </c>
    </row>
    <row r="13" spans="2:10" ht="16" thickBot="1" x14ac:dyDescent="0.4">
      <c r="C13" s="105" t="s">
        <v>80</v>
      </c>
      <c r="I13" s="102">
        <f>I12</f>
        <v>0.14688864145597136</v>
      </c>
    </row>
    <row r="14" spans="2:10" ht="19" thickBot="1" x14ac:dyDescent="0.4">
      <c r="C14" s="114" t="s">
        <v>102</v>
      </c>
      <c r="I14" s="115"/>
    </row>
    <row r="15" spans="2:10" ht="16" thickBot="1" x14ac:dyDescent="0.4">
      <c r="C15" s="105" t="s">
        <v>79</v>
      </c>
      <c r="I15" s="102">
        <v>0.152540829318069</v>
      </c>
    </row>
    <row r="16" spans="2:10" ht="18.5" x14ac:dyDescent="0.35">
      <c r="C16" s="105" t="s">
        <v>103</v>
      </c>
      <c r="I16" s="103">
        <f>I15</f>
        <v>0.152540829318069</v>
      </c>
    </row>
    <row r="17" spans="2:10" x14ac:dyDescent="0.35">
      <c r="B17" s="116"/>
      <c r="C17" s="116"/>
      <c r="D17" s="116"/>
      <c r="E17" s="116"/>
      <c r="F17" s="116"/>
      <c r="G17" s="116"/>
      <c r="H17" s="116"/>
      <c r="I17" s="116"/>
      <c r="J17" s="116"/>
    </row>
    <row r="18" spans="2:10" ht="19" thickBot="1" x14ac:dyDescent="0.4">
      <c r="B18" s="105" t="s">
        <v>257</v>
      </c>
      <c r="I18" s="365">
        <f>B7</f>
        <v>2025</v>
      </c>
    </row>
    <row r="19" spans="2:10" ht="18.5" x14ac:dyDescent="0.35">
      <c r="B19" s="105" t="s">
        <v>81</v>
      </c>
    </row>
    <row r="20" spans="2:10" x14ac:dyDescent="0.35">
      <c r="B20" s="105" t="s">
        <v>182</v>
      </c>
    </row>
    <row r="21" spans="2:10" x14ac:dyDescent="0.35">
      <c r="B21" s="105" t="s">
        <v>388</v>
      </c>
    </row>
    <row r="22" spans="2:10" ht="18.5" x14ac:dyDescent="0.35">
      <c r="B22" s="105" t="s">
        <v>82</v>
      </c>
    </row>
    <row r="23" spans="2:10" x14ac:dyDescent="0.35">
      <c r="B23" s="105" t="s">
        <v>183</v>
      </c>
    </row>
    <row r="24" spans="2:10" ht="18.5" x14ac:dyDescent="0.35">
      <c r="B24" s="105" t="s">
        <v>181</v>
      </c>
    </row>
    <row r="25" spans="2:10" x14ac:dyDescent="0.35">
      <c r="B25" s="105" t="s">
        <v>184</v>
      </c>
    </row>
    <row r="26" spans="2:10" x14ac:dyDescent="0.35">
      <c r="B26" s="105" t="s">
        <v>185</v>
      </c>
    </row>
    <row r="27" spans="2:10" ht="16" thickBot="1" x14ac:dyDescent="0.4"/>
    <row r="28" spans="2:10" ht="16" thickBot="1" x14ac:dyDescent="0.4">
      <c r="B28" s="111" t="s">
        <v>50</v>
      </c>
      <c r="C28" s="112"/>
      <c r="D28" s="112"/>
      <c r="E28" s="112"/>
      <c r="F28" s="112"/>
      <c r="G28" s="112"/>
      <c r="H28" s="112"/>
      <c r="I28" s="112"/>
      <c r="J28" s="113"/>
    </row>
    <row r="30" spans="2:10" x14ac:dyDescent="0.35">
      <c r="B30" s="117">
        <v>1</v>
      </c>
      <c r="C30" s="118">
        <v>2</v>
      </c>
      <c r="D30" s="118">
        <v>3</v>
      </c>
      <c r="E30" s="118">
        <v>4</v>
      </c>
      <c r="F30" s="118">
        <v>5</v>
      </c>
      <c r="G30" s="118">
        <v>6</v>
      </c>
      <c r="H30" s="118">
        <v>7</v>
      </c>
      <c r="I30" s="118">
        <v>8</v>
      </c>
      <c r="J30" s="119">
        <v>9</v>
      </c>
    </row>
    <row r="31" spans="2:10" ht="93" x14ac:dyDescent="0.35">
      <c r="B31" s="120" t="s">
        <v>0</v>
      </c>
      <c r="C31" s="120" t="s">
        <v>1</v>
      </c>
      <c r="D31" s="120" t="s">
        <v>15</v>
      </c>
      <c r="E31" s="120" t="s">
        <v>19</v>
      </c>
      <c r="F31" s="120" t="s">
        <v>194</v>
      </c>
      <c r="G31" s="120" t="s">
        <v>18</v>
      </c>
      <c r="H31" s="120" t="s">
        <v>16</v>
      </c>
      <c r="I31" s="120" t="s">
        <v>17</v>
      </c>
      <c r="J31" s="121" t="s">
        <v>256</v>
      </c>
    </row>
    <row r="32" spans="2:10" x14ac:dyDescent="0.35">
      <c r="B32" s="122" t="s">
        <v>2</v>
      </c>
      <c r="C32" s="123">
        <v>310</v>
      </c>
      <c r="D32" s="148">
        <f>IFERROR(C32/C$44,0)</f>
        <v>0.48062015503875971</v>
      </c>
      <c r="E32" s="123">
        <v>104973</v>
      </c>
      <c r="F32" s="123">
        <v>0</v>
      </c>
      <c r="G32" s="366">
        <f>SUM(E32:F32)</f>
        <v>104973</v>
      </c>
      <c r="H32" s="124">
        <v>723.72999969738146</v>
      </c>
      <c r="I32" s="124">
        <v>817.79323621322317</v>
      </c>
      <c r="J32" s="148">
        <f>IF(H32=0,"",I32/H32-1)</f>
        <v>0.12997006695200297</v>
      </c>
    </row>
    <row r="33" spans="2:10" x14ac:dyDescent="0.35">
      <c r="B33" s="125" t="s">
        <v>3</v>
      </c>
      <c r="C33" s="126">
        <v>11</v>
      </c>
      <c r="D33" s="148">
        <f t="shared" ref="D33:D43" si="0">IFERROR(C33/C$44,0)</f>
        <v>1.7054263565891473E-2</v>
      </c>
      <c r="E33" s="126">
        <v>228</v>
      </c>
      <c r="F33" s="126">
        <v>0</v>
      </c>
      <c r="G33" s="367">
        <f t="shared" ref="G33:G44" si="1">SUM(E33:F33)</f>
        <v>228</v>
      </c>
      <c r="H33" s="124">
        <v>798.28583876957703</v>
      </c>
      <c r="I33" s="124">
        <v>898.1798733909726</v>
      </c>
      <c r="J33" s="148">
        <f t="shared" ref="J33:J44" si="2">IF(H33=0,"",I33/H33-1)</f>
        <v>0.12513567167290018</v>
      </c>
    </row>
    <row r="34" spans="2:10" x14ac:dyDescent="0.35">
      <c r="B34" s="125" t="s">
        <v>4</v>
      </c>
      <c r="C34" s="126">
        <v>32</v>
      </c>
      <c r="D34" s="148">
        <f t="shared" si="0"/>
        <v>4.9612403100775193E-2</v>
      </c>
      <c r="E34" s="126">
        <v>2337</v>
      </c>
      <c r="F34" s="126">
        <v>0</v>
      </c>
      <c r="G34" s="367">
        <f t="shared" si="1"/>
        <v>2337</v>
      </c>
      <c r="H34" s="124">
        <v>725.90844174320205</v>
      </c>
      <c r="I34" s="124">
        <v>826.47630414597688</v>
      </c>
      <c r="J34" s="148">
        <f t="shared" si="2"/>
        <v>0.13854069827493731</v>
      </c>
    </row>
    <row r="35" spans="2:10" x14ac:dyDescent="0.35">
      <c r="B35" s="125" t="s">
        <v>5</v>
      </c>
      <c r="C35" s="126">
        <v>32</v>
      </c>
      <c r="D35" s="148">
        <f t="shared" si="0"/>
        <v>4.9612403100775193E-2</v>
      </c>
      <c r="E35" s="126">
        <v>4568</v>
      </c>
      <c r="F35" s="126">
        <v>0</v>
      </c>
      <c r="G35" s="367">
        <f t="shared" si="1"/>
        <v>4568</v>
      </c>
      <c r="H35" s="124">
        <v>709.03906721899853</v>
      </c>
      <c r="I35" s="124">
        <v>833.96439547413615</v>
      </c>
      <c r="J35" s="148">
        <f t="shared" si="2"/>
        <v>0.17618962625729662</v>
      </c>
    </row>
    <row r="36" spans="2:10" x14ac:dyDescent="0.35">
      <c r="B36" s="125" t="s">
        <v>6</v>
      </c>
      <c r="C36" s="126">
        <v>23</v>
      </c>
      <c r="D36" s="148">
        <f t="shared" si="0"/>
        <v>3.565891472868217E-2</v>
      </c>
      <c r="E36" s="126">
        <v>3165</v>
      </c>
      <c r="F36" s="126">
        <v>0</v>
      </c>
      <c r="G36" s="367">
        <f t="shared" si="1"/>
        <v>3165</v>
      </c>
      <c r="H36" s="124">
        <v>803.53030883341796</v>
      </c>
      <c r="I36" s="124">
        <v>917.92436172118744</v>
      </c>
      <c r="J36" s="148">
        <f t="shared" si="2"/>
        <v>0.14236432855140113</v>
      </c>
    </row>
    <row r="37" spans="2:10" x14ac:dyDescent="0.35">
      <c r="B37" s="125" t="s">
        <v>7</v>
      </c>
      <c r="C37" s="126">
        <v>40</v>
      </c>
      <c r="D37" s="148">
        <f t="shared" si="0"/>
        <v>6.2015503875968991E-2</v>
      </c>
      <c r="E37" s="126">
        <v>3284</v>
      </c>
      <c r="F37" s="126">
        <v>0</v>
      </c>
      <c r="G37" s="367">
        <f t="shared" si="1"/>
        <v>3284</v>
      </c>
      <c r="H37" s="124">
        <v>761.57800235411287</v>
      </c>
      <c r="I37" s="124">
        <v>850.60109085895351</v>
      </c>
      <c r="J37" s="148">
        <f t="shared" si="2"/>
        <v>0.11689293575925452</v>
      </c>
    </row>
    <row r="38" spans="2:10" x14ac:dyDescent="0.35">
      <c r="B38" s="125" t="s">
        <v>8</v>
      </c>
      <c r="C38" s="126">
        <v>38</v>
      </c>
      <c r="D38" s="148">
        <f t="shared" si="0"/>
        <v>5.8914728682170542E-2</v>
      </c>
      <c r="E38" s="126">
        <v>5082</v>
      </c>
      <c r="F38" s="126">
        <v>0</v>
      </c>
      <c r="G38" s="367">
        <f t="shared" si="1"/>
        <v>5082</v>
      </c>
      <c r="H38" s="124">
        <v>828.66186624539989</v>
      </c>
      <c r="I38" s="124">
        <v>973.00218438481249</v>
      </c>
      <c r="J38" s="148">
        <f t="shared" si="2"/>
        <v>0.1741848201527687</v>
      </c>
    </row>
    <row r="39" spans="2:10" x14ac:dyDescent="0.35">
      <c r="B39" s="125" t="s">
        <v>9</v>
      </c>
      <c r="C39" s="126">
        <v>20</v>
      </c>
      <c r="D39" s="148">
        <f t="shared" si="0"/>
        <v>3.1007751937984496E-2</v>
      </c>
      <c r="E39" s="126">
        <v>2164</v>
      </c>
      <c r="F39" s="126">
        <v>0</v>
      </c>
      <c r="G39" s="367">
        <f t="shared" si="1"/>
        <v>2164</v>
      </c>
      <c r="H39" s="124">
        <v>885.03238809335198</v>
      </c>
      <c r="I39" s="124">
        <v>997.63426829847708</v>
      </c>
      <c r="J39" s="148">
        <f t="shared" si="2"/>
        <v>0.12722910677620081</v>
      </c>
    </row>
    <row r="40" spans="2:10" x14ac:dyDescent="0.35">
      <c r="B40" s="125" t="s">
        <v>10</v>
      </c>
      <c r="C40" s="126">
        <v>33</v>
      </c>
      <c r="D40" s="148">
        <f t="shared" si="0"/>
        <v>5.1162790697674418E-2</v>
      </c>
      <c r="E40" s="126">
        <v>9397</v>
      </c>
      <c r="F40" s="126">
        <v>0</v>
      </c>
      <c r="G40" s="367">
        <f t="shared" si="1"/>
        <v>9397</v>
      </c>
      <c r="H40" s="124">
        <v>620.06767410580164</v>
      </c>
      <c r="I40" s="124">
        <v>750.23690549946173</v>
      </c>
      <c r="J40" s="148">
        <f t="shared" si="2"/>
        <v>0.20992745925898637</v>
      </c>
    </row>
    <row r="41" spans="2:10" x14ac:dyDescent="0.35">
      <c r="B41" s="125" t="s">
        <v>11</v>
      </c>
      <c r="C41" s="126">
        <v>41</v>
      </c>
      <c r="D41" s="148">
        <f t="shared" si="0"/>
        <v>6.3565891472868216E-2</v>
      </c>
      <c r="E41" s="126">
        <v>8091</v>
      </c>
      <c r="F41" s="126">
        <v>0</v>
      </c>
      <c r="G41" s="367">
        <f t="shared" si="1"/>
        <v>8091</v>
      </c>
      <c r="H41" s="124">
        <v>759.81041833557697</v>
      </c>
      <c r="I41" s="124">
        <v>939.24555176795582</v>
      </c>
      <c r="J41" s="148">
        <f t="shared" si="2"/>
        <v>0.23615776923070531</v>
      </c>
    </row>
    <row r="42" spans="2:10" x14ac:dyDescent="0.35">
      <c r="B42" s="125" t="s">
        <v>12</v>
      </c>
      <c r="C42" s="126">
        <v>24</v>
      </c>
      <c r="D42" s="148">
        <f t="shared" si="0"/>
        <v>3.7209302325581395E-2</v>
      </c>
      <c r="E42" s="126">
        <v>1117</v>
      </c>
      <c r="F42" s="126">
        <v>0</v>
      </c>
      <c r="G42" s="367">
        <f t="shared" si="1"/>
        <v>1117</v>
      </c>
      <c r="H42" s="124">
        <v>709.25049587577394</v>
      </c>
      <c r="I42" s="124">
        <v>853.35200518665272</v>
      </c>
      <c r="J42" s="148">
        <f t="shared" si="2"/>
        <v>0.20317435116198834</v>
      </c>
    </row>
    <row r="43" spans="2:10" x14ac:dyDescent="0.35">
      <c r="B43" s="125" t="s">
        <v>13</v>
      </c>
      <c r="C43" s="126">
        <v>41</v>
      </c>
      <c r="D43" s="148">
        <f t="shared" si="0"/>
        <v>6.3565891472868216E-2</v>
      </c>
      <c r="E43" s="126">
        <v>60041</v>
      </c>
      <c r="F43" s="126">
        <v>0</v>
      </c>
      <c r="G43" s="367">
        <f t="shared" si="1"/>
        <v>60041</v>
      </c>
      <c r="H43" s="124">
        <v>557.99319385651609</v>
      </c>
      <c r="I43" s="124">
        <v>644.23792030909351</v>
      </c>
      <c r="J43" s="148">
        <f t="shared" si="2"/>
        <v>0.1545623269282288</v>
      </c>
    </row>
    <row r="44" spans="2:10" x14ac:dyDescent="0.35">
      <c r="B44" s="128" t="s">
        <v>14</v>
      </c>
      <c r="C44" s="368">
        <f>SUM(C32:C43)</f>
        <v>645</v>
      </c>
      <c r="D44" s="149">
        <f>SUM(D32:D43)</f>
        <v>0.99999999999999989</v>
      </c>
      <c r="E44" s="368">
        <f>SUM(E32:E43)</f>
        <v>204447</v>
      </c>
      <c r="F44" s="368">
        <f>SUM(F32:F43)</f>
        <v>0</v>
      </c>
      <c r="G44" s="368">
        <f t="shared" si="1"/>
        <v>204447</v>
      </c>
      <c r="H44" s="369">
        <f>SUMPRODUCT(H32:H43,$G32:$G43)/$G44</f>
        <v>677.5801375452927</v>
      </c>
      <c r="I44" s="369">
        <f>SUMPRODUCT(I32:I43,$G32:$G43)/$G44</f>
        <v>777.10896342687067</v>
      </c>
      <c r="J44" s="150">
        <f t="shared" si="2"/>
        <v>0.14688864145597091</v>
      </c>
    </row>
    <row r="45" spans="2:10" x14ac:dyDescent="0.35">
      <c r="B45" s="116"/>
      <c r="C45" s="116"/>
      <c r="D45" s="116"/>
      <c r="E45" s="116"/>
      <c r="F45" s="116"/>
      <c r="G45" s="116"/>
      <c r="H45" s="116"/>
      <c r="I45" s="116"/>
      <c r="J45" s="116"/>
    </row>
    <row r="46" spans="2:10" ht="18.5" x14ac:dyDescent="0.35">
      <c r="B46" s="129" t="s">
        <v>20</v>
      </c>
    </row>
    <row r="47" spans="2:10" ht="18.5" x14ac:dyDescent="0.35">
      <c r="B47" s="129" t="s">
        <v>21</v>
      </c>
    </row>
    <row r="48" spans="2:10" x14ac:dyDescent="0.35">
      <c r="B48" s="129" t="s">
        <v>22</v>
      </c>
    </row>
    <row r="49" spans="2:11" x14ac:dyDescent="0.35">
      <c r="B49" s="129" t="s">
        <v>23</v>
      </c>
    </row>
    <row r="50" spans="2:11" x14ac:dyDescent="0.35">
      <c r="B50" s="129"/>
    </row>
    <row r="51" spans="2:11" x14ac:dyDescent="0.35">
      <c r="B51" s="129" t="s">
        <v>187</v>
      </c>
    </row>
    <row r="52" spans="2:11" x14ac:dyDescent="0.35">
      <c r="B52" s="129"/>
    </row>
    <row r="53" spans="2:11" x14ac:dyDescent="0.35">
      <c r="B53" s="129" t="s">
        <v>188</v>
      </c>
    </row>
    <row r="54" spans="2:11" x14ac:dyDescent="0.35">
      <c r="B54" s="129" t="s">
        <v>389</v>
      </c>
    </row>
    <row r="55" spans="2:11" x14ac:dyDescent="0.35">
      <c r="B55" s="130" t="s">
        <v>528</v>
      </c>
      <c r="C55" s="131"/>
      <c r="D55" s="131"/>
      <c r="E55" s="131"/>
      <c r="F55" s="131"/>
      <c r="G55" s="131"/>
      <c r="H55" s="131"/>
      <c r="I55" s="131"/>
      <c r="J55" s="131"/>
      <c r="K55" s="132"/>
    </row>
    <row r="56" spans="2:11" x14ac:dyDescent="0.35">
      <c r="B56" s="133" t="s">
        <v>527</v>
      </c>
      <c r="K56" s="134"/>
    </row>
    <row r="57" spans="2:11" x14ac:dyDescent="0.35">
      <c r="B57" s="133"/>
      <c r="K57" s="134"/>
    </row>
    <row r="58" spans="2:11" x14ac:dyDescent="0.35">
      <c r="B58" s="133"/>
      <c r="K58" s="134"/>
    </row>
    <row r="59" spans="2:11" x14ac:dyDescent="0.35">
      <c r="B59" s="140"/>
      <c r="K59" s="134"/>
    </row>
    <row r="60" spans="2:11" x14ac:dyDescent="0.35">
      <c r="B60" s="133"/>
      <c r="K60" s="134"/>
    </row>
    <row r="61" spans="2:11" x14ac:dyDescent="0.35">
      <c r="B61" s="133"/>
      <c r="K61" s="134"/>
    </row>
    <row r="62" spans="2:11" x14ac:dyDescent="0.35">
      <c r="B62" s="133"/>
      <c r="K62" s="134"/>
    </row>
    <row r="63" spans="2:11" x14ac:dyDescent="0.35">
      <c r="B63" s="133"/>
      <c r="K63" s="134"/>
    </row>
    <row r="64" spans="2:11" x14ac:dyDescent="0.35">
      <c r="B64" s="133"/>
      <c r="K64" s="134"/>
    </row>
    <row r="65" spans="2:11" x14ac:dyDescent="0.35">
      <c r="B65" s="133"/>
      <c r="K65" s="134"/>
    </row>
    <row r="66" spans="2:11" x14ac:dyDescent="0.35">
      <c r="B66" s="135"/>
      <c r="C66" s="116"/>
      <c r="D66" s="116"/>
      <c r="E66" s="116"/>
      <c r="F66" s="116"/>
      <c r="G66" s="116"/>
      <c r="H66" s="116"/>
      <c r="I66" s="116"/>
      <c r="J66" s="116"/>
      <c r="K66" s="136"/>
    </row>
    <row r="67" spans="2:11" ht="16" thickBot="1" x14ac:dyDescent="0.4"/>
    <row r="68" spans="2:11" ht="16" thickBot="1" x14ac:dyDescent="0.4">
      <c r="B68" s="111" t="s">
        <v>83</v>
      </c>
      <c r="C68" s="112"/>
      <c r="D68" s="112"/>
      <c r="E68" s="112"/>
      <c r="F68" s="112"/>
      <c r="G68" s="112"/>
      <c r="H68" s="112"/>
      <c r="I68" s="112"/>
      <c r="J68" s="113"/>
    </row>
    <row r="70" spans="2:11" x14ac:dyDescent="0.35">
      <c r="B70" s="137">
        <v>1</v>
      </c>
      <c r="C70" s="118">
        <v>2</v>
      </c>
      <c r="D70" s="118">
        <v>3</v>
      </c>
      <c r="E70" s="118">
        <v>4</v>
      </c>
      <c r="F70" s="118">
        <v>5</v>
      </c>
      <c r="G70" s="118">
        <v>6</v>
      </c>
      <c r="H70" s="118">
        <v>7</v>
      </c>
      <c r="I70" s="118">
        <v>8</v>
      </c>
      <c r="J70" s="119">
        <v>9</v>
      </c>
    </row>
    <row r="71" spans="2:11" ht="93" x14ac:dyDescent="0.35">
      <c r="B71" s="120" t="s">
        <v>0</v>
      </c>
      <c r="C71" s="120" t="s">
        <v>1</v>
      </c>
      <c r="D71" s="120" t="s">
        <v>15</v>
      </c>
      <c r="E71" s="120" t="s">
        <v>19</v>
      </c>
      <c r="F71" s="120" t="s">
        <v>194</v>
      </c>
      <c r="G71" s="120" t="s">
        <v>18</v>
      </c>
      <c r="H71" s="120" t="s">
        <v>16</v>
      </c>
      <c r="I71" s="120" t="s">
        <v>17</v>
      </c>
      <c r="J71" s="120" t="s">
        <v>256</v>
      </c>
    </row>
    <row r="72" spans="2:11" ht="62" x14ac:dyDescent="0.35">
      <c r="B72" s="138" t="s">
        <v>24</v>
      </c>
      <c r="C72" s="123">
        <v>0</v>
      </c>
      <c r="D72" s="148">
        <f>IFERROR(C72/C$75,0)</f>
        <v>0</v>
      </c>
      <c r="E72" s="123">
        <v>0</v>
      </c>
      <c r="F72" s="123">
        <v>0</v>
      </c>
      <c r="G72" s="366">
        <f>SUM(E72:F72)</f>
        <v>0</v>
      </c>
      <c r="H72" s="124">
        <v>0</v>
      </c>
      <c r="I72" s="124">
        <v>0</v>
      </c>
      <c r="J72" s="148" t="str">
        <f>IF(H72=0,"",I72/H72-1)</f>
        <v/>
      </c>
    </row>
    <row r="73" spans="2:11" ht="31" x14ac:dyDescent="0.35">
      <c r="B73" s="122" t="s">
        <v>25</v>
      </c>
      <c r="C73" s="126">
        <v>588</v>
      </c>
      <c r="D73" s="151">
        <f t="shared" ref="D73:D74" si="3">IFERROR(C73/C$75,0)</f>
        <v>0.91162790697674423</v>
      </c>
      <c r="E73" s="126">
        <v>75113</v>
      </c>
      <c r="F73" s="126">
        <v>0</v>
      </c>
      <c r="G73" s="367">
        <f t="shared" ref="G73:G75" si="4">SUM(E73:F73)</f>
        <v>75113</v>
      </c>
      <c r="H73" s="124">
        <v>773.8127192596852</v>
      </c>
      <c r="I73" s="124">
        <v>875.65710731460854</v>
      </c>
      <c r="J73" s="148">
        <f t="shared" ref="J73:J75" si="5">IF(H73=0,"",I73/H73-1)</f>
        <v>0.13161374260216219</v>
      </c>
    </row>
    <row r="74" spans="2:11" ht="46.5" x14ac:dyDescent="0.35">
      <c r="B74" s="122" t="s">
        <v>26</v>
      </c>
      <c r="C74" s="126">
        <v>57</v>
      </c>
      <c r="D74" s="151">
        <f t="shared" si="3"/>
        <v>8.8372093023255813E-2</v>
      </c>
      <c r="E74" s="126">
        <v>129334</v>
      </c>
      <c r="F74" s="126">
        <v>0</v>
      </c>
      <c r="G74" s="367">
        <f t="shared" si="4"/>
        <v>129334</v>
      </c>
      <c r="H74" s="124">
        <v>621.69136962414882</v>
      </c>
      <c r="I74" s="124">
        <v>719.87539196198418</v>
      </c>
      <c r="J74" s="148">
        <f t="shared" si="5"/>
        <v>0.15793048952439803</v>
      </c>
    </row>
    <row r="75" spans="2:11" x14ac:dyDescent="0.35">
      <c r="B75" s="128" t="s">
        <v>14</v>
      </c>
      <c r="C75" s="370">
        <f>SUM(C72:C74)</f>
        <v>645</v>
      </c>
      <c r="D75" s="152">
        <f>SUM(D72:D74)</f>
        <v>1</v>
      </c>
      <c r="E75" s="370">
        <f>SUM(E72:E74)</f>
        <v>204447</v>
      </c>
      <c r="F75" s="370">
        <f>SUM(F72:F74)</f>
        <v>0</v>
      </c>
      <c r="G75" s="370">
        <f t="shared" si="4"/>
        <v>204447</v>
      </c>
      <c r="H75" s="371">
        <f>SUMPRODUCT(H72:H74,$G72:$G74)/$G75</f>
        <v>677.58013754529247</v>
      </c>
      <c r="I75" s="371">
        <f>SUMPRODUCT(I72:I74,$G72:$G74)/$G75</f>
        <v>777.10896342687067</v>
      </c>
      <c r="J75" s="153">
        <f t="shared" si="5"/>
        <v>0.14688864145597136</v>
      </c>
    </row>
    <row r="77" spans="2:11" x14ac:dyDescent="0.35">
      <c r="B77" s="105" t="s">
        <v>189</v>
      </c>
    </row>
    <row r="78" spans="2:11" x14ac:dyDescent="0.35">
      <c r="B78" s="105" t="s">
        <v>190</v>
      </c>
    </row>
    <row r="79" spans="2:11" x14ac:dyDescent="0.35">
      <c r="B79" s="105" t="s">
        <v>191</v>
      </c>
    </row>
    <row r="81" spans="2:11" x14ac:dyDescent="0.35">
      <c r="B81" s="130" t="s">
        <v>529</v>
      </c>
      <c r="C81" s="131"/>
      <c r="D81" s="131"/>
      <c r="E81" s="131"/>
      <c r="F81" s="131"/>
      <c r="G81" s="131"/>
      <c r="H81" s="131"/>
      <c r="I81" s="131"/>
      <c r="J81" s="131"/>
      <c r="K81" s="132"/>
    </row>
    <row r="82" spans="2:11" x14ac:dyDescent="0.35">
      <c r="B82" s="133"/>
      <c r="K82" s="134"/>
    </row>
    <row r="83" spans="2:11" x14ac:dyDescent="0.35">
      <c r="B83" s="133" t="s">
        <v>530</v>
      </c>
      <c r="K83" s="134"/>
    </row>
    <row r="84" spans="2:11" ht="16" thickBot="1" x14ac:dyDescent="0.4">
      <c r="B84" s="140"/>
      <c r="K84" s="134"/>
    </row>
    <row r="85" spans="2:11" ht="16" thickBot="1" x14ac:dyDescent="0.4">
      <c r="B85" s="140"/>
      <c r="C85" s="394" t="s">
        <v>531</v>
      </c>
      <c r="D85" s="395" t="s">
        <v>27</v>
      </c>
      <c r="E85" s="395" t="s">
        <v>28</v>
      </c>
      <c r="F85" s="396" t="s">
        <v>532</v>
      </c>
      <c r="G85" s="396" t="s">
        <v>32</v>
      </c>
      <c r="K85" s="134"/>
    </row>
    <row r="86" spans="2:11" ht="44" thickBot="1" x14ac:dyDescent="0.4">
      <c r="B86" s="140"/>
      <c r="C86" s="397" t="s">
        <v>533</v>
      </c>
      <c r="D86" s="398">
        <v>0</v>
      </c>
      <c r="E86" s="398">
        <v>0</v>
      </c>
      <c r="F86" s="398">
        <v>0</v>
      </c>
      <c r="G86" s="398">
        <v>0</v>
      </c>
      <c r="K86" s="134"/>
    </row>
    <row r="87" spans="2:11" ht="16" thickBot="1" x14ac:dyDescent="0.4">
      <c r="B87" s="140"/>
      <c r="C87" s="397" t="s">
        <v>534</v>
      </c>
      <c r="D87" s="398">
        <v>0.36099999999999999</v>
      </c>
      <c r="E87" s="398">
        <v>0.25</v>
      </c>
      <c r="F87" s="398">
        <v>0.59799999999999998</v>
      </c>
      <c r="G87" s="398">
        <v>0.39500000000000002</v>
      </c>
      <c r="K87" s="134"/>
    </row>
    <row r="88" spans="2:11" ht="29.5" thickBot="1" x14ac:dyDescent="0.4">
      <c r="B88" s="140"/>
      <c r="C88" s="397" t="s">
        <v>535</v>
      </c>
      <c r="D88" s="398">
        <v>0.63900000000000001</v>
      </c>
      <c r="E88" s="398">
        <v>0.75</v>
      </c>
      <c r="F88" s="398">
        <v>0.40200000000000002</v>
      </c>
      <c r="G88" s="398">
        <v>0.60499999999999998</v>
      </c>
      <c r="K88" s="134"/>
    </row>
    <row r="89" spans="2:11" x14ac:dyDescent="0.35">
      <c r="B89" s="140"/>
      <c r="K89" s="134"/>
    </row>
    <row r="90" spans="2:11" x14ac:dyDescent="0.35">
      <c r="B90" s="140"/>
      <c r="K90" s="134"/>
    </row>
    <row r="91" spans="2:11" x14ac:dyDescent="0.35">
      <c r="B91" s="141"/>
      <c r="C91" s="116"/>
      <c r="D91" s="116"/>
      <c r="E91" s="116"/>
      <c r="F91" s="116"/>
      <c r="G91" s="116"/>
      <c r="H91" s="116"/>
      <c r="I91" s="116"/>
      <c r="J91" s="116"/>
      <c r="K91" s="136"/>
    </row>
    <row r="92" spans="2:11" ht="16" thickBot="1" x14ac:dyDescent="0.4"/>
    <row r="93" spans="2:11" ht="16" thickBot="1" x14ac:dyDescent="0.4">
      <c r="B93" s="111" t="s">
        <v>51</v>
      </c>
      <c r="C93" s="113"/>
    </row>
    <row r="95" spans="2:11" x14ac:dyDescent="0.35">
      <c r="B95" s="117">
        <v>1</v>
      </c>
      <c r="C95" s="118">
        <v>2</v>
      </c>
      <c r="D95" s="118">
        <v>3</v>
      </c>
      <c r="E95" s="118">
        <v>4</v>
      </c>
      <c r="F95" s="118">
        <v>5</v>
      </c>
      <c r="G95" s="118">
        <v>6</v>
      </c>
      <c r="H95" s="118">
        <v>7</v>
      </c>
      <c r="I95" s="118">
        <v>8</v>
      </c>
      <c r="J95" s="119">
        <v>9</v>
      </c>
    </row>
    <row r="96" spans="2:11" ht="93" x14ac:dyDescent="0.35">
      <c r="B96" s="120" t="s">
        <v>0</v>
      </c>
      <c r="C96" s="142" t="s">
        <v>1</v>
      </c>
      <c r="D96" s="120" t="s">
        <v>15</v>
      </c>
      <c r="E96" s="120" t="s">
        <v>19</v>
      </c>
      <c r="F96" s="120" t="s">
        <v>194</v>
      </c>
      <c r="G96" s="120" t="s">
        <v>18</v>
      </c>
      <c r="H96" s="120" t="s">
        <v>16</v>
      </c>
      <c r="I96" s="120" t="s">
        <v>17</v>
      </c>
      <c r="J96" s="120" t="s">
        <v>256</v>
      </c>
    </row>
    <row r="97" spans="2:11" x14ac:dyDescent="0.35">
      <c r="B97" s="138" t="s">
        <v>29</v>
      </c>
      <c r="C97" s="123"/>
      <c r="D97" s="148">
        <f>IFERROR(C97/C$103,0)</f>
        <v>0</v>
      </c>
      <c r="E97" s="123"/>
      <c r="F97" s="123"/>
      <c r="G97" s="366">
        <f t="shared" ref="G97:G103" si="6">SUM(E97:F97)</f>
        <v>0</v>
      </c>
      <c r="H97" s="124"/>
      <c r="I97" s="124"/>
      <c r="J97" s="148" t="str">
        <f>IF(H97=0,"",I97/H97-1)</f>
        <v/>
      </c>
    </row>
    <row r="98" spans="2:11" x14ac:dyDescent="0.35">
      <c r="B98" s="138" t="s">
        <v>27</v>
      </c>
      <c r="C98" s="123">
        <v>557</v>
      </c>
      <c r="D98" s="151">
        <f t="shared" ref="D98:D102" si="7">IFERROR(C98/C$103,0)</f>
        <v>0.60477741585233447</v>
      </c>
      <c r="E98" s="123">
        <v>133909</v>
      </c>
      <c r="F98" s="123">
        <v>0</v>
      </c>
      <c r="G98" s="366">
        <f t="shared" si="6"/>
        <v>133909</v>
      </c>
      <c r="H98" s="124">
        <v>694.10016829448705</v>
      </c>
      <c r="I98" s="124">
        <v>793.1135323921585</v>
      </c>
      <c r="J98" s="148">
        <f t="shared" ref="J98:J103" si="8">IF(H98=0,"",I98/H98-1)</f>
        <v>0.14264996411247499</v>
      </c>
    </row>
    <row r="99" spans="2:11" x14ac:dyDescent="0.35">
      <c r="B99" s="138" t="s">
        <v>28</v>
      </c>
      <c r="C99" s="123">
        <v>49</v>
      </c>
      <c r="D99" s="151">
        <f t="shared" si="7"/>
        <v>5.3203040173724216E-2</v>
      </c>
      <c r="E99" s="123">
        <v>8857</v>
      </c>
      <c r="F99" s="123">
        <v>0</v>
      </c>
      <c r="G99" s="366">
        <f t="shared" si="6"/>
        <v>8857</v>
      </c>
      <c r="H99" s="124">
        <v>727.35103794141196</v>
      </c>
      <c r="I99" s="124">
        <v>874.75976493418909</v>
      </c>
      <c r="J99" s="148">
        <f t="shared" si="8"/>
        <v>0.20266517720244304</v>
      </c>
    </row>
    <row r="100" spans="2:11" x14ac:dyDescent="0.35">
      <c r="B100" s="122" t="s">
        <v>30</v>
      </c>
      <c r="C100" s="126">
        <v>0</v>
      </c>
      <c r="D100" s="151">
        <f t="shared" si="7"/>
        <v>0</v>
      </c>
      <c r="E100" s="126">
        <v>0</v>
      </c>
      <c r="F100" s="126">
        <v>0</v>
      </c>
      <c r="G100" s="366">
        <f t="shared" si="6"/>
        <v>0</v>
      </c>
      <c r="H100" s="127">
        <v>0</v>
      </c>
      <c r="I100" s="127">
        <v>0</v>
      </c>
      <c r="J100" s="148" t="str">
        <f t="shared" si="8"/>
        <v/>
      </c>
    </row>
    <row r="101" spans="2:11" x14ac:dyDescent="0.35">
      <c r="B101" s="122" t="s">
        <v>32</v>
      </c>
      <c r="C101" s="126">
        <v>286</v>
      </c>
      <c r="D101" s="151">
        <f t="shared" si="7"/>
        <v>0.31053203040173727</v>
      </c>
      <c r="E101" s="126">
        <v>61066</v>
      </c>
      <c r="F101" s="126">
        <v>0</v>
      </c>
      <c r="G101" s="366">
        <f t="shared" si="6"/>
        <v>61066</v>
      </c>
      <c r="H101" s="127">
        <v>633.7360305097078</v>
      </c>
      <c r="I101" s="127">
        <v>727.82116881509671</v>
      </c>
      <c r="J101" s="148">
        <f t="shared" si="8"/>
        <v>0.14846108438826988</v>
      </c>
    </row>
    <row r="102" spans="2:11" ht="31" x14ac:dyDescent="0.35">
      <c r="B102" s="122" t="s">
        <v>31</v>
      </c>
      <c r="C102" s="126">
        <v>29</v>
      </c>
      <c r="D102" s="151">
        <f t="shared" si="7"/>
        <v>3.1487513572204126E-2</v>
      </c>
      <c r="E102" s="126">
        <v>615</v>
      </c>
      <c r="F102" s="126">
        <v>0</v>
      </c>
      <c r="G102" s="366">
        <f t="shared" si="6"/>
        <v>615</v>
      </c>
      <c r="H102" s="127">
        <v>717.2266055659361</v>
      </c>
      <c r="I102" s="127">
        <v>779.96992479222342</v>
      </c>
      <c r="J102" s="148">
        <f t="shared" si="8"/>
        <v>8.7480468152431268E-2</v>
      </c>
    </row>
    <row r="103" spans="2:11" x14ac:dyDescent="0.35">
      <c r="B103" s="128" t="s">
        <v>14</v>
      </c>
      <c r="C103" s="370">
        <f>SUM(C97:C102)</f>
        <v>921</v>
      </c>
      <c r="D103" s="152">
        <f>SUM(D97:D102)</f>
        <v>1</v>
      </c>
      <c r="E103" s="370">
        <f>SUM(E97:E102)</f>
        <v>204447</v>
      </c>
      <c r="F103" s="370">
        <f>SUM(F97:F102)</f>
        <v>0</v>
      </c>
      <c r="G103" s="370">
        <f t="shared" si="6"/>
        <v>204447</v>
      </c>
      <c r="H103" s="371">
        <f>SUMPRODUCT(H97:H102,$G97:$G102)/$G103</f>
        <v>677.58013754529259</v>
      </c>
      <c r="I103" s="371">
        <f>SUMPRODUCT(I97:I102,$G97:$G102)/$G103</f>
        <v>777.10896342687147</v>
      </c>
      <c r="J103" s="153">
        <f t="shared" si="8"/>
        <v>0.14688864145597225</v>
      </c>
    </row>
    <row r="104" spans="2:11" x14ac:dyDescent="0.35">
      <c r="B104" s="143"/>
      <c r="C104" s="144"/>
      <c r="D104" s="145"/>
      <c r="E104" s="144"/>
      <c r="F104" s="144"/>
      <c r="G104" s="144"/>
      <c r="H104" s="146"/>
      <c r="I104" s="146"/>
      <c r="J104" s="147"/>
    </row>
    <row r="105" spans="2:11" x14ac:dyDescent="0.35">
      <c r="B105" s="129" t="s">
        <v>33</v>
      </c>
      <c r="C105" s="144"/>
      <c r="D105" s="145"/>
      <c r="E105" s="144"/>
      <c r="F105" s="144"/>
      <c r="G105" s="144"/>
      <c r="H105" s="146"/>
      <c r="I105" s="146"/>
      <c r="J105" s="147"/>
    </row>
    <row r="106" spans="2:11" x14ac:dyDescent="0.35">
      <c r="B106" s="129" t="s">
        <v>34</v>
      </c>
      <c r="C106" s="144"/>
      <c r="D106" s="145"/>
      <c r="E106" s="144"/>
      <c r="F106" s="144"/>
      <c r="G106" s="144"/>
      <c r="H106" s="146"/>
      <c r="I106" s="146"/>
      <c r="J106" s="147"/>
    </row>
    <row r="107" spans="2:11" x14ac:dyDescent="0.35">
      <c r="B107" s="129" t="s">
        <v>35</v>
      </c>
      <c r="C107" s="144"/>
      <c r="D107" s="145"/>
      <c r="E107" s="144"/>
      <c r="F107" s="144"/>
      <c r="G107" s="144"/>
      <c r="H107" s="146"/>
      <c r="I107" s="146"/>
      <c r="J107" s="147"/>
    </row>
    <row r="108" spans="2:11" x14ac:dyDescent="0.35">
      <c r="B108" s="129" t="s">
        <v>36</v>
      </c>
      <c r="C108" s="144"/>
      <c r="D108" s="145"/>
      <c r="E108" s="144"/>
      <c r="F108" s="144"/>
      <c r="G108" s="144"/>
      <c r="H108" s="146"/>
      <c r="I108" s="146"/>
      <c r="J108" s="147"/>
    </row>
    <row r="109" spans="2:11" x14ac:dyDescent="0.35">
      <c r="B109" s="129" t="s">
        <v>37</v>
      </c>
      <c r="C109" s="144"/>
      <c r="D109" s="145"/>
      <c r="E109" s="144"/>
      <c r="F109" s="144"/>
      <c r="G109" s="144"/>
      <c r="H109" s="146"/>
      <c r="I109" s="146"/>
      <c r="J109" s="147"/>
    </row>
    <row r="111" spans="2:11" x14ac:dyDescent="0.35">
      <c r="B111" s="129" t="s">
        <v>84</v>
      </c>
    </row>
    <row r="112" spans="2:11" x14ac:dyDescent="0.35">
      <c r="B112" s="130" t="s">
        <v>536</v>
      </c>
      <c r="C112" s="131"/>
      <c r="D112" s="131"/>
      <c r="E112" s="131"/>
      <c r="F112" s="131"/>
      <c r="G112" s="131"/>
      <c r="H112" s="131"/>
      <c r="I112" s="131"/>
      <c r="J112" s="131"/>
      <c r="K112" s="132"/>
    </row>
    <row r="113" spans="2:11" x14ac:dyDescent="0.35">
      <c r="B113" s="133" t="s">
        <v>537</v>
      </c>
      <c r="K113" s="134"/>
    </row>
    <row r="114" spans="2:11" x14ac:dyDescent="0.35">
      <c r="B114" s="133" t="s">
        <v>538</v>
      </c>
      <c r="K114" s="134"/>
    </row>
    <row r="115" spans="2:11" x14ac:dyDescent="0.35">
      <c r="B115" s="133"/>
      <c r="K115" s="134"/>
    </row>
    <row r="116" spans="2:11" x14ac:dyDescent="0.35">
      <c r="B116" s="140" t="s">
        <v>539</v>
      </c>
      <c r="K116" s="134"/>
    </row>
    <row r="117" spans="2:11" x14ac:dyDescent="0.35">
      <c r="B117" s="140" t="s">
        <v>540</v>
      </c>
      <c r="K117" s="134"/>
    </row>
    <row r="118" spans="2:11" x14ac:dyDescent="0.35">
      <c r="B118" s="140"/>
      <c r="K118" s="134"/>
    </row>
    <row r="119" spans="2:11" x14ac:dyDescent="0.35">
      <c r="B119" s="140"/>
      <c r="K119" s="134"/>
    </row>
    <row r="120" spans="2:11" x14ac:dyDescent="0.35">
      <c r="B120" s="140"/>
      <c r="K120" s="134"/>
    </row>
    <row r="121" spans="2:11" x14ac:dyDescent="0.35">
      <c r="B121" s="141"/>
      <c r="C121" s="116"/>
      <c r="D121" s="116"/>
      <c r="E121" s="116"/>
      <c r="F121" s="116"/>
      <c r="G121" s="116"/>
      <c r="H121" s="116"/>
      <c r="I121" s="116"/>
      <c r="J121" s="116"/>
      <c r="K121" s="136"/>
    </row>
  </sheetData>
  <sheetProtection algorithmName="SHA-512" hashValue="3HJflseRHJdzSlvWkIwEW9vlfZZfNJrUHpCbtIOuwHkKeXaEJwBTvxvxZnjRbtQ4eyihVr/RLZDUhcD/vmwzJg==" saltValue="g2GEqaPOjr1Z5baDJt6fFQ=="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8163-68BE-40C4-AD46-6B36DB9459E5}">
  <sheetPr>
    <tabColor theme="0"/>
  </sheetPr>
  <dimension ref="B1:I110"/>
  <sheetViews>
    <sheetView showGridLines="0" topLeftCell="A64" zoomScale="85" zoomScaleNormal="85" workbookViewId="0">
      <selection activeCell="G109" sqref="G109"/>
    </sheetView>
  </sheetViews>
  <sheetFormatPr defaultColWidth="8.84375" defaultRowHeight="15.5" x14ac:dyDescent="0.35"/>
  <cols>
    <col min="1" max="1" width="3.07421875" style="105" customWidth="1"/>
    <col min="2" max="2" width="9.84375" style="105" customWidth="1"/>
    <col min="3" max="3" width="15.84375" style="105" customWidth="1"/>
    <col min="4" max="4" width="12.84375" style="105" customWidth="1"/>
    <col min="5" max="6" width="12.07421875" style="105" customWidth="1"/>
    <col min="7" max="7" width="16.07421875" style="105" customWidth="1"/>
    <col min="8" max="8" width="17.84375" style="105" customWidth="1"/>
    <col min="9" max="10" width="8.84375" style="105"/>
    <col min="11" max="11" width="10" style="105" customWidth="1"/>
    <col min="12" max="16384" width="8.84375" style="105"/>
  </cols>
  <sheetData>
    <row r="1" spans="2:9" ht="18" x14ac:dyDescent="0.4">
      <c r="B1" s="104" t="s">
        <v>47</v>
      </c>
    </row>
    <row r="3" spans="2:9" x14ac:dyDescent="0.35">
      <c r="B3" s="171" t="str">
        <f>'Cover-Input Page '!$C7</f>
        <v>Aetna Life Insurance Company</v>
      </c>
      <c r="C3" s="154"/>
      <c r="D3" s="154"/>
    </row>
    <row r="4" spans="2:9" ht="16" thickBot="1" x14ac:dyDescent="0.4">
      <c r="B4" s="172" t="str">
        <f>"Reporting Year: "&amp;'Cover-Input Page '!$C5</f>
        <v>Reporting Year: 2025</v>
      </c>
      <c r="C4" s="154"/>
      <c r="D4" s="154"/>
    </row>
    <row r="5" spans="2:9" ht="16" thickBot="1" x14ac:dyDescent="0.4"/>
    <row r="6" spans="2:9" ht="16" thickBot="1" x14ac:dyDescent="0.4">
      <c r="B6" s="155" t="s">
        <v>52</v>
      </c>
      <c r="C6" s="112"/>
      <c r="D6" s="112"/>
      <c r="E6" s="112"/>
      <c r="F6" s="112"/>
      <c r="G6" s="113"/>
      <c r="I6" s="156"/>
    </row>
    <row r="7" spans="2:9" x14ac:dyDescent="0.35">
      <c r="B7" s="157"/>
    </row>
    <row r="8" spans="2:9" x14ac:dyDescent="0.35">
      <c r="B8" s="157"/>
      <c r="C8" s="105" t="s">
        <v>186</v>
      </c>
    </row>
    <row r="9" spans="2:9" x14ac:dyDescent="0.35">
      <c r="B9" s="157"/>
      <c r="C9" s="105" t="s">
        <v>429</v>
      </c>
    </row>
    <row r="10" spans="2:9" x14ac:dyDescent="0.35">
      <c r="B10" s="157"/>
      <c r="C10" s="158" t="s">
        <v>427</v>
      </c>
    </row>
    <row r="12" spans="2:9" x14ac:dyDescent="0.35">
      <c r="C12" s="159" t="s">
        <v>29</v>
      </c>
    </row>
    <row r="13" spans="2:9" ht="77.5" x14ac:dyDescent="0.35">
      <c r="C13" s="160" t="s">
        <v>85</v>
      </c>
      <c r="D13" s="160" t="s">
        <v>86</v>
      </c>
      <c r="E13" s="160" t="s">
        <v>87</v>
      </c>
      <c r="F13" s="160" t="s">
        <v>461</v>
      </c>
      <c r="G13" s="160" t="s">
        <v>88</v>
      </c>
      <c r="H13" s="160" t="s">
        <v>96</v>
      </c>
    </row>
    <row r="14" spans="2:9" ht="40.4" customHeight="1" x14ac:dyDescent="0.35">
      <c r="C14" s="161" t="s">
        <v>89</v>
      </c>
      <c r="D14" s="162"/>
      <c r="E14" s="162"/>
      <c r="F14" s="349"/>
      <c r="G14" s="173">
        <f>IFERROR(E14/E19,0)</f>
        <v>0</v>
      </c>
      <c r="H14" s="163"/>
    </row>
    <row r="15" spans="2:9" ht="40.4" customHeight="1" x14ac:dyDescent="0.35">
      <c r="C15" s="161" t="s">
        <v>90</v>
      </c>
      <c r="D15" s="162"/>
      <c r="E15" s="162"/>
      <c r="F15" s="349"/>
      <c r="G15" s="173">
        <f>IFERROR(E15/E19,0)</f>
        <v>0</v>
      </c>
      <c r="H15" s="163"/>
    </row>
    <row r="16" spans="2:9" ht="40.4" customHeight="1" x14ac:dyDescent="0.35">
      <c r="C16" s="161" t="s">
        <v>91</v>
      </c>
      <c r="D16" s="162"/>
      <c r="E16" s="162"/>
      <c r="F16" s="349"/>
      <c r="G16" s="173">
        <f>IFERROR(E16/E19,0)</f>
        <v>0</v>
      </c>
      <c r="H16" s="163"/>
    </row>
    <row r="17" spans="3:8" ht="40.4" customHeight="1" x14ac:dyDescent="0.35">
      <c r="C17" s="161" t="s">
        <v>92</v>
      </c>
      <c r="D17" s="162"/>
      <c r="E17" s="162"/>
      <c r="F17" s="349"/>
      <c r="G17" s="173">
        <f>IFERROR(E17/E19,0)</f>
        <v>0</v>
      </c>
      <c r="H17" s="163"/>
    </row>
    <row r="18" spans="3:8" ht="40.4" customHeight="1" x14ac:dyDescent="0.35">
      <c r="C18" s="161" t="s">
        <v>93</v>
      </c>
      <c r="D18" s="162"/>
      <c r="E18" s="162"/>
      <c r="F18" s="349"/>
      <c r="G18" s="173">
        <f>IFERROR(E18/E19,0)</f>
        <v>0</v>
      </c>
      <c r="H18" s="163"/>
    </row>
    <row r="19" spans="3:8" x14ac:dyDescent="0.35">
      <c r="C19" s="164" t="s">
        <v>95</v>
      </c>
      <c r="D19" s="174">
        <f>SUM(D14:D18)</f>
        <v>0</v>
      </c>
      <c r="E19" s="174">
        <f>SUM(E14:E18)</f>
        <v>0</v>
      </c>
      <c r="F19" s="350">
        <f>IF(E19=0,0,SUMPRODUCT(F14:F18,E14:E18)/E19)</f>
        <v>0</v>
      </c>
      <c r="G19" s="173">
        <f>SUM(G14:G18)</f>
        <v>0</v>
      </c>
      <c r="H19" s="342"/>
    </row>
    <row r="21" spans="3:8" x14ac:dyDescent="0.35">
      <c r="C21" s="159" t="s">
        <v>27</v>
      </c>
    </row>
    <row r="22" spans="3:8" ht="77.5" x14ac:dyDescent="0.35">
      <c r="C22" s="160" t="s">
        <v>85</v>
      </c>
      <c r="D22" s="160" t="s">
        <v>86</v>
      </c>
      <c r="E22" s="160" t="s">
        <v>87</v>
      </c>
      <c r="F22" s="160" t="s">
        <v>461</v>
      </c>
      <c r="G22" s="160" t="s">
        <v>88</v>
      </c>
      <c r="H22" s="160" t="s">
        <v>96</v>
      </c>
    </row>
    <row r="23" spans="3:8" ht="40.4" customHeight="1" x14ac:dyDescent="0.35">
      <c r="C23" s="161" t="s">
        <v>89</v>
      </c>
      <c r="D23" s="162">
        <v>677</v>
      </c>
      <c r="E23" s="162">
        <v>23984.893263971706</v>
      </c>
      <c r="F23" s="162">
        <v>0.91814469437565527</v>
      </c>
      <c r="G23" s="173">
        <f>IFERROR(E23/E28,0)</f>
        <v>0.17911337747255007</v>
      </c>
      <c r="H23" s="163" t="s">
        <v>646</v>
      </c>
    </row>
    <row r="24" spans="3:8" ht="40.4" customHeight="1" x14ac:dyDescent="0.35">
      <c r="C24" s="161" t="s">
        <v>90</v>
      </c>
      <c r="D24" s="162">
        <v>1551</v>
      </c>
      <c r="E24" s="162">
        <v>107083.97157338489</v>
      </c>
      <c r="F24" s="162">
        <v>0.8616664131713182</v>
      </c>
      <c r="G24" s="173">
        <f>IFERROR(E24/E28,0)</f>
        <v>0.79967718057326154</v>
      </c>
      <c r="H24" s="163" t="s">
        <v>647</v>
      </c>
    </row>
    <row r="25" spans="3:8" ht="40.4" customHeight="1" x14ac:dyDescent="0.35">
      <c r="C25" s="161" t="s">
        <v>91</v>
      </c>
      <c r="D25" s="162">
        <v>38</v>
      </c>
      <c r="E25" s="162">
        <v>2840.1351626434184</v>
      </c>
      <c r="F25" s="162">
        <v>0.77518031919262842</v>
      </c>
      <c r="G25" s="173">
        <f>IFERROR(E25/E28,0)</f>
        <v>2.1209441954188429E-2</v>
      </c>
      <c r="H25" s="163" t="s">
        <v>648</v>
      </c>
    </row>
    <row r="26" spans="3:8" ht="40.4" customHeight="1" x14ac:dyDescent="0.35">
      <c r="C26" s="161" t="s">
        <v>92</v>
      </c>
      <c r="D26" s="162"/>
      <c r="E26" s="162"/>
      <c r="F26" s="162"/>
      <c r="G26" s="173">
        <f>IFERROR(E26/E28,0)</f>
        <v>0</v>
      </c>
      <c r="H26" s="163"/>
    </row>
    <row r="27" spans="3:8" ht="40.4" customHeight="1" x14ac:dyDescent="0.35">
      <c r="C27" s="161" t="s">
        <v>93</v>
      </c>
      <c r="D27" s="162"/>
      <c r="E27" s="162"/>
      <c r="F27" s="162"/>
      <c r="G27" s="173">
        <f>IFERROR(E27/E28,0)</f>
        <v>0</v>
      </c>
      <c r="H27" s="163"/>
    </row>
    <row r="28" spans="3:8" x14ac:dyDescent="0.35">
      <c r="C28" s="164" t="s">
        <v>95</v>
      </c>
      <c r="D28" s="174">
        <f>SUM(D23:D27)</f>
        <v>2266</v>
      </c>
      <c r="E28" s="174">
        <f>SUM(E23:E27)</f>
        <v>133909</v>
      </c>
      <c r="F28" s="350">
        <f>IF(E28=0,0,SUMPRODUCT(F23:F27,E23:E27)/E28)</f>
        <v>0.8699481070815861</v>
      </c>
      <c r="G28" s="173">
        <f>SUM(G23:G27)</f>
        <v>1</v>
      </c>
      <c r="H28" s="342"/>
    </row>
    <row r="30" spans="3:8" x14ac:dyDescent="0.35">
      <c r="C30" s="159" t="s">
        <v>28</v>
      </c>
    </row>
    <row r="31" spans="3:8" ht="77.5" x14ac:dyDescent="0.35">
      <c r="C31" s="160" t="s">
        <v>85</v>
      </c>
      <c r="D31" s="160" t="s">
        <v>86</v>
      </c>
      <c r="E31" s="160" t="s">
        <v>87</v>
      </c>
      <c r="F31" s="160" t="s">
        <v>461</v>
      </c>
      <c r="G31" s="160" t="s">
        <v>88</v>
      </c>
      <c r="H31" s="160" t="s">
        <v>96</v>
      </c>
    </row>
    <row r="32" spans="3:8" ht="40.4" customHeight="1" x14ac:dyDescent="0.35">
      <c r="C32" s="161" t="s">
        <v>89</v>
      </c>
      <c r="D32" s="162">
        <v>62</v>
      </c>
      <c r="E32" s="162">
        <v>3428.4362772498603</v>
      </c>
      <c r="F32" s="162">
        <v>0.92389955367499466</v>
      </c>
      <c r="G32" s="173">
        <f>IFERROR(E32/E37,0)</f>
        <v>0.38708775852431526</v>
      </c>
      <c r="H32" s="163" t="s">
        <v>649</v>
      </c>
    </row>
    <row r="33" spans="3:8" ht="40.4" customHeight="1" x14ac:dyDescent="0.35">
      <c r="C33" s="161" t="s">
        <v>90</v>
      </c>
      <c r="D33" s="162">
        <v>122</v>
      </c>
      <c r="E33" s="162">
        <v>5281.2771101173839</v>
      </c>
      <c r="F33" s="162">
        <v>0.86586895974439271</v>
      </c>
      <c r="G33" s="173">
        <f>IFERROR(E33/E37,0)</f>
        <v>0.59628283957518169</v>
      </c>
      <c r="H33" s="163" t="s">
        <v>650</v>
      </c>
    </row>
    <row r="34" spans="3:8" ht="40.4" customHeight="1" x14ac:dyDescent="0.35">
      <c r="C34" s="161" t="s">
        <v>91</v>
      </c>
      <c r="D34" s="162"/>
      <c r="E34" s="162"/>
      <c r="F34" s="162"/>
      <c r="G34" s="173">
        <f>IFERROR(E34/E37,0)</f>
        <v>0</v>
      </c>
      <c r="H34" s="163"/>
    </row>
    <row r="35" spans="3:8" ht="40.4" customHeight="1" x14ac:dyDescent="0.35">
      <c r="C35" s="161" t="s">
        <v>92</v>
      </c>
      <c r="D35" s="162">
        <v>5</v>
      </c>
      <c r="E35" s="162">
        <v>147.28661263275572</v>
      </c>
      <c r="F35" s="162">
        <v>0.67961702472456598</v>
      </c>
      <c r="G35" s="173">
        <f>IFERROR(E35/E37,0)</f>
        <v>1.6629401900503073E-2</v>
      </c>
      <c r="H35" s="163" t="s">
        <v>651</v>
      </c>
    </row>
    <row r="36" spans="3:8" ht="40.4" customHeight="1" x14ac:dyDescent="0.35">
      <c r="C36" s="161" t="s">
        <v>93</v>
      </c>
      <c r="D36" s="162"/>
      <c r="E36" s="162"/>
      <c r="F36" s="162"/>
      <c r="G36" s="173">
        <f>IFERROR(E36/E37,0)</f>
        <v>0</v>
      </c>
      <c r="H36" s="163"/>
    </row>
    <row r="37" spans="3:8" x14ac:dyDescent="0.35">
      <c r="C37" s="164" t="s">
        <v>95</v>
      </c>
      <c r="D37" s="174">
        <f>SUM(D32:D36)</f>
        <v>189</v>
      </c>
      <c r="E37" s="174">
        <f>SUM(E32:E36)</f>
        <v>8857</v>
      </c>
      <c r="F37" s="350">
        <f>IF(E37=0,0,SUMPRODUCT(F32:F36,E32:E36)/E37)</f>
        <v>0.88523463399263302</v>
      </c>
      <c r="G37" s="173">
        <f>SUM(G32:G36)</f>
        <v>1</v>
      </c>
      <c r="H37" s="342"/>
    </row>
    <row r="39" spans="3:8" x14ac:dyDescent="0.35">
      <c r="C39" s="159" t="s">
        <v>30</v>
      </c>
    </row>
    <row r="40" spans="3:8" ht="77.5" x14ac:dyDescent="0.35">
      <c r="C40" s="160" t="s">
        <v>85</v>
      </c>
      <c r="D40" s="160" t="s">
        <v>86</v>
      </c>
      <c r="E40" s="160" t="s">
        <v>87</v>
      </c>
      <c r="F40" s="160" t="s">
        <v>461</v>
      </c>
      <c r="G40" s="160" t="s">
        <v>88</v>
      </c>
      <c r="H40" s="160" t="s">
        <v>96</v>
      </c>
    </row>
    <row r="41" spans="3:8" ht="40.4" customHeight="1" x14ac:dyDescent="0.35">
      <c r="C41" s="161" t="s">
        <v>89</v>
      </c>
      <c r="D41" s="162"/>
      <c r="E41" s="162"/>
      <c r="F41" s="162"/>
      <c r="G41" s="173">
        <f>IFERROR(E41/E46,0)</f>
        <v>0</v>
      </c>
      <c r="H41" s="163"/>
    </row>
    <row r="42" spans="3:8" ht="40.4" customHeight="1" x14ac:dyDescent="0.35">
      <c r="C42" s="161" t="s">
        <v>90</v>
      </c>
      <c r="D42" s="162"/>
      <c r="E42" s="162"/>
      <c r="F42" s="162"/>
      <c r="G42" s="173">
        <f>IFERROR(E42/E46,0)</f>
        <v>0</v>
      </c>
      <c r="H42" s="163"/>
    </row>
    <row r="43" spans="3:8" ht="40.4" customHeight="1" x14ac:dyDescent="0.35">
      <c r="C43" s="161" t="s">
        <v>91</v>
      </c>
      <c r="D43" s="162"/>
      <c r="E43" s="162"/>
      <c r="F43" s="162"/>
      <c r="G43" s="173">
        <f>IFERROR(E43/E46,0)</f>
        <v>0</v>
      </c>
      <c r="H43" s="163"/>
    </row>
    <row r="44" spans="3:8" ht="40.4" customHeight="1" x14ac:dyDescent="0.35">
      <c r="C44" s="161" t="s">
        <v>92</v>
      </c>
      <c r="D44" s="162"/>
      <c r="E44" s="162"/>
      <c r="F44" s="162"/>
      <c r="G44" s="173">
        <f>IFERROR(E44/E46,0)</f>
        <v>0</v>
      </c>
      <c r="H44" s="163"/>
    </row>
    <row r="45" spans="3:8" ht="40.4" customHeight="1" x14ac:dyDescent="0.35">
      <c r="C45" s="161" t="s">
        <v>93</v>
      </c>
      <c r="D45" s="162"/>
      <c r="E45" s="162"/>
      <c r="F45" s="162"/>
      <c r="G45" s="173">
        <f>IFERROR(E45/E46,0)</f>
        <v>0</v>
      </c>
      <c r="H45" s="163"/>
    </row>
    <row r="46" spans="3:8" x14ac:dyDescent="0.35">
      <c r="C46" s="164" t="s">
        <v>95</v>
      </c>
      <c r="D46" s="174">
        <f>SUM(D41:D45)</f>
        <v>0</v>
      </c>
      <c r="E46" s="174">
        <f>SUM(E41:E45)</f>
        <v>0</v>
      </c>
      <c r="F46" s="350">
        <f>IF(E46=0,0,SUMPRODUCT(F41:F45,E41:E45)/E46)</f>
        <v>0</v>
      </c>
      <c r="G46" s="173">
        <f>SUM(G41:G45)</f>
        <v>0</v>
      </c>
      <c r="H46" s="342"/>
    </row>
    <row r="48" spans="3:8" x14ac:dyDescent="0.35">
      <c r="C48" s="159" t="s">
        <v>32</v>
      </c>
    </row>
    <row r="49" spans="3:8" ht="77.5" x14ac:dyDescent="0.35">
      <c r="C49" s="160" t="s">
        <v>85</v>
      </c>
      <c r="D49" s="160" t="s">
        <v>86</v>
      </c>
      <c r="E49" s="160" t="s">
        <v>87</v>
      </c>
      <c r="F49" s="160" t="s">
        <v>461</v>
      </c>
      <c r="G49" s="160" t="s">
        <v>88</v>
      </c>
      <c r="H49" s="160" t="s">
        <v>96</v>
      </c>
    </row>
    <row r="50" spans="3:8" ht="40.4" customHeight="1" x14ac:dyDescent="0.35">
      <c r="C50" s="161" t="s">
        <v>89</v>
      </c>
      <c r="D50" s="162"/>
      <c r="E50" s="162"/>
      <c r="F50" s="162"/>
      <c r="G50" s="173">
        <f>IFERROR(E50/E55,0)</f>
        <v>0</v>
      </c>
      <c r="H50" s="163"/>
    </row>
    <row r="51" spans="3:8" ht="40.4" customHeight="1" x14ac:dyDescent="0.35">
      <c r="C51" s="161" t="s">
        <v>90</v>
      </c>
      <c r="D51" s="162">
        <v>519</v>
      </c>
      <c r="E51" s="162">
        <v>16950.929807729211</v>
      </c>
      <c r="F51" s="162">
        <v>0.82429924115731379</v>
      </c>
      <c r="G51" s="173">
        <f>IFERROR(E51/E55,0)</f>
        <v>0.27758375868288754</v>
      </c>
      <c r="H51" s="163" t="s">
        <v>652</v>
      </c>
    </row>
    <row r="52" spans="3:8" ht="40.4" customHeight="1" x14ac:dyDescent="0.35">
      <c r="C52" s="161" t="s">
        <v>91</v>
      </c>
      <c r="D52" s="162">
        <v>1304</v>
      </c>
      <c r="E52" s="162">
        <v>43583.864502181117</v>
      </c>
      <c r="F52" s="162">
        <v>0.75367611327809458</v>
      </c>
      <c r="G52" s="173">
        <f>IFERROR(E52/E55,0)</f>
        <v>0.713717363216538</v>
      </c>
      <c r="H52" s="163" t="s">
        <v>653</v>
      </c>
    </row>
    <row r="53" spans="3:8" ht="40.4" customHeight="1" x14ac:dyDescent="0.35">
      <c r="C53" s="161" t="s">
        <v>92</v>
      </c>
      <c r="D53" s="162">
        <v>14</v>
      </c>
      <c r="E53" s="162">
        <v>531.20569008967527</v>
      </c>
      <c r="F53" s="162">
        <v>0.69635588674898663</v>
      </c>
      <c r="G53" s="173">
        <f>IFERROR(E53/E55,0)</f>
        <v>8.6988781005743823E-3</v>
      </c>
      <c r="H53" s="163" t="s">
        <v>654</v>
      </c>
    </row>
    <row r="54" spans="3:8" ht="40.4" customHeight="1" x14ac:dyDescent="0.35">
      <c r="C54" s="161" t="s">
        <v>93</v>
      </c>
      <c r="D54" s="162"/>
      <c r="E54" s="162"/>
      <c r="F54" s="162"/>
      <c r="G54" s="173">
        <f>IFERROR(E54/E55,0)</f>
        <v>0</v>
      </c>
      <c r="H54" s="163"/>
    </row>
    <row r="55" spans="3:8" x14ac:dyDescent="0.35">
      <c r="C55" s="164" t="s">
        <v>95</v>
      </c>
      <c r="D55" s="174">
        <f>SUM(D50:D54)</f>
        <v>1837</v>
      </c>
      <c r="E55" s="174">
        <f>SUM(E50:E54)</f>
        <v>61066.000000000007</v>
      </c>
      <c r="F55" s="350">
        <f>IF(E55=0,0,SUMPRODUCT(F50:F54,E50:E54)/E55)</f>
        <v>0.77278132490147655</v>
      </c>
      <c r="G55" s="173">
        <f>SUM(G50:G54)</f>
        <v>0.99999999999999989</v>
      </c>
      <c r="H55" s="342"/>
    </row>
    <row r="57" spans="3:8" x14ac:dyDescent="0.35">
      <c r="C57" s="159" t="s">
        <v>94</v>
      </c>
    </row>
    <row r="58" spans="3:8" ht="77.5" x14ac:dyDescent="0.35">
      <c r="C58" s="160" t="s">
        <v>85</v>
      </c>
      <c r="D58" s="160" t="s">
        <v>86</v>
      </c>
      <c r="E58" s="160" t="s">
        <v>87</v>
      </c>
      <c r="F58" s="160" t="s">
        <v>461</v>
      </c>
      <c r="G58" s="160" t="s">
        <v>88</v>
      </c>
      <c r="H58" s="160" t="s">
        <v>96</v>
      </c>
    </row>
    <row r="59" spans="3:8" ht="40.4" customHeight="1" x14ac:dyDescent="0.35">
      <c r="C59" s="161" t="s">
        <v>89</v>
      </c>
      <c r="D59" s="162"/>
      <c r="E59" s="162"/>
      <c r="F59" s="162"/>
      <c r="G59" s="173">
        <f>IFERROR(E59/E64,0)</f>
        <v>0</v>
      </c>
      <c r="H59" s="163"/>
    </row>
    <row r="60" spans="3:8" ht="40.4" customHeight="1" x14ac:dyDescent="0.35">
      <c r="C60" s="161" t="s">
        <v>90</v>
      </c>
      <c r="D60" s="162">
        <v>2</v>
      </c>
      <c r="E60" s="162">
        <v>615</v>
      </c>
      <c r="F60" s="162">
        <v>0.82462627710801395</v>
      </c>
      <c r="G60" s="173">
        <f>IFERROR(E60/E64,0)</f>
        <v>1</v>
      </c>
      <c r="H60" s="163" t="s">
        <v>655</v>
      </c>
    </row>
    <row r="61" spans="3:8" ht="40.4" customHeight="1" x14ac:dyDescent="0.35">
      <c r="C61" s="161" t="s">
        <v>91</v>
      </c>
      <c r="D61" s="162"/>
      <c r="E61" s="162"/>
      <c r="F61" s="162"/>
      <c r="G61" s="173">
        <f>IFERROR(E61/E64,0)</f>
        <v>0</v>
      </c>
      <c r="H61" s="163"/>
    </row>
    <row r="62" spans="3:8" ht="40.4" customHeight="1" x14ac:dyDescent="0.35">
      <c r="C62" s="161" t="s">
        <v>92</v>
      </c>
      <c r="D62" s="162"/>
      <c r="E62" s="162"/>
      <c r="F62" s="162"/>
      <c r="G62" s="173">
        <f>IFERROR(E62/E64,0)</f>
        <v>0</v>
      </c>
      <c r="H62" s="163"/>
    </row>
    <row r="63" spans="3:8" ht="40.4" customHeight="1" x14ac:dyDescent="0.35">
      <c r="C63" s="161" t="s">
        <v>93</v>
      </c>
      <c r="D63" s="162"/>
      <c r="E63" s="162"/>
      <c r="F63" s="162"/>
      <c r="G63" s="173">
        <f>IFERROR(E63/E64,0)</f>
        <v>0</v>
      </c>
      <c r="H63" s="163"/>
    </row>
    <row r="64" spans="3:8" x14ac:dyDescent="0.35">
      <c r="C64" s="164" t="s">
        <v>95</v>
      </c>
      <c r="D64" s="174">
        <f>SUM(D59:D63)</f>
        <v>2</v>
      </c>
      <c r="E64" s="174">
        <f>SUM(E59:E63)</f>
        <v>615</v>
      </c>
      <c r="F64" s="350">
        <f>IF(E64=0,0,SUMPRODUCT(F59:F63,E59:E63)/E64)</f>
        <v>0.82462627710801395</v>
      </c>
      <c r="G64" s="173">
        <f>SUM(G59:G63)</f>
        <v>1</v>
      </c>
      <c r="H64" s="342"/>
    </row>
    <row r="65" spans="3:8" x14ac:dyDescent="0.35">
      <c r="C65" s="154" t="s">
        <v>462</v>
      </c>
      <c r="D65" s="174">
        <f>D19+D28+D37+D46+D55+D64</f>
        <v>4294</v>
      </c>
      <c r="E65" s="174">
        <f>E19+E28+E37+E46+E55+E64</f>
        <v>204447</v>
      </c>
      <c r="F65" s="350">
        <f>(E19*F19+E28*F28+E37*F37+E46*F46+E55*F55+E64*F64)/E65</f>
        <v>0.84145139704332117</v>
      </c>
      <c r="G65" s="348"/>
      <c r="H65" s="347"/>
    </row>
    <row r="67" spans="3:8" x14ac:dyDescent="0.35">
      <c r="C67" s="105" t="s">
        <v>97</v>
      </c>
    </row>
    <row r="69" spans="3:8" x14ac:dyDescent="0.35">
      <c r="C69" s="105" t="s">
        <v>98</v>
      </c>
    </row>
    <row r="70" spans="3:8" x14ac:dyDescent="0.35">
      <c r="C70" s="105" t="s">
        <v>147</v>
      </c>
    </row>
    <row r="71" spans="3:8" x14ac:dyDescent="0.35">
      <c r="C71" s="105" t="s">
        <v>99</v>
      </c>
    </row>
    <row r="73" spans="3:8" ht="16" thickBot="1" x14ac:dyDescent="0.4">
      <c r="C73" s="105" t="s">
        <v>100</v>
      </c>
    </row>
    <row r="74" spans="3:8" ht="44" thickBot="1" x14ac:dyDescent="0.4">
      <c r="C74" s="399" t="s">
        <v>541</v>
      </c>
      <c r="D74" s="400" t="s">
        <v>542</v>
      </c>
      <c r="E74" s="107"/>
      <c r="F74" s="399" t="s">
        <v>541</v>
      </c>
      <c r="G74" s="400" t="s">
        <v>542</v>
      </c>
      <c r="H74" s="108"/>
    </row>
    <row r="75" spans="3:8" ht="16" thickBot="1" x14ac:dyDescent="0.4">
      <c r="C75" s="401" t="s">
        <v>543</v>
      </c>
      <c r="D75" s="402">
        <v>105</v>
      </c>
      <c r="F75" s="403" t="s">
        <v>571</v>
      </c>
      <c r="G75" s="404">
        <v>17</v>
      </c>
      <c r="H75" s="167"/>
    </row>
    <row r="76" spans="3:8" ht="16" thickBot="1" x14ac:dyDescent="0.4">
      <c r="C76" s="401" t="s">
        <v>544</v>
      </c>
      <c r="D76" s="402">
        <v>97</v>
      </c>
      <c r="F76" s="401" t="s">
        <v>572</v>
      </c>
      <c r="G76" s="402">
        <v>14</v>
      </c>
      <c r="H76" s="167"/>
    </row>
    <row r="77" spans="3:8" ht="16" thickBot="1" x14ac:dyDescent="0.4">
      <c r="C77" s="401" t="s">
        <v>545</v>
      </c>
      <c r="D77" s="402">
        <v>95</v>
      </c>
      <c r="F77" s="401" t="s">
        <v>573</v>
      </c>
      <c r="G77" s="402">
        <v>14</v>
      </c>
      <c r="H77" s="167"/>
    </row>
    <row r="78" spans="3:8" ht="16" thickBot="1" x14ac:dyDescent="0.4">
      <c r="C78" s="401" t="s">
        <v>546</v>
      </c>
      <c r="D78" s="402">
        <v>88</v>
      </c>
      <c r="F78" s="401" t="s">
        <v>574</v>
      </c>
      <c r="G78" s="402">
        <v>14</v>
      </c>
      <c r="H78" s="167"/>
    </row>
    <row r="79" spans="3:8" ht="16" thickBot="1" x14ac:dyDescent="0.4">
      <c r="C79" s="401" t="s">
        <v>547</v>
      </c>
      <c r="D79" s="402">
        <v>78</v>
      </c>
      <c r="F79" s="401" t="s">
        <v>575</v>
      </c>
      <c r="G79" s="402">
        <v>13</v>
      </c>
      <c r="H79" s="167"/>
    </row>
    <row r="80" spans="3:8" ht="16" thickBot="1" x14ac:dyDescent="0.4">
      <c r="C80" s="401" t="s">
        <v>548</v>
      </c>
      <c r="D80" s="402">
        <v>60</v>
      </c>
      <c r="F80" s="401" t="s">
        <v>576</v>
      </c>
      <c r="G80" s="402">
        <v>11</v>
      </c>
      <c r="H80" s="167"/>
    </row>
    <row r="81" spans="3:8" ht="16" thickBot="1" x14ac:dyDescent="0.4">
      <c r="C81" s="401" t="s">
        <v>549</v>
      </c>
      <c r="D81" s="402">
        <v>58</v>
      </c>
      <c r="F81" s="401" t="s">
        <v>577</v>
      </c>
      <c r="G81" s="402">
        <v>10</v>
      </c>
      <c r="H81" s="167"/>
    </row>
    <row r="82" spans="3:8" ht="16" thickBot="1" x14ac:dyDescent="0.4">
      <c r="C82" s="401" t="s">
        <v>550</v>
      </c>
      <c r="D82" s="402">
        <v>52</v>
      </c>
      <c r="F82" s="401" t="s">
        <v>578</v>
      </c>
      <c r="G82" s="402">
        <v>10</v>
      </c>
      <c r="H82" s="167"/>
    </row>
    <row r="83" spans="3:8" ht="16" thickBot="1" x14ac:dyDescent="0.4">
      <c r="C83" s="401" t="s">
        <v>551</v>
      </c>
      <c r="D83" s="402">
        <v>50</v>
      </c>
      <c r="F83" s="401" t="s">
        <v>579</v>
      </c>
      <c r="G83" s="402">
        <v>9</v>
      </c>
      <c r="H83" s="167"/>
    </row>
    <row r="84" spans="3:8" ht="16" thickBot="1" x14ac:dyDescent="0.4">
      <c r="C84" s="401" t="s">
        <v>552</v>
      </c>
      <c r="D84" s="402">
        <v>48</v>
      </c>
      <c r="F84" s="401" t="s">
        <v>580</v>
      </c>
      <c r="G84" s="402">
        <v>9</v>
      </c>
      <c r="H84" s="167"/>
    </row>
    <row r="85" spans="3:8" ht="16" thickBot="1" x14ac:dyDescent="0.4">
      <c r="C85" s="401" t="s">
        <v>553</v>
      </c>
      <c r="D85" s="402">
        <v>47</v>
      </c>
      <c r="F85" s="401" t="s">
        <v>581</v>
      </c>
      <c r="G85" s="405">
        <v>9</v>
      </c>
      <c r="H85" s="167"/>
    </row>
    <row r="86" spans="3:8" ht="16" thickBot="1" x14ac:dyDescent="0.4">
      <c r="C86" s="401" t="s">
        <v>554</v>
      </c>
      <c r="D86" s="402">
        <v>43</v>
      </c>
      <c r="F86" s="401" t="s">
        <v>582</v>
      </c>
      <c r="G86" s="405">
        <v>8</v>
      </c>
      <c r="H86" s="167"/>
    </row>
    <row r="87" spans="3:8" ht="16" thickBot="1" x14ac:dyDescent="0.4">
      <c r="C87" s="401" t="s">
        <v>555</v>
      </c>
      <c r="D87" s="402">
        <v>34</v>
      </c>
      <c r="F87" s="401" t="s">
        <v>583</v>
      </c>
      <c r="G87" s="405">
        <v>8</v>
      </c>
      <c r="H87" s="167"/>
    </row>
    <row r="88" spans="3:8" ht="16" thickBot="1" x14ac:dyDescent="0.4">
      <c r="C88" s="401" t="s">
        <v>556</v>
      </c>
      <c r="D88" s="402">
        <v>34</v>
      </c>
      <c r="F88" s="401" t="s">
        <v>584</v>
      </c>
      <c r="G88" s="405">
        <v>7</v>
      </c>
      <c r="H88" s="167"/>
    </row>
    <row r="89" spans="3:8" ht="16" thickBot="1" x14ac:dyDescent="0.4">
      <c r="C89" s="401" t="s">
        <v>557</v>
      </c>
      <c r="D89" s="402">
        <v>33</v>
      </c>
      <c r="F89" s="401" t="s">
        <v>585</v>
      </c>
      <c r="G89" s="405">
        <v>7</v>
      </c>
      <c r="H89" s="167"/>
    </row>
    <row r="90" spans="3:8" ht="16" thickBot="1" x14ac:dyDescent="0.4">
      <c r="C90" s="401" t="s">
        <v>558</v>
      </c>
      <c r="D90" s="402">
        <v>33</v>
      </c>
      <c r="F90" s="401" t="s">
        <v>586</v>
      </c>
      <c r="G90" s="405">
        <v>6</v>
      </c>
      <c r="H90" s="167"/>
    </row>
    <row r="91" spans="3:8" ht="16" thickBot="1" x14ac:dyDescent="0.4">
      <c r="C91" s="401" t="s">
        <v>559</v>
      </c>
      <c r="D91" s="402">
        <v>29</v>
      </c>
      <c r="F91" s="401" t="s">
        <v>587</v>
      </c>
      <c r="G91" s="405">
        <v>6</v>
      </c>
      <c r="H91" s="167"/>
    </row>
    <row r="92" spans="3:8" ht="16" thickBot="1" x14ac:dyDescent="0.4">
      <c r="C92" s="401" t="s">
        <v>560</v>
      </c>
      <c r="D92" s="402">
        <v>28</v>
      </c>
      <c r="F92" s="401" t="s">
        <v>588</v>
      </c>
      <c r="G92" s="405">
        <v>6</v>
      </c>
      <c r="H92" s="167"/>
    </row>
    <row r="93" spans="3:8" ht="16" thickBot="1" x14ac:dyDescent="0.4">
      <c r="C93" s="401" t="s">
        <v>561</v>
      </c>
      <c r="D93" s="402">
        <v>24</v>
      </c>
      <c r="F93" s="401" t="s">
        <v>589</v>
      </c>
      <c r="G93" s="405">
        <v>5</v>
      </c>
      <c r="H93" s="167"/>
    </row>
    <row r="94" spans="3:8" ht="16" thickBot="1" x14ac:dyDescent="0.4">
      <c r="C94" s="401" t="s">
        <v>562</v>
      </c>
      <c r="D94" s="402">
        <v>23</v>
      </c>
      <c r="F94" s="401" t="s">
        <v>590</v>
      </c>
      <c r="G94" s="405">
        <v>5</v>
      </c>
      <c r="H94" s="167"/>
    </row>
    <row r="95" spans="3:8" ht="16" thickBot="1" x14ac:dyDescent="0.4">
      <c r="C95" s="401" t="s">
        <v>563</v>
      </c>
      <c r="D95" s="402">
        <v>22</v>
      </c>
      <c r="F95" s="401" t="s">
        <v>591</v>
      </c>
      <c r="G95" s="405">
        <v>5</v>
      </c>
      <c r="H95" s="167"/>
    </row>
    <row r="96" spans="3:8" ht="16" thickBot="1" x14ac:dyDescent="0.4">
      <c r="C96" s="401" t="s">
        <v>564</v>
      </c>
      <c r="D96" s="402">
        <v>21</v>
      </c>
      <c r="F96" s="401" t="s">
        <v>592</v>
      </c>
      <c r="G96" s="405">
        <v>3</v>
      </c>
      <c r="H96" s="167"/>
    </row>
    <row r="97" spans="3:8" ht="16" thickBot="1" x14ac:dyDescent="0.4">
      <c r="C97" s="401" t="s">
        <v>565</v>
      </c>
      <c r="D97" s="402">
        <v>21</v>
      </c>
      <c r="F97" s="401" t="s">
        <v>593</v>
      </c>
      <c r="G97" s="405">
        <v>3</v>
      </c>
      <c r="H97" s="167"/>
    </row>
    <row r="98" spans="3:8" ht="16" thickBot="1" x14ac:dyDescent="0.4">
      <c r="C98" s="401" t="s">
        <v>566</v>
      </c>
      <c r="D98" s="402">
        <v>19</v>
      </c>
      <c r="F98" s="401" t="s">
        <v>594</v>
      </c>
      <c r="G98" s="405">
        <v>2</v>
      </c>
      <c r="H98" s="167"/>
    </row>
    <row r="99" spans="3:8" ht="16" thickBot="1" x14ac:dyDescent="0.4">
      <c r="C99" s="401" t="s">
        <v>567</v>
      </c>
      <c r="D99" s="402">
        <v>18</v>
      </c>
      <c r="F99" s="401" t="s">
        <v>595</v>
      </c>
      <c r="G99" s="405">
        <v>2</v>
      </c>
      <c r="H99" s="167"/>
    </row>
    <row r="100" spans="3:8" ht="16" thickBot="1" x14ac:dyDescent="0.4">
      <c r="C100" s="401" t="s">
        <v>568</v>
      </c>
      <c r="D100" s="402">
        <v>18</v>
      </c>
      <c r="F100" s="401" t="s">
        <v>596</v>
      </c>
      <c r="G100" s="405">
        <v>2</v>
      </c>
      <c r="H100" s="167"/>
    </row>
    <row r="101" spans="3:8" ht="16" thickBot="1" x14ac:dyDescent="0.4">
      <c r="C101" s="401" t="s">
        <v>569</v>
      </c>
      <c r="D101" s="402">
        <v>18</v>
      </c>
      <c r="F101" s="401" t="s">
        <v>597</v>
      </c>
      <c r="G101" s="405">
        <v>1</v>
      </c>
      <c r="H101" s="167"/>
    </row>
    <row r="102" spans="3:8" ht="16" thickBot="1" x14ac:dyDescent="0.4">
      <c r="C102" s="401" t="s">
        <v>570</v>
      </c>
      <c r="D102" s="402">
        <v>17</v>
      </c>
      <c r="F102" s="401" t="s">
        <v>598</v>
      </c>
      <c r="G102" s="405">
        <v>1</v>
      </c>
      <c r="H102" s="167"/>
    </row>
    <row r="103" spans="3:8" ht="16" thickBot="1" x14ac:dyDescent="0.4">
      <c r="C103" s="166"/>
      <c r="F103" s="401" t="s">
        <v>599</v>
      </c>
      <c r="G103" s="405">
        <v>1</v>
      </c>
      <c r="H103" s="167"/>
    </row>
    <row r="104" spans="3:8" ht="16" thickBot="1" x14ac:dyDescent="0.4">
      <c r="C104" s="166"/>
      <c r="F104" s="401" t="s">
        <v>600</v>
      </c>
      <c r="G104" s="405">
        <v>1</v>
      </c>
      <c r="H104" s="167"/>
    </row>
    <row r="105" spans="3:8" ht="16" thickBot="1" x14ac:dyDescent="0.4">
      <c r="C105" s="166"/>
      <c r="F105" s="401" t="s">
        <v>601</v>
      </c>
      <c r="G105" s="407">
        <v>1</v>
      </c>
      <c r="H105" s="167"/>
    </row>
    <row r="106" spans="3:8" ht="16" thickBot="1" x14ac:dyDescent="0.4">
      <c r="C106" s="166"/>
      <c r="F106" s="401" t="s">
        <v>602</v>
      </c>
      <c r="G106" s="406">
        <v>2871</v>
      </c>
      <c r="H106" s="167"/>
    </row>
    <row r="107" spans="3:8" x14ac:dyDescent="0.35">
      <c r="C107" s="166"/>
      <c r="D107"/>
      <c r="H107" s="167"/>
    </row>
    <row r="108" spans="3:8" x14ac:dyDescent="0.35">
      <c r="C108" s="166"/>
      <c r="H108" s="167"/>
    </row>
    <row r="109" spans="3:8" x14ac:dyDescent="0.35">
      <c r="C109" s="166"/>
      <c r="H109" s="167"/>
    </row>
    <row r="110" spans="3:8" ht="16" thickBot="1" x14ac:dyDescent="0.4">
      <c r="C110" s="168"/>
      <c r="D110" s="169"/>
      <c r="E110" s="169"/>
      <c r="F110" s="169"/>
      <c r="G110" s="169"/>
      <c r="H110" s="170"/>
    </row>
  </sheetData>
  <sheetProtection algorithmName="SHA-512" hashValue="wLfL/5SZV5r7p5gSYtey9Dw9g/8jUfA0eZYxLyn8KNLWs2qtUnUFKolQUJmJLg0d3+luxRe57BZ/TKuJIubDvw==" saltValue="WZ6iKms5Fidd8p4wMQVl9A==" spinCount="100000" sheet="1" objects="1" scenarios="1"/>
  <hyperlinks>
    <hyperlink ref="C10" location="'LGARD-#18-AdditionalInfo'!A1" display="LGARD-#18-AdditionalInfo" xr:uid="{F6714954-2D31-45FD-9F75-95F8631F9A5E}"/>
  </hyperlinks>
  <printOptions horizontalCentered="1"/>
  <pageMargins left="0.7" right="0.7" top="0.75" bottom="0.75" header="0.3" footer="0.3"/>
  <pageSetup scale="65" orientation="landscape" r:id="rId1"/>
  <headerFooter>
    <oddFooter>&amp;L&amp;A
Version Date: June 2,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3F74-92D9-4228-B999-E85DB7FF05EC}">
  <sheetPr>
    <tabColor theme="0"/>
  </sheetPr>
  <dimension ref="B1:D21"/>
  <sheetViews>
    <sheetView showGridLines="0" zoomScale="70" zoomScaleNormal="70" workbookViewId="0"/>
  </sheetViews>
  <sheetFormatPr defaultColWidth="8.84375" defaultRowHeight="15.5" x14ac:dyDescent="0.35"/>
  <cols>
    <col min="1" max="1" width="3.07421875" style="105" customWidth="1"/>
    <col min="2" max="2" width="9.84375" style="105" customWidth="1"/>
    <col min="3" max="3" width="31" style="105" customWidth="1"/>
    <col min="4" max="4" width="85.07421875" style="105" customWidth="1"/>
    <col min="5" max="6" width="8.84375" style="105"/>
    <col min="7" max="7" width="10" style="105" customWidth="1"/>
    <col min="8" max="16384" width="8.84375" style="105"/>
  </cols>
  <sheetData>
    <row r="1" spans="2:4" ht="18" x14ac:dyDescent="0.4">
      <c r="B1" s="104" t="s">
        <v>47</v>
      </c>
    </row>
    <row r="3" spans="2:4" x14ac:dyDescent="0.35">
      <c r="B3" s="171" t="str">
        <f>'Cover-Input Page '!$C7</f>
        <v>Aetna Life Insurance Company</v>
      </c>
      <c r="C3" s="154"/>
    </row>
    <row r="4" spans="2:4" x14ac:dyDescent="0.35">
      <c r="B4" s="177" t="str">
        <f>"Reporting Year: "&amp;'Cover-Input Page '!$C5</f>
        <v>Reporting Year: 2025</v>
      </c>
      <c r="C4" s="154"/>
    </row>
    <row r="5" spans="2:4" ht="16" thickBot="1" x14ac:dyDescent="0.4"/>
    <row r="6" spans="2:4" ht="16" thickBot="1" x14ac:dyDescent="0.4">
      <c r="B6" s="111" t="s">
        <v>53</v>
      </c>
      <c r="C6" s="113"/>
    </row>
    <row r="8" spans="2:4" x14ac:dyDescent="0.35">
      <c r="C8" s="105" t="s">
        <v>105</v>
      </c>
    </row>
    <row r="10" spans="2:4" x14ac:dyDescent="0.35">
      <c r="C10" s="175" t="s">
        <v>106</v>
      </c>
      <c r="D10" s="175" t="s">
        <v>107</v>
      </c>
    </row>
    <row r="11" spans="2:4" ht="85.4" customHeight="1" x14ac:dyDescent="0.35">
      <c r="C11" s="176" t="s">
        <v>108</v>
      </c>
      <c r="D11" s="176" t="s">
        <v>603</v>
      </c>
    </row>
    <row r="12" spans="2:4" ht="85.4" customHeight="1" x14ac:dyDescent="0.35">
      <c r="C12" s="176" t="s">
        <v>109</v>
      </c>
      <c r="D12" s="176" t="s">
        <v>604</v>
      </c>
    </row>
    <row r="13" spans="2:4" ht="85.4" customHeight="1" x14ac:dyDescent="0.35">
      <c r="C13" s="176" t="s">
        <v>110</v>
      </c>
      <c r="D13" s="176" t="s">
        <v>605</v>
      </c>
    </row>
    <row r="14" spans="2:4" ht="85.4" customHeight="1" x14ac:dyDescent="0.35">
      <c r="C14" s="176" t="s">
        <v>111</v>
      </c>
      <c r="D14" s="176" t="s">
        <v>606</v>
      </c>
    </row>
    <row r="15" spans="2:4" ht="85.4" customHeight="1" x14ac:dyDescent="0.35">
      <c r="C15" s="176" t="s">
        <v>112</v>
      </c>
      <c r="D15" s="176" t="s">
        <v>607</v>
      </c>
    </row>
    <row r="16" spans="2:4" ht="77.5" x14ac:dyDescent="0.35">
      <c r="C16" s="176" t="s">
        <v>255</v>
      </c>
      <c r="D16" s="176" t="s">
        <v>608</v>
      </c>
    </row>
    <row r="17" spans="3:4" ht="85.4" customHeight="1" x14ac:dyDescent="0.35">
      <c r="C17" s="176" t="s">
        <v>113</v>
      </c>
      <c r="D17" s="176" t="s">
        <v>609</v>
      </c>
    </row>
    <row r="18" spans="3:4" ht="85.4" customHeight="1" x14ac:dyDescent="0.35">
      <c r="C18" s="176" t="s">
        <v>114</v>
      </c>
      <c r="D18" s="176" t="s">
        <v>610</v>
      </c>
    </row>
    <row r="19" spans="3:4" ht="85.4" customHeight="1" x14ac:dyDescent="0.35">
      <c r="C19" s="176" t="s">
        <v>115</v>
      </c>
      <c r="D19" s="176" t="s">
        <v>611</v>
      </c>
    </row>
    <row r="20" spans="3:4" ht="77.5" x14ac:dyDescent="0.35">
      <c r="C20" s="176" t="s">
        <v>453</v>
      </c>
      <c r="D20" s="176" t="s">
        <v>612</v>
      </c>
    </row>
    <row r="21" spans="3:4" ht="85.4" customHeight="1" x14ac:dyDescent="0.35">
      <c r="C21" s="176" t="s">
        <v>116</v>
      </c>
      <c r="D21" s="176" t="s">
        <v>613</v>
      </c>
    </row>
  </sheetData>
  <sheetProtection algorithmName="SHA-512" hashValue="NPadmwrpi7hahnLFMcn9Yia8N+C1eT3jKo9iNX3WSH/s1fYBXhcAfOO7IsEXW/IKZI2sBTmU0t9bF0VwkdVbWw==" saltValue="M/LDf3gCs4m5ZS2/Dtktsw=="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D795-5FE0-4234-8C82-9B161A097D6F}">
  <sheetPr>
    <tabColor theme="0"/>
  </sheetPr>
  <dimension ref="B1:I77"/>
  <sheetViews>
    <sheetView showGridLines="0" topLeftCell="A26" zoomScale="85" zoomScaleNormal="85" workbookViewId="0">
      <selection activeCell="I61" sqref="I61"/>
    </sheetView>
  </sheetViews>
  <sheetFormatPr defaultColWidth="8.84375" defaultRowHeight="15.5" x14ac:dyDescent="0.35"/>
  <cols>
    <col min="1" max="1" width="3.07421875" style="105" customWidth="1"/>
    <col min="2" max="2" width="9.84375" style="105" customWidth="1"/>
    <col min="3" max="3" width="37.84375" style="105" customWidth="1"/>
    <col min="4" max="4" width="12.4609375" style="105" customWidth="1"/>
    <col min="5" max="5" width="11.84375" style="105" customWidth="1"/>
    <col min="6" max="6" width="12" style="105" customWidth="1"/>
    <col min="7" max="8" width="9.84375" style="105" customWidth="1"/>
    <col min="9" max="9" width="10.07421875" style="105" customWidth="1"/>
    <col min="10" max="16384" width="8.84375" style="105"/>
  </cols>
  <sheetData>
    <row r="1" spans="2:6" ht="18" x14ac:dyDescent="0.4">
      <c r="B1" s="104" t="s">
        <v>47</v>
      </c>
    </row>
    <row r="3" spans="2:6" x14ac:dyDescent="0.35">
      <c r="B3" s="171" t="str">
        <f>'Cover-Input Page '!$C7</f>
        <v>Aetna Life Insurance Company</v>
      </c>
      <c r="C3" s="154"/>
    </row>
    <row r="4" spans="2:6" x14ac:dyDescent="0.35">
      <c r="B4" s="177" t="str">
        <f>"Reporting Year: "&amp;'Cover-Input Page '!$C5</f>
        <v>Reporting Year: 2025</v>
      </c>
      <c r="C4" s="154"/>
    </row>
    <row r="5" spans="2:6" ht="16" thickBot="1" x14ac:dyDescent="0.4"/>
    <row r="6" spans="2:6" ht="18.5" thickBot="1" x14ac:dyDescent="0.4">
      <c r="B6" s="111" t="s">
        <v>402</v>
      </c>
      <c r="C6" s="113"/>
    </row>
    <row r="8" spans="2:6" x14ac:dyDescent="0.35">
      <c r="C8" s="178" t="s">
        <v>400</v>
      </c>
      <c r="D8" s="179"/>
      <c r="E8" s="179"/>
    </row>
    <row r="9" spans="2:6" x14ac:dyDescent="0.35">
      <c r="C9" s="186" t="str">
        <f>CONCATENATE("Allowed Trend: "&amp;'Cover-Input Page '!C5&amp;" / "&amp;'Cover-Input Page '!C5-1)</f>
        <v>Allowed Trend: 2025 / 2024</v>
      </c>
      <c r="D9" s="179"/>
      <c r="E9" s="179"/>
    </row>
    <row r="11" spans="2:6" ht="64.900000000000006" customHeight="1" x14ac:dyDescent="0.35">
      <c r="C11" s="161" t="s">
        <v>38</v>
      </c>
      <c r="D11" s="187" t="str">
        <f>CONCATENATE('Cover-Input Page '!C5-1 &amp;"  Aggregate Dollars (PMPM)")</f>
        <v>2024  Aggregate Dollars (PMPM)</v>
      </c>
      <c r="E11" s="187" t="str">
        <f>CONCATENATE('Cover-Input Page '!C5 &amp;"  Aggregate Dollars (PMPM)")</f>
        <v>2025  Aggregate Dollars (PMPM)</v>
      </c>
      <c r="F11" s="187" t="str">
        <f>CONCATENATE("Overall "&amp;'Cover-Input Page '!C5&amp;" Trend")</f>
        <v>Overall 2025 Trend</v>
      </c>
    </row>
    <row r="12" spans="2:6" ht="18.5" x14ac:dyDescent="0.35">
      <c r="C12" s="161" t="s">
        <v>117</v>
      </c>
      <c r="D12" s="180">
        <v>154.58767685133225</v>
      </c>
      <c r="E12" s="188">
        <f>D12*(1+F12)</f>
        <v>175.56330060916301</v>
      </c>
      <c r="F12" s="181">
        <v>0.13568755404742339</v>
      </c>
    </row>
    <row r="13" spans="2:6" x14ac:dyDescent="0.35">
      <c r="C13" s="161" t="s">
        <v>437</v>
      </c>
      <c r="D13" s="180">
        <v>142.60780389507065</v>
      </c>
      <c r="E13" s="188">
        <f t="shared" ref="E13:E22" si="0">D13*(1+F13)</f>
        <v>159.81158525075196</v>
      </c>
      <c r="F13" s="181">
        <v>0.12063702606583626</v>
      </c>
    </row>
    <row r="14" spans="2:6" ht="18.5" x14ac:dyDescent="0.35">
      <c r="C14" s="161" t="s">
        <v>118</v>
      </c>
      <c r="D14" s="180">
        <v>161.8917263325377</v>
      </c>
      <c r="E14" s="188">
        <f t="shared" si="0"/>
        <v>175.7972816461442</v>
      </c>
      <c r="F14" s="181">
        <v>8.5894169075962923E-2</v>
      </c>
    </row>
    <row r="15" spans="2:6" ht="18.5" x14ac:dyDescent="0.35">
      <c r="C15" s="161" t="s">
        <v>120</v>
      </c>
      <c r="D15" s="180"/>
      <c r="E15" s="188">
        <f t="shared" si="0"/>
        <v>0</v>
      </c>
      <c r="F15" s="181"/>
    </row>
    <row r="16" spans="2:6" x14ac:dyDescent="0.35">
      <c r="C16" s="161" t="s">
        <v>390</v>
      </c>
      <c r="D16" s="180"/>
      <c r="E16" s="188">
        <f t="shared" si="0"/>
        <v>0</v>
      </c>
      <c r="F16" s="181"/>
    </row>
    <row r="17" spans="2:9" x14ac:dyDescent="0.35">
      <c r="C17" s="161" t="s">
        <v>41</v>
      </c>
      <c r="D17" s="180"/>
      <c r="E17" s="188">
        <f t="shared" si="0"/>
        <v>0</v>
      </c>
      <c r="F17" s="181"/>
    </row>
    <row r="18" spans="2:9" x14ac:dyDescent="0.35">
      <c r="C18" s="161" t="s">
        <v>42</v>
      </c>
      <c r="D18" s="180"/>
      <c r="E18" s="188">
        <f t="shared" si="0"/>
        <v>0</v>
      </c>
      <c r="F18" s="181"/>
    </row>
    <row r="19" spans="2:9" x14ac:dyDescent="0.35">
      <c r="C19" s="161" t="s">
        <v>43</v>
      </c>
      <c r="D19" s="180"/>
      <c r="E19" s="188">
        <f t="shared" si="0"/>
        <v>0</v>
      </c>
      <c r="F19" s="181"/>
    </row>
    <row r="20" spans="2:9" x14ac:dyDescent="0.35">
      <c r="C20" s="182" t="s">
        <v>458</v>
      </c>
      <c r="D20" s="180">
        <v>194.04963501115944</v>
      </c>
      <c r="E20" s="188">
        <f t="shared" si="0"/>
        <v>216.59873715406573</v>
      </c>
      <c r="F20" s="181">
        <v>0.11620275473133224</v>
      </c>
    </row>
    <row r="21" spans="2:9" x14ac:dyDescent="0.35">
      <c r="C21" s="182" t="s">
        <v>398</v>
      </c>
      <c r="D21" s="188">
        <f>SUM(D12:D20)</f>
        <v>653.1368420901</v>
      </c>
      <c r="E21" s="188">
        <f>SUM(E12:E20)</f>
        <v>727.77090466012487</v>
      </c>
      <c r="F21" s="173">
        <f>SUMPRODUCT(D12:D20,F12:F20)/D21</f>
        <v>0.11427017702934776</v>
      </c>
    </row>
    <row r="22" spans="2:9" ht="18.5" x14ac:dyDescent="0.35">
      <c r="C22" s="161" t="s">
        <v>119</v>
      </c>
      <c r="D22" s="180">
        <v>180.60858567404193</v>
      </c>
      <c r="E22" s="188">
        <f t="shared" si="0"/>
        <v>200.61184419952082</v>
      </c>
      <c r="F22" s="181">
        <v>0.11075474873370794</v>
      </c>
    </row>
    <row r="23" spans="2:9" x14ac:dyDescent="0.35">
      <c r="C23" s="161" t="s">
        <v>399</v>
      </c>
      <c r="D23" s="188">
        <f>SUM(D21:D22)</f>
        <v>833.74542776414194</v>
      </c>
      <c r="E23" s="188">
        <f>SUM(E21:E22)</f>
        <v>928.38274885964574</v>
      </c>
      <c r="F23" s="149">
        <f>SUMPRODUCT(F21:F22,D21:D22)/D23</f>
        <v>0.11350865377372202</v>
      </c>
    </row>
    <row r="24" spans="2:9" x14ac:dyDescent="0.35">
      <c r="B24" s="116"/>
      <c r="C24" s="116"/>
      <c r="D24" s="116"/>
      <c r="E24" s="116"/>
      <c r="F24" s="116"/>
      <c r="G24" s="116"/>
      <c r="H24" s="116"/>
      <c r="I24" s="116"/>
    </row>
    <row r="25" spans="2:9" ht="18.5" x14ac:dyDescent="0.35">
      <c r="B25" s="105" t="s">
        <v>121</v>
      </c>
    </row>
    <row r="26" spans="2:9" x14ac:dyDescent="0.35">
      <c r="B26" s="105" t="s">
        <v>146</v>
      </c>
    </row>
    <row r="27" spans="2:9" ht="18.5" x14ac:dyDescent="0.35">
      <c r="B27" s="105" t="s">
        <v>122</v>
      </c>
    </row>
    <row r="28" spans="2:9" ht="18.5" x14ac:dyDescent="0.35">
      <c r="B28" s="105" t="s">
        <v>123</v>
      </c>
    </row>
    <row r="29" spans="2:9" ht="18.5" x14ac:dyDescent="0.35">
      <c r="B29" s="105" t="s">
        <v>124</v>
      </c>
    </row>
    <row r="30" spans="2:9" ht="18.5" x14ac:dyDescent="0.35">
      <c r="B30" s="105" t="s">
        <v>125</v>
      </c>
    </row>
    <row r="31" spans="2:9" x14ac:dyDescent="0.35">
      <c r="B31" s="183"/>
    </row>
    <row r="32" spans="2:9" x14ac:dyDescent="0.35">
      <c r="B32" s="105" t="s">
        <v>438</v>
      </c>
    </row>
    <row r="33" spans="2:9" x14ac:dyDescent="0.35">
      <c r="B33" s="130" t="s">
        <v>614</v>
      </c>
      <c r="C33" s="131"/>
      <c r="D33" s="131"/>
      <c r="E33" s="131"/>
      <c r="F33" s="131"/>
      <c r="G33" s="131"/>
      <c r="H33" s="131"/>
      <c r="I33" s="132"/>
    </row>
    <row r="34" spans="2:9" x14ac:dyDescent="0.35">
      <c r="B34" s="133"/>
      <c r="I34" s="134"/>
    </row>
    <row r="35" spans="2:9" x14ac:dyDescent="0.35">
      <c r="B35" s="133"/>
      <c r="I35" s="134"/>
    </row>
    <row r="36" spans="2:9" x14ac:dyDescent="0.35">
      <c r="B36" s="133"/>
      <c r="I36" s="134"/>
    </row>
    <row r="37" spans="2:9" x14ac:dyDescent="0.35">
      <c r="B37" s="140"/>
      <c r="I37" s="134"/>
    </row>
    <row r="38" spans="2:9" x14ac:dyDescent="0.35">
      <c r="B38" s="140"/>
      <c r="I38" s="134"/>
    </row>
    <row r="39" spans="2:9" x14ac:dyDescent="0.35">
      <c r="B39" s="140"/>
      <c r="I39" s="134"/>
    </row>
    <row r="40" spans="2:9" x14ac:dyDescent="0.35">
      <c r="B40" s="140"/>
      <c r="I40" s="134"/>
    </row>
    <row r="41" spans="2:9" x14ac:dyDescent="0.35">
      <c r="B41" s="141"/>
      <c r="C41" s="116"/>
      <c r="D41" s="116"/>
      <c r="E41" s="116"/>
      <c r="F41" s="116"/>
      <c r="G41" s="116"/>
      <c r="H41" s="116"/>
      <c r="I41" s="136"/>
    </row>
    <row r="43" spans="2:9" ht="16" thickBot="1" x14ac:dyDescent="0.4"/>
    <row r="44" spans="2:9" ht="16" thickBot="1" x14ac:dyDescent="0.4">
      <c r="B44" s="111" t="s">
        <v>397</v>
      </c>
      <c r="C44" s="113"/>
    </row>
    <row r="46" spans="2:9" x14ac:dyDescent="0.35">
      <c r="C46" s="178" t="s">
        <v>401</v>
      </c>
      <c r="D46" s="178"/>
      <c r="E46" s="179"/>
      <c r="F46" s="179"/>
      <c r="G46" s="179"/>
      <c r="H46" s="179"/>
      <c r="I46" s="179"/>
    </row>
    <row r="47" spans="2:9" x14ac:dyDescent="0.35">
      <c r="C47" s="186" t="str">
        <f>CONCATENATE("Allowed Trend: "&amp;'Cover-Input Page '!C5+1&amp;" / "&amp;'Cover-Input Page '!C5)</f>
        <v>Allowed Trend: 2026 / 2025</v>
      </c>
      <c r="D47" s="178"/>
      <c r="E47" s="179"/>
      <c r="F47" s="179"/>
      <c r="G47" s="179"/>
      <c r="H47" s="179"/>
      <c r="I47" s="179"/>
    </row>
    <row r="48" spans="2:9" x14ac:dyDescent="0.35">
      <c r="E48" s="189" t="str">
        <f>CONCATENATE('Cover-Input Page '!C5+1&amp;" Trend Attributable to: ")</f>
        <v xml:space="preserve">2026 Trend Attributable to: </v>
      </c>
      <c r="F48" s="179"/>
      <c r="G48" s="179"/>
      <c r="H48" s="179"/>
    </row>
    <row r="49" spans="2:9" ht="75" customHeight="1" x14ac:dyDescent="0.35">
      <c r="C49" s="184" t="s">
        <v>38</v>
      </c>
      <c r="D49" s="190" t="str">
        <f>CONCATENATE('Cover-Input Page '!C5 &amp;"  Aggregate Dollars (PMPM)")</f>
        <v>2025  Aggregate Dollars (PMPM)</v>
      </c>
      <c r="E49" s="185" t="s">
        <v>44</v>
      </c>
      <c r="F49" s="185" t="s">
        <v>45</v>
      </c>
      <c r="G49" s="185" t="s">
        <v>46</v>
      </c>
      <c r="H49" s="190" t="str">
        <f>CONCATENATE('Cover-Input Page '!C5+1 &amp;" Projected Aggregate Dollars (PMPM)")</f>
        <v>2026 Projected Aggregate Dollars (PMPM)</v>
      </c>
      <c r="I49" s="190" t="str">
        <f>CONCATENATE("Overall "&amp;'Cover-Input Page '!C5+1&amp;" Trend")</f>
        <v>Overall 2026 Trend</v>
      </c>
    </row>
    <row r="50" spans="2:9" ht="18.5" x14ac:dyDescent="0.35">
      <c r="C50" s="161" t="s">
        <v>126</v>
      </c>
      <c r="D50" s="180">
        <f>E12</f>
        <v>175.56330060916301</v>
      </c>
      <c r="E50" s="181">
        <v>4.5046382626249493E-2</v>
      </c>
      <c r="F50" s="181">
        <v>8.6734113363837739E-2</v>
      </c>
      <c r="G50" s="181">
        <v>0</v>
      </c>
      <c r="H50" s="188">
        <f>D50*(1+E50)*(1+F50)*(1+G50)</f>
        <v>199.38505544931283</v>
      </c>
      <c r="I50" s="173">
        <f>(1+E50)*(1+F50)*(1+G50)-1</f>
        <v>0.13568755404742316</v>
      </c>
    </row>
    <row r="51" spans="2:9" x14ac:dyDescent="0.35">
      <c r="C51" s="161" t="s">
        <v>39</v>
      </c>
      <c r="D51" s="180">
        <f t="shared" ref="D51:D52" si="1">E13</f>
        <v>159.81158525075196</v>
      </c>
      <c r="E51" s="181">
        <v>4.4921649400246011E-2</v>
      </c>
      <c r="F51" s="181">
        <v>7.2460338733577601E-2</v>
      </c>
      <c r="G51" s="181">
        <v>0</v>
      </c>
      <c r="H51" s="188">
        <f t="shared" ref="H51:H60" si="2">D51*(1+E51)*(1+F51)*(1+G51)</f>
        <v>179.09077962626958</v>
      </c>
      <c r="I51" s="173">
        <f t="shared" ref="I51:I60" si="3">(1+E51)*(1+F51)*(1+G51)-1</f>
        <v>0.12063702606583648</v>
      </c>
    </row>
    <row r="52" spans="2:9" ht="18.5" x14ac:dyDescent="0.35">
      <c r="C52" s="161" t="s">
        <v>127</v>
      </c>
      <c r="D52" s="180">
        <f t="shared" si="1"/>
        <v>175.7972816461442</v>
      </c>
      <c r="E52" s="181">
        <v>4.4933775221812189E-2</v>
      </c>
      <c r="F52" s="181">
        <v>3.9199033302810049E-2</v>
      </c>
      <c r="G52" s="181">
        <v>0</v>
      </c>
      <c r="H52" s="188">
        <f t="shared" si="2"/>
        <v>190.89724307895281</v>
      </c>
      <c r="I52" s="173">
        <f t="shared" si="3"/>
        <v>8.5894169075963145E-2</v>
      </c>
    </row>
    <row r="53" spans="2:9" x14ac:dyDescent="0.35">
      <c r="C53" s="161" t="s">
        <v>40</v>
      </c>
      <c r="D53" s="180"/>
      <c r="E53" s="181"/>
      <c r="F53" s="181"/>
      <c r="G53" s="181"/>
      <c r="H53" s="188">
        <f t="shared" si="2"/>
        <v>0</v>
      </c>
      <c r="I53" s="173">
        <f t="shared" si="3"/>
        <v>0</v>
      </c>
    </row>
    <row r="54" spans="2:9" ht="18.5" x14ac:dyDescent="0.35">
      <c r="C54" s="161" t="s">
        <v>391</v>
      </c>
      <c r="D54" s="180"/>
      <c r="E54" s="181"/>
      <c r="F54" s="181"/>
      <c r="G54" s="181"/>
      <c r="H54" s="188">
        <f t="shared" si="2"/>
        <v>0</v>
      </c>
      <c r="I54" s="173">
        <f t="shared" si="3"/>
        <v>0</v>
      </c>
    </row>
    <row r="55" spans="2:9" x14ac:dyDescent="0.35">
      <c r="C55" s="161" t="s">
        <v>41</v>
      </c>
      <c r="D55" s="180"/>
      <c r="E55" s="181"/>
      <c r="F55" s="181"/>
      <c r="G55" s="181"/>
      <c r="H55" s="188">
        <f t="shared" si="2"/>
        <v>0</v>
      </c>
      <c r="I55" s="173">
        <f t="shared" si="3"/>
        <v>0</v>
      </c>
    </row>
    <row r="56" spans="2:9" x14ac:dyDescent="0.35">
      <c r="C56" s="161" t="s">
        <v>42</v>
      </c>
      <c r="D56" s="180"/>
      <c r="E56" s="181"/>
      <c r="F56" s="181"/>
      <c r="G56" s="181"/>
      <c r="H56" s="188">
        <f t="shared" si="2"/>
        <v>0</v>
      </c>
      <c r="I56" s="173">
        <f t="shared" si="3"/>
        <v>0</v>
      </c>
    </row>
    <row r="57" spans="2:9" x14ac:dyDescent="0.35">
      <c r="C57" s="161" t="s">
        <v>43</v>
      </c>
      <c r="D57" s="180"/>
      <c r="E57" s="181"/>
      <c r="F57" s="181"/>
      <c r="G57" s="181"/>
      <c r="H57" s="188">
        <f t="shared" si="2"/>
        <v>0</v>
      </c>
      <c r="I57" s="173">
        <f t="shared" si="3"/>
        <v>0</v>
      </c>
    </row>
    <row r="58" spans="2:9" x14ac:dyDescent="0.35">
      <c r="C58" s="182" t="s">
        <v>458</v>
      </c>
      <c r="D58" s="180">
        <f t="shared" ref="D58" si="4">E20</f>
        <v>216.59873715406573</v>
      </c>
      <c r="E58" s="181">
        <v>4.4953442131902221E-2</v>
      </c>
      <c r="F58" s="181">
        <v>6.8184198191709067E-2</v>
      </c>
      <c r="G58" s="181">
        <v>0</v>
      </c>
      <c r="H58" s="188">
        <f t="shared" si="2"/>
        <v>241.76810708269596</v>
      </c>
      <c r="I58" s="173">
        <f t="shared" si="3"/>
        <v>0.11620275473133246</v>
      </c>
    </row>
    <row r="59" spans="2:9" x14ac:dyDescent="0.35">
      <c r="C59" s="182" t="s">
        <v>398</v>
      </c>
      <c r="D59" s="188">
        <f>SUM(D50:D58)</f>
        <v>727.77090466012487</v>
      </c>
      <c r="E59" s="173">
        <f>SUMPRODUCT(E50:E58,D50:D58)/D59</f>
        <v>4.4964130528099992E-2</v>
      </c>
      <c r="F59" s="173">
        <f>SUMPRODUCT(F50:F58,D50:D58)/D59</f>
        <v>6.6596539141663094E-2</v>
      </c>
      <c r="G59" s="173">
        <f>SUMPRODUCT(G50:G58,D50:D58)/D59</f>
        <v>0</v>
      </c>
      <c r="H59" s="188">
        <f>SUM(H50:H58)</f>
        <v>811.14118523723118</v>
      </c>
      <c r="I59" s="173">
        <f>SUMPRODUCT(D50:D58,I50:I58)/D59</f>
        <v>0.11455566586031755</v>
      </c>
    </row>
    <row r="60" spans="2:9" ht="18.5" x14ac:dyDescent="0.35">
      <c r="C60" s="161" t="s">
        <v>128</v>
      </c>
      <c r="D60" s="180">
        <f t="shared" ref="D60" si="5">E22</f>
        <v>200.61184419952082</v>
      </c>
      <c r="E60" s="181">
        <v>2.8978869369218341E-2</v>
      </c>
      <c r="F60" s="181">
        <v>7.9472846137860653E-2</v>
      </c>
      <c r="G60" s="181">
        <v>0</v>
      </c>
      <c r="H60" s="188">
        <f t="shared" si="2"/>
        <v>222.83055859684453</v>
      </c>
      <c r="I60" s="173">
        <f t="shared" si="3"/>
        <v>0.11075474873370794</v>
      </c>
    </row>
    <row r="61" spans="2:9" x14ac:dyDescent="0.35">
      <c r="C61" s="161" t="s">
        <v>399</v>
      </c>
      <c r="D61" s="188">
        <f>SUM(D59:D60)</f>
        <v>928.38274885964574</v>
      </c>
      <c r="E61" s="173">
        <f>SUMPRODUCT(E59:E60,D59:D60)/D61</f>
        <v>4.1509916492958508E-2</v>
      </c>
      <c r="F61" s="173">
        <f>SUMPRODUCT(F59:F60,D59:D60)/D61</f>
        <v>6.9378947255298667E-2</v>
      </c>
      <c r="G61" s="173">
        <f>SUMPRODUCT(G59:G60,D59:D60)/D61</f>
        <v>0</v>
      </c>
      <c r="H61" s="188">
        <f>SUM(H59:H60)</f>
        <v>1033.9717438340758</v>
      </c>
      <c r="I61" s="149">
        <f>SUMPRODUCT(D59:D60,I59:I60)/D61</f>
        <v>0.11373433543883427</v>
      </c>
    </row>
    <row r="62" spans="2:9" x14ac:dyDescent="0.35">
      <c r="B62" s="116"/>
      <c r="C62" s="116"/>
      <c r="D62" s="116"/>
      <c r="E62" s="116"/>
      <c r="F62" s="116"/>
      <c r="G62" s="116"/>
      <c r="H62" s="116"/>
      <c r="I62" s="116"/>
    </row>
    <row r="63" spans="2:9" ht="18.5" x14ac:dyDescent="0.35">
      <c r="B63" s="105" t="s">
        <v>129</v>
      </c>
    </row>
    <row r="64" spans="2:9" ht="18.5" x14ac:dyDescent="0.35">
      <c r="B64" s="105" t="s">
        <v>130</v>
      </c>
    </row>
    <row r="65" spans="2:9" ht="18.5" x14ac:dyDescent="0.35">
      <c r="B65" s="105" t="s">
        <v>131</v>
      </c>
    </row>
    <row r="66" spans="2:9" ht="18.5" x14ac:dyDescent="0.35">
      <c r="B66" s="105" t="s">
        <v>192</v>
      </c>
    </row>
    <row r="68" spans="2:9" x14ac:dyDescent="0.35">
      <c r="B68" s="105" t="s">
        <v>439</v>
      </c>
    </row>
    <row r="69" spans="2:9" x14ac:dyDescent="0.35">
      <c r="B69" s="130" t="s">
        <v>615</v>
      </c>
      <c r="C69" s="131"/>
      <c r="D69" s="131"/>
      <c r="E69" s="131"/>
      <c r="F69" s="131"/>
      <c r="G69" s="131"/>
      <c r="H69" s="131"/>
      <c r="I69" s="132"/>
    </row>
    <row r="70" spans="2:9" x14ac:dyDescent="0.35">
      <c r="B70" s="133" t="s">
        <v>616</v>
      </c>
      <c r="I70" s="134"/>
    </row>
    <row r="71" spans="2:9" x14ac:dyDescent="0.35">
      <c r="B71" s="133"/>
      <c r="I71" s="134"/>
    </row>
    <row r="72" spans="2:9" x14ac:dyDescent="0.35">
      <c r="B72" s="133"/>
      <c r="I72" s="134"/>
    </row>
    <row r="73" spans="2:9" x14ac:dyDescent="0.35">
      <c r="B73" s="140"/>
      <c r="I73" s="134"/>
    </row>
    <row r="74" spans="2:9" x14ac:dyDescent="0.35">
      <c r="B74" s="140"/>
      <c r="I74" s="134"/>
    </row>
    <row r="75" spans="2:9" x14ac:dyDescent="0.35">
      <c r="B75" s="140"/>
      <c r="I75" s="134"/>
    </row>
    <row r="76" spans="2:9" x14ac:dyDescent="0.35">
      <c r="B76" s="140"/>
      <c r="I76" s="134"/>
    </row>
    <row r="77" spans="2:9" x14ac:dyDescent="0.35">
      <c r="B77" s="141"/>
      <c r="C77" s="116"/>
      <c r="D77" s="116"/>
      <c r="E77" s="116"/>
      <c r="F77" s="116"/>
      <c r="G77" s="116"/>
      <c r="H77" s="116"/>
      <c r="I77" s="136"/>
    </row>
  </sheetData>
  <sheetProtection algorithmName="SHA-512" hashValue="5fq50mmflw83i7G6fUfXNVrfiML29pTRp0LsHR12AdipkaDNW6izNGMzVv/+Z2wQI5UBI3daCe9/PUBdYQ9Ajg==" saltValue="n9XwuqC/MuA3WFXdXKLGpA==" spinCount="100000" sheet="1" objects="1" scenarios="1"/>
  <pageMargins left="0.7" right="0.7" top="0.75" bottom="0.75" header="0.3" footer="0.3"/>
  <pageSetup orientation="portrait" r:id="rId1"/>
  <headerFooter>
    <oddFooter>&amp;L&amp;A
Version Date: June 2,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FB79-FACF-4091-919E-764E2294094E}">
  <sheetPr>
    <tabColor theme="0"/>
  </sheetPr>
  <dimension ref="B1:C19"/>
  <sheetViews>
    <sheetView showGridLines="0" workbookViewId="0">
      <selection activeCell="C19" sqref="C19"/>
    </sheetView>
  </sheetViews>
  <sheetFormatPr defaultColWidth="9.84375" defaultRowHeight="15.5" x14ac:dyDescent="0.35"/>
  <cols>
    <col min="1" max="1" width="3.07421875" style="105" customWidth="1"/>
    <col min="2" max="2" width="9.84375" style="105" customWidth="1"/>
    <col min="3" max="3" width="17.4609375" style="105" customWidth="1"/>
    <col min="4" max="4" width="55.84375" style="105" customWidth="1"/>
    <col min="5" max="16384" width="9.84375" style="105"/>
  </cols>
  <sheetData>
    <row r="1" spans="2:3" ht="18" x14ac:dyDescent="0.4">
      <c r="B1" s="104" t="s">
        <v>47</v>
      </c>
    </row>
    <row r="3" spans="2:3" x14ac:dyDescent="0.35">
      <c r="B3" s="171" t="str">
        <f>'Cover-Input Page '!$C7</f>
        <v>Aetna Life Insurance Company</v>
      </c>
      <c r="C3" s="154"/>
    </row>
    <row r="4" spans="2:3" ht="16" thickBot="1" x14ac:dyDescent="0.4">
      <c r="B4" s="172" t="str">
        <f>"Reporting Year: "&amp;'Cover-Input Page '!$C5</f>
        <v>Reporting Year: 2025</v>
      </c>
      <c r="C4" s="154"/>
    </row>
    <row r="5" spans="2:3" ht="16" thickBot="1" x14ac:dyDescent="0.4"/>
    <row r="6" spans="2:3" ht="16" thickBot="1" x14ac:dyDescent="0.4">
      <c r="B6" s="111" t="s">
        <v>54</v>
      </c>
      <c r="C6" s="113"/>
    </row>
    <row r="8" spans="2:3" x14ac:dyDescent="0.35">
      <c r="C8" s="105" t="s">
        <v>132</v>
      </c>
    </row>
    <row r="9" spans="2:3" x14ac:dyDescent="0.35">
      <c r="C9" s="105" t="s">
        <v>133</v>
      </c>
    </row>
    <row r="10" spans="2:3" x14ac:dyDescent="0.35">
      <c r="C10" s="105" t="s">
        <v>134</v>
      </c>
    </row>
    <row r="12" spans="2:3" x14ac:dyDescent="0.35">
      <c r="C12" s="105" t="s">
        <v>135</v>
      </c>
    </row>
    <row r="13" spans="2:3" x14ac:dyDescent="0.35">
      <c r="C13" s="105" t="s">
        <v>136</v>
      </c>
    </row>
    <row r="14" spans="2:3" x14ac:dyDescent="0.35">
      <c r="C14" s="105" t="s">
        <v>137</v>
      </c>
    </row>
    <row r="15" spans="2:3" x14ac:dyDescent="0.35">
      <c r="C15" s="105" t="s">
        <v>138</v>
      </c>
    </row>
    <row r="16" spans="2:3" x14ac:dyDescent="0.35">
      <c r="C16" s="105" t="s">
        <v>139</v>
      </c>
    </row>
    <row r="17" spans="3:3" x14ac:dyDescent="0.35">
      <c r="C17" s="105" t="s">
        <v>140</v>
      </c>
    </row>
    <row r="19" spans="3:3" x14ac:dyDescent="0.35">
      <c r="C19" s="158" t="s">
        <v>141</v>
      </c>
    </row>
  </sheetData>
  <sheetProtection algorithmName="SHA-512" hashValue="VlepmHySO3WaR0SLneOPm6NOk+Y0V87Er4+8EUPpPNH/zcAAZHY+cjYJusrOuHopMCiW1Z2d7ORIJgKJQluTPA==" saltValue="Mx+Vn8bqMlOMCc9IRMnG/A==" spinCount="100000" sheet="1" objects="1" scenarios="1"/>
  <hyperlinks>
    <hyperlink ref="C19" location="'LGHistData Report ===&gt;&gt;&gt;'!A1" display="Complete CA Large Group Historical Data Spreadsheet - Excel" xr:uid="{4CD5964B-A67E-4DF5-878B-7BEF0DA62AAF}"/>
  </hyperlinks>
  <pageMargins left="0.7" right="0.7" top="0.75" bottom="0.75" header="0.3" footer="0.3"/>
  <pageSetup orientation="portrait" r:id="rId1"/>
  <headerFooter>
    <oddFooter>&amp;L&amp;A
Version Date: June 2,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7FC7-02FC-4302-95E5-6F4AC3A1A74B}">
  <dimension ref="B1:F62"/>
  <sheetViews>
    <sheetView showGridLines="0" topLeftCell="A9" workbookViewId="0">
      <selection activeCell="A48" sqref="A48"/>
    </sheetView>
  </sheetViews>
  <sheetFormatPr defaultColWidth="8.84375" defaultRowHeight="15.5" x14ac:dyDescent="0.35"/>
  <cols>
    <col min="1" max="1" width="3.07421875" style="105" customWidth="1"/>
    <col min="2" max="2" width="9.84375" style="105" customWidth="1"/>
    <col min="3" max="3" width="18.84375" style="105" customWidth="1"/>
    <col min="4" max="4" width="18.53515625" style="105" customWidth="1"/>
    <col min="5" max="5" width="19.84375" style="105" customWidth="1"/>
    <col min="6" max="6" width="71" style="105" customWidth="1"/>
    <col min="7" max="16384" width="8.84375" style="105"/>
  </cols>
  <sheetData>
    <row r="1" spans="2:4" ht="18" x14ac:dyDescent="0.4">
      <c r="B1" s="104" t="s">
        <v>47</v>
      </c>
    </row>
    <row r="3" spans="2:4" x14ac:dyDescent="0.35">
      <c r="B3" s="171" t="str">
        <f>'Cover-Input Page '!$C7</f>
        <v>Aetna Life Insurance Company</v>
      </c>
      <c r="C3" s="154"/>
    </row>
    <row r="4" spans="2:4" x14ac:dyDescent="0.35">
      <c r="B4" s="177" t="str">
        <f>"Reporting Year: "&amp;'Cover-Input Page '!$C5</f>
        <v>Reporting Year: 2025</v>
      </c>
      <c r="C4" s="154"/>
    </row>
    <row r="5" spans="2:4" ht="16" thickBot="1" x14ac:dyDescent="0.4"/>
    <row r="6" spans="2:4" ht="16" thickBot="1" x14ac:dyDescent="0.4">
      <c r="B6" s="111" t="s">
        <v>465</v>
      </c>
      <c r="C6" s="113"/>
      <c r="D6" s="113"/>
    </row>
    <row r="8" spans="2:4" x14ac:dyDescent="0.35">
      <c r="C8" s="105" t="s">
        <v>254</v>
      </c>
    </row>
    <row r="9" spans="2:4" x14ac:dyDescent="0.35">
      <c r="C9" s="105" t="s">
        <v>142</v>
      </c>
    </row>
    <row r="11" spans="2:4" x14ac:dyDescent="0.35">
      <c r="C11" s="105" t="s">
        <v>143</v>
      </c>
    </row>
    <row r="12" spans="2:4" x14ac:dyDescent="0.35">
      <c r="C12" s="105" t="s">
        <v>144</v>
      </c>
    </row>
    <row r="13" spans="2:4" x14ac:dyDescent="0.35">
      <c r="C13" s="105" t="s">
        <v>440</v>
      </c>
    </row>
    <row r="14" spans="2:4" x14ac:dyDescent="0.35">
      <c r="C14" s="105" t="s">
        <v>145</v>
      </c>
    </row>
    <row r="16" spans="2:4" ht="16" thickBot="1" x14ac:dyDescent="0.4">
      <c r="C16" s="105" t="s">
        <v>100</v>
      </c>
    </row>
    <row r="17" spans="3:6" x14ac:dyDescent="0.35">
      <c r="C17" s="165" t="s">
        <v>617</v>
      </c>
      <c r="D17" s="107"/>
      <c r="E17" s="107"/>
      <c r="F17" s="108"/>
    </row>
    <row r="18" spans="3:6" x14ac:dyDescent="0.35">
      <c r="C18" s="166"/>
      <c r="F18" s="167"/>
    </row>
    <row r="19" spans="3:6" x14ac:dyDescent="0.35">
      <c r="C19" s="166"/>
      <c r="F19" s="167"/>
    </row>
    <row r="20" spans="3:6" x14ac:dyDescent="0.35">
      <c r="C20" s="166"/>
      <c r="F20" s="167"/>
    </row>
    <row r="21" spans="3:6" x14ac:dyDescent="0.35">
      <c r="C21" s="166"/>
      <c r="F21" s="167"/>
    </row>
    <row r="22" spans="3:6" x14ac:dyDescent="0.35">
      <c r="C22" s="166"/>
      <c r="F22" s="167"/>
    </row>
    <row r="23" spans="3:6" x14ac:dyDescent="0.35">
      <c r="C23" s="166"/>
      <c r="F23" s="167"/>
    </row>
    <row r="24" spans="3:6" x14ac:dyDescent="0.35">
      <c r="C24" s="166"/>
      <c r="F24" s="167"/>
    </row>
    <row r="25" spans="3:6" x14ac:dyDescent="0.35">
      <c r="C25" s="166"/>
      <c r="F25" s="167"/>
    </row>
    <row r="26" spans="3:6" x14ac:dyDescent="0.35">
      <c r="C26" s="166"/>
      <c r="F26" s="167"/>
    </row>
    <row r="27" spans="3:6" x14ac:dyDescent="0.35">
      <c r="C27" s="166"/>
      <c r="F27" s="167"/>
    </row>
    <row r="28" spans="3:6" x14ac:dyDescent="0.35">
      <c r="C28" s="166"/>
      <c r="F28" s="167"/>
    </row>
    <row r="29" spans="3:6" x14ac:dyDescent="0.35">
      <c r="C29" s="166"/>
      <c r="F29" s="167"/>
    </row>
    <row r="30" spans="3:6" x14ac:dyDescent="0.35">
      <c r="C30" s="166"/>
      <c r="F30" s="167"/>
    </row>
    <row r="31" spans="3:6" x14ac:dyDescent="0.35">
      <c r="C31" s="166"/>
      <c r="F31" s="167"/>
    </row>
    <row r="32" spans="3:6" x14ac:dyDescent="0.35">
      <c r="C32" s="166"/>
      <c r="F32" s="167"/>
    </row>
    <row r="33" spans="3:6" x14ac:dyDescent="0.35">
      <c r="C33" s="166"/>
      <c r="F33" s="167"/>
    </row>
    <row r="34" spans="3:6" x14ac:dyDescent="0.35">
      <c r="C34" s="166"/>
      <c r="F34" s="167"/>
    </row>
    <row r="35" spans="3:6" x14ac:dyDescent="0.35">
      <c r="C35" s="166"/>
      <c r="F35" s="167"/>
    </row>
    <row r="36" spans="3:6" x14ac:dyDescent="0.35">
      <c r="C36" s="166"/>
      <c r="F36" s="167"/>
    </row>
    <row r="37" spans="3:6" x14ac:dyDescent="0.35">
      <c r="C37" s="166"/>
      <c r="F37" s="167"/>
    </row>
    <row r="38" spans="3:6" x14ac:dyDescent="0.35">
      <c r="C38" s="166"/>
      <c r="F38" s="167"/>
    </row>
    <row r="39" spans="3:6" x14ac:dyDescent="0.35">
      <c r="C39" s="166"/>
      <c r="F39" s="167"/>
    </row>
    <row r="40" spans="3:6" x14ac:dyDescent="0.35">
      <c r="C40" s="166"/>
      <c r="F40" s="167"/>
    </row>
    <row r="41" spans="3:6" x14ac:dyDescent="0.35">
      <c r="C41" s="166"/>
      <c r="F41" s="167"/>
    </row>
    <row r="42" spans="3:6" ht="16" thickBot="1" x14ac:dyDescent="0.4">
      <c r="C42" s="168"/>
      <c r="D42" s="169"/>
      <c r="E42" s="169"/>
      <c r="F42" s="170"/>
    </row>
    <row r="44" spans="3:6" x14ac:dyDescent="0.35">
      <c r="C44" s="105" t="s">
        <v>148</v>
      </c>
    </row>
    <row r="45" spans="3:6" ht="18.5" x14ac:dyDescent="0.35">
      <c r="C45" s="105" t="s">
        <v>149</v>
      </c>
    </row>
    <row r="46" spans="3:6" ht="16" thickBot="1" x14ac:dyDescent="0.4"/>
    <row r="47" spans="3:6" x14ac:dyDescent="0.35">
      <c r="C47" s="165" t="s">
        <v>618</v>
      </c>
      <c r="D47" s="191"/>
      <c r="E47" s="191"/>
      <c r="F47" s="192"/>
    </row>
    <row r="48" spans="3:6" x14ac:dyDescent="0.35">
      <c r="C48" s="193"/>
      <c r="D48" s="194"/>
      <c r="E48" s="194"/>
      <c r="F48" s="195"/>
    </row>
    <row r="49" spans="3:6" x14ac:dyDescent="0.35">
      <c r="C49" s="196"/>
      <c r="D49" s="197"/>
      <c r="E49" s="197"/>
      <c r="F49" s="199"/>
    </row>
    <row r="50" spans="3:6" x14ac:dyDescent="0.35">
      <c r="C50" s="196"/>
      <c r="D50" s="197"/>
      <c r="E50" s="197"/>
      <c r="F50" s="199"/>
    </row>
    <row r="51" spans="3:6" x14ac:dyDescent="0.35">
      <c r="C51" s="196"/>
      <c r="D51" s="197"/>
      <c r="E51" s="197"/>
      <c r="F51" s="199"/>
    </row>
    <row r="52" spans="3:6" x14ac:dyDescent="0.35">
      <c r="C52" s="196"/>
      <c r="D52" s="197"/>
      <c r="E52" s="197"/>
      <c r="F52" s="199"/>
    </row>
    <row r="53" spans="3:6" x14ac:dyDescent="0.35">
      <c r="C53" s="196"/>
      <c r="D53" s="197"/>
      <c r="E53" s="197"/>
      <c r="F53" s="199"/>
    </row>
    <row r="54" spans="3:6" x14ac:dyDescent="0.35">
      <c r="C54" s="196"/>
      <c r="D54" s="197"/>
      <c r="E54" s="197"/>
      <c r="F54" s="199"/>
    </row>
    <row r="55" spans="3:6" x14ac:dyDescent="0.35">
      <c r="C55" s="196"/>
      <c r="D55" s="197"/>
      <c r="E55" s="197"/>
      <c r="F55" s="199"/>
    </row>
    <row r="56" spans="3:6" x14ac:dyDescent="0.35">
      <c r="C56" s="196"/>
      <c r="D56" s="197"/>
      <c r="E56" s="197"/>
      <c r="F56" s="199"/>
    </row>
    <row r="57" spans="3:6" x14ac:dyDescent="0.35">
      <c r="C57" s="196"/>
      <c r="D57" s="197"/>
      <c r="E57" s="197"/>
      <c r="F57" s="199"/>
    </row>
    <row r="58" spans="3:6" x14ac:dyDescent="0.35">
      <c r="C58" s="196"/>
      <c r="D58" s="197"/>
      <c r="E58" s="197"/>
      <c r="F58" s="199"/>
    </row>
    <row r="59" spans="3:6" ht="16" thickBot="1" x14ac:dyDescent="0.4">
      <c r="C59" s="168"/>
      <c r="D59" s="169"/>
      <c r="E59" s="169"/>
      <c r="F59" s="170"/>
    </row>
    <row r="60" spans="3:6" x14ac:dyDescent="0.35">
      <c r="C60" s="198"/>
      <c r="D60" s="198"/>
      <c r="E60" s="198"/>
      <c r="F60" s="198"/>
    </row>
    <row r="61" spans="3:6" ht="18.5" x14ac:dyDescent="0.35">
      <c r="C61" s="105" t="s">
        <v>150</v>
      </c>
    </row>
    <row r="62" spans="3:6" x14ac:dyDescent="0.35">
      <c r="C62" s="105" t="s">
        <v>151</v>
      </c>
    </row>
  </sheetData>
  <sheetProtection algorithmName="SHA-512" hashValue="stjGfg+IT0BjGH2SouhaZ/ds586J76rHXRW22Nkszgri+M2BCeSx0JwCy5x2gArHtmTDLOs8zUZwH+Ag+y1zUQ==" saltValue="UsT6NaMX8/IIFchNbm2ODA==" spinCount="100000" sheet="1" objects="1" scenarios="1"/>
  <pageMargins left="0.7" right="0.7" top="0.75" bottom="0.75" header="0.3" footer="0.3"/>
  <pageSetup orientation="portrait" r:id="rId1"/>
  <headerFooter>
    <oddFooter>&amp;L&amp;A
Version Date: June 2,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55FF-4E6C-467C-9031-7A4E77B07A79}">
  <dimension ref="A1:I105"/>
  <sheetViews>
    <sheetView showGridLines="0" workbookViewId="0">
      <selection activeCell="B59" sqref="B59"/>
    </sheetView>
  </sheetViews>
  <sheetFormatPr defaultColWidth="8.765625" defaultRowHeight="15.5" x14ac:dyDescent="0.35"/>
  <cols>
    <col min="1" max="1" width="52.53515625" style="258" bestFit="1" customWidth="1"/>
    <col min="2" max="2" width="14.23046875" style="258" customWidth="1"/>
    <col min="3" max="3" width="14.07421875" style="258" customWidth="1"/>
    <col min="4" max="4" width="14.3046875" style="258" customWidth="1"/>
    <col min="5" max="5" width="14.69140625" style="258" customWidth="1"/>
    <col min="6" max="6" width="14.84375" style="258" customWidth="1"/>
    <col min="7" max="7" width="16.765625" style="258" customWidth="1"/>
    <col min="8" max="8" width="17.23046875" style="258" customWidth="1"/>
    <col min="9" max="9" width="17.07421875" style="258" customWidth="1"/>
    <col min="10" max="16384" width="8.765625" style="258"/>
  </cols>
  <sheetData>
    <row r="1" spans="1:9" ht="18" x14ac:dyDescent="0.4">
      <c r="A1" s="104" t="s">
        <v>47</v>
      </c>
    </row>
    <row r="2" spans="1:9" x14ac:dyDescent="0.35">
      <c r="A2" s="105"/>
    </row>
    <row r="3" spans="1:9" x14ac:dyDescent="0.35">
      <c r="A3" s="171" t="str">
        <f>'Cover-Input Page '!$C7</f>
        <v>Aetna Life Insurance Company</v>
      </c>
    </row>
    <row r="4" spans="1:9" x14ac:dyDescent="0.35">
      <c r="A4" s="177" t="str">
        <f>"Reporting Year: "&amp;'Cover-Input Page '!$C5</f>
        <v>Reporting Year: 2025</v>
      </c>
    </row>
    <row r="5" spans="1:9" ht="16" thickBot="1" x14ac:dyDescent="0.4">
      <c r="A5" s="105"/>
    </row>
    <row r="6" spans="1:9" ht="16" thickBot="1" x14ac:dyDescent="0.4">
      <c r="A6" s="352" t="s">
        <v>512</v>
      </c>
    </row>
    <row r="7" spans="1:9" x14ac:dyDescent="0.35">
      <c r="A7" s="372"/>
      <c r="B7" s="372"/>
      <c r="C7" s="372"/>
      <c r="D7" s="372"/>
      <c r="E7" s="372"/>
      <c r="F7" s="372"/>
      <c r="G7" s="372"/>
      <c r="H7" s="372"/>
      <c r="I7" s="372"/>
    </row>
    <row r="8" spans="1:9" x14ac:dyDescent="0.35">
      <c r="A8" s="373"/>
      <c r="B8" s="374" t="s">
        <v>18</v>
      </c>
      <c r="C8" s="374"/>
      <c r="D8" s="374"/>
      <c r="E8" s="374"/>
      <c r="F8" s="374"/>
      <c r="G8" s="374"/>
      <c r="H8" s="374"/>
      <c r="I8" s="374"/>
    </row>
    <row r="9" spans="1:9" ht="46.5" x14ac:dyDescent="0.35">
      <c r="A9" s="375" t="s">
        <v>466</v>
      </c>
      <c r="B9" s="376">
        <v>0</v>
      </c>
      <c r="C9" s="377" t="s">
        <v>467</v>
      </c>
      <c r="D9" s="377" t="s">
        <v>468</v>
      </c>
      <c r="E9" s="377" t="s">
        <v>469</v>
      </c>
      <c r="F9" s="377" t="s">
        <v>470</v>
      </c>
      <c r="G9" s="377" t="s">
        <v>471</v>
      </c>
      <c r="H9" s="377" t="s">
        <v>472</v>
      </c>
      <c r="I9" s="378" t="s">
        <v>473</v>
      </c>
    </row>
    <row r="10" spans="1:9" x14ac:dyDescent="0.35">
      <c r="A10" s="379" t="s">
        <v>474</v>
      </c>
      <c r="B10" s="380"/>
      <c r="C10" s="381"/>
      <c r="D10" s="381"/>
      <c r="E10" s="381"/>
      <c r="F10" s="381"/>
      <c r="G10" s="381"/>
      <c r="H10" s="381"/>
      <c r="I10" s="381"/>
    </row>
    <row r="11" spans="1:9" x14ac:dyDescent="0.35">
      <c r="A11" s="382" t="s">
        <v>29</v>
      </c>
      <c r="B11" s="351"/>
      <c r="C11" s="351"/>
      <c r="D11" s="351"/>
      <c r="E11" s="351"/>
      <c r="F11" s="351"/>
      <c r="G11" s="351"/>
      <c r="H11" s="351"/>
      <c r="I11" s="390">
        <f>SUM(B11:H11)</f>
        <v>0</v>
      </c>
    </row>
    <row r="12" spans="1:9" x14ac:dyDescent="0.35">
      <c r="A12" s="382" t="s">
        <v>27</v>
      </c>
      <c r="B12" s="351">
        <v>6226.1313262234899</v>
      </c>
      <c r="C12" s="351">
        <v>21197.967796934532</v>
      </c>
      <c r="D12" s="351">
        <v>29279.707580159713</v>
      </c>
      <c r="E12" s="351">
        <v>57760.3270237826</v>
      </c>
      <c r="F12" s="351">
        <v>19245.676664520954</v>
      </c>
      <c r="G12" s="351">
        <v>0</v>
      </c>
      <c r="H12" s="351">
        <v>199.18960837871222</v>
      </c>
      <c r="I12" s="390">
        <f t="shared" ref="I12:I16" si="0">SUM(B12:H12)</f>
        <v>133909</v>
      </c>
    </row>
    <row r="13" spans="1:9" x14ac:dyDescent="0.35">
      <c r="A13" s="382" t="s">
        <v>30</v>
      </c>
      <c r="B13" s="351">
        <v>0</v>
      </c>
      <c r="C13" s="351">
        <v>0</v>
      </c>
      <c r="D13" s="351">
        <v>0</v>
      </c>
      <c r="E13" s="351">
        <v>0</v>
      </c>
      <c r="F13" s="351">
        <v>0</v>
      </c>
      <c r="G13" s="351">
        <v>0</v>
      </c>
      <c r="H13" s="351">
        <v>0</v>
      </c>
      <c r="I13" s="390">
        <f t="shared" si="0"/>
        <v>0</v>
      </c>
    </row>
    <row r="14" spans="1:9" x14ac:dyDescent="0.35">
      <c r="A14" s="382" t="s">
        <v>28</v>
      </c>
      <c r="B14" s="351">
        <v>3717.7230092146883</v>
      </c>
      <c r="C14" s="351">
        <v>231.44409297208085</v>
      </c>
      <c r="D14" s="351">
        <v>756.45674597716959</v>
      </c>
      <c r="E14" s="351">
        <v>3989.3652867556043</v>
      </c>
      <c r="F14" s="351">
        <v>17.053775271627011</v>
      </c>
      <c r="G14" s="351">
        <v>0</v>
      </c>
      <c r="H14" s="351">
        <v>144.95708980882958</v>
      </c>
      <c r="I14" s="390">
        <f t="shared" si="0"/>
        <v>8856.9999999999982</v>
      </c>
    </row>
    <row r="15" spans="1:9" x14ac:dyDescent="0.35">
      <c r="A15" s="382" t="s">
        <v>32</v>
      </c>
      <c r="B15" s="351">
        <v>0</v>
      </c>
      <c r="C15" s="351">
        <v>0</v>
      </c>
      <c r="D15" s="351">
        <v>0</v>
      </c>
      <c r="E15" s="351">
        <v>384.45103464272103</v>
      </c>
      <c r="F15" s="351">
        <v>11808.717043025894</v>
      </c>
      <c r="G15" s="351">
        <v>34192.872678473796</v>
      </c>
      <c r="H15" s="351">
        <v>14679.959243857586</v>
      </c>
      <c r="I15" s="390">
        <f t="shared" si="0"/>
        <v>61065.999999999993</v>
      </c>
    </row>
    <row r="16" spans="1:9" ht="16" thickBot="1" x14ac:dyDescent="0.4">
      <c r="A16" s="382" t="s">
        <v>475</v>
      </c>
      <c r="B16" s="351">
        <v>0</v>
      </c>
      <c r="C16" s="351">
        <v>0</v>
      </c>
      <c r="D16" s="351">
        <v>0</v>
      </c>
      <c r="E16" s="351">
        <v>484.5454545454545</v>
      </c>
      <c r="F16" s="351">
        <v>130.45454545454547</v>
      </c>
      <c r="G16" s="351">
        <v>0</v>
      </c>
      <c r="H16" s="351">
        <v>0</v>
      </c>
      <c r="I16" s="390">
        <f t="shared" si="0"/>
        <v>615</v>
      </c>
    </row>
    <row r="17" spans="1:9" ht="16" thickBot="1" x14ac:dyDescent="0.4">
      <c r="A17" s="383" t="s">
        <v>14</v>
      </c>
      <c r="B17" s="390">
        <f>SUM(B11:B16)</f>
        <v>9943.8543354381782</v>
      </c>
      <c r="C17" s="390">
        <f t="shared" ref="C17:H17" si="1">SUM(C11:C16)</f>
        <v>21429.411889906612</v>
      </c>
      <c r="D17" s="390">
        <f t="shared" si="1"/>
        <v>30036.164326136881</v>
      </c>
      <c r="E17" s="390">
        <f t="shared" si="1"/>
        <v>62618.688799726377</v>
      </c>
      <c r="F17" s="390">
        <f t="shared" si="1"/>
        <v>31201.90202827302</v>
      </c>
      <c r="G17" s="390">
        <f t="shared" si="1"/>
        <v>34192.872678473796</v>
      </c>
      <c r="H17" s="390">
        <f t="shared" si="1"/>
        <v>15024.105942045127</v>
      </c>
      <c r="I17" s="391">
        <f>SUM(B11:H16)</f>
        <v>204447</v>
      </c>
    </row>
    <row r="18" spans="1:9" x14ac:dyDescent="0.35">
      <c r="A18" s="372"/>
      <c r="B18" s="372"/>
      <c r="C18" s="372"/>
      <c r="D18" s="372"/>
      <c r="E18" s="372"/>
      <c r="F18" s="372"/>
      <c r="G18" s="372"/>
      <c r="H18" s="372"/>
      <c r="I18" s="372"/>
    </row>
    <row r="19" spans="1:9" x14ac:dyDescent="0.35">
      <c r="A19" s="373"/>
      <c r="B19" s="374" t="s">
        <v>18</v>
      </c>
      <c r="C19" s="374"/>
      <c r="D19" s="374"/>
      <c r="E19" s="374"/>
      <c r="F19" s="374"/>
      <c r="G19" s="374"/>
      <c r="H19" s="374"/>
      <c r="I19" s="374"/>
    </row>
    <row r="20" spans="1:9" ht="46.5" x14ac:dyDescent="0.35">
      <c r="A20" s="375" t="s">
        <v>476</v>
      </c>
      <c r="B20" s="376">
        <v>0</v>
      </c>
      <c r="C20" s="377" t="s">
        <v>477</v>
      </c>
      <c r="D20" s="377" t="s">
        <v>478</v>
      </c>
      <c r="E20" s="377" t="s">
        <v>470</v>
      </c>
      <c r="F20" s="377" t="s">
        <v>479</v>
      </c>
      <c r="G20" s="377" t="s">
        <v>480</v>
      </c>
      <c r="H20" s="377" t="s">
        <v>481</v>
      </c>
      <c r="I20" s="378" t="s">
        <v>473</v>
      </c>
    </row>
    <row r="21" spans="1:9" x14ac:dyDescent="0.35">
      <c r="A21" s="379" t="s">
        <v>474</v>
      </c>
      <c r="B21" s="380"/>
      <c r="C21" s="381"/>
      <c r="D21" s="381"/>
      <c r="E21" s="381"/>
      <c r="F21" s="381"/>
      <c r="G21" s="381"/>
      <c r="H21" s="381"/>
      <c r="I21" s="381"/>
    </row>
    <row r="22" spans="1:9" x14ac:dyDescent="0.35">
      <c r="A22" s="382" t="s">
        <v>29</v>
      </c>
      <c r="B22" s="351"/>
      <c r="C22" s="351"/>
      <c r="D22" s="351"/>
      <c r="E22" s="351"/>
      <c r="F22" s="351"/>
      <c r="G22" s="351"/>
      <c r="H22" s="351"/>
      <c r="I22" s="390">
        <f>SUM(B22:H22)</f>
        <v>0</v>
      </c>
    </row>
    <row r="23" spans="1:9" x14ac:dyDescent="0.35">
      <c r="A23" s="382" t="s">
        <v>27</v>
      </c>
      <c r="B23" s="351">
        <v>6226.1313262234899</v>
      </c>
      <c r="C23" s="351">
        <v>21197.967796934532</v>
      </c>
      <c r="D23" s="351">
        <v>59356.173593834268</v>
      </c>
      <c r="E23" s="351">
        <v>34566.968588527991</v>
      </c>
      <c r="F23" s="351">
        <v>10490.652707945512</v>
      </c>
      <c r="G23" s="351">
        <v>1871.9163781555003</v>
      </c>
      <c r="H23" s="351">
        <v>199.18960837871222</v>
      </c>
      <c r="I23" s="390">
        <f t="shared" ref="I23:I27" si="2">SUM(B23:H23)</f>
        <v>133909</v>
      </c>
    </row>
    <row r="24" spans="1:9" x14ac:dyDescent="0.35">
      <c r="A24" s="382" t="s">
        <v>30</v>
      </c>
      <c r="B24" s="351">
        <v>0</v>
      </c>
      <c r="C24" s="351">
        <v>0</v>
      </c>
      <c r="D24" s="351">
        <v>0</v>
      </c>
      <c r="E24" s="351">
        <v>0</v>
      </c>
      <c r="F24" s="351">
        <v>0</v>
      </c>
      <c r="G24" s="351">
        <v>0</v>
      </c>
      <c r="H24" s="351">
        <v>0</v>
      </c>
      <c r="I24" s="390">
        <f t="shared" si="2"/>
        <v>0</v>
      </c>
    </row>
    <row r="25" spans="1:9" x14ac:dyDescent="0.35">
      <c r="A25" s="382" t="s">
        <v>28</v>
      </c>
      <c r="B25" s="351">
        <v>411.80835609526957</v>
      </c>
      <c r="C25" s="351">
        <v>1402.0745489657093</v>
      </c>
      <c r="D25" s="351">
        <v>3925.9320099514603</v>
      </c>
      <c r="E25" s="351">
        <v>2286.3260930078814</v>
      </c>
      <c r="F25" s="351">
        <v>693.87204022338597</v>
      </c>
      <c r="G25" s="351">
        <v>123.81216618243184</v>
      </c>
      <c r="H25" s="351">
        <v>13.174785573861758</v>
      </c>
      <c r="I25" s="390">
        <f t="shared" si="2"/>
        <v>8857</v>
      </c>
    </row>
    <row r="26" spans="1:9" x14ac:dyDescent="0.35">
      <c r="A26" s="382" t="s">
        <v>32</v>
      </c>
      <c r="B26" s="351">
        <v>0</v>
      </c>
      <c r="C26" s="351">
        <v>0</v>
      </c>
      <c r="D26" s="351">
        <v>0</v>
      </c>
      <c r="E26" s="351">
        <v>0</v>
      </c>
      <c r="F26" s="351">
        <v>1553.9915505558411</v>
      </c>
      <c r="G26" s="351">
        <v>12593.806524296293</v>
      </c>
      <c r="H26" s="351">
        <v>46918.20192514787</v>
      </c>
      <c r="I26" s="390">
        <f t="shared" si="2"/>
        <v>61066</v>
      </c>
    </row>
    <row r="27" spans="1:9" ht="16" thickBot="1" x14ac:dyDescent="0.4">
      <c r="A27" s="382" t="s">
        <v>475</v>
      </c>
      <c r="B27" s="351">
        <v>0</v>
      </c>
      <c r="C27" s="351">
        <v>0</v>
      </c>
      <c r="D27" s="351">
        <v>484.5454545454545</v>
      </c>
      <c r="E27" s="351">
        <v>130.45454545454547</v>
      </c>
      <c r="F27" s="351">
        <v>0</v>
      </c>
      <c r="G27" s="351">
        <v>0</v>
      </c>
      <c r="H27" s="351">
        <v>0</v>
      </c>
      <c r="I27" s="390">
        <f t="shared" si="2"/>
        <v>615</v>
      </c>
    </row>
    <row r="28" spans="1:9" ht="16" thickBot="1" x14ac:dyDescent="0.4">
      <c r="A28" s="383" t="s">
        <v>14</v>
      </c>
      <c r="B28" s="390">
        <f>SUM(B22:B27)</f>
        <v>6637.9396823187599</v>
      </c>
      <c r="C28" s="390">
        <f t="shared" ref="C28" si="3">SUM(C22:C27)</f>
        <v>22600.042345900241</v>
      </c>
      <c r="D28" s="390">
        <f t="shared" ref="D28" si="4">SUM(D22:D27)</f>
        <v>63766.651058331183</v>
      </c>
      <c r="E28" s="390">
        <f t="shared" ref="E28" si="5">SUM(E22:E27)</f>
        <v>36983.749226990418</v>
      </c>
      <c r="F28" s="390">
        <f t="shared" ref="F28" si="6">SUM(F22:F27)</f>
        <v>12738.516298724739</v>
      </c>
      <c r="G28" s="390">
        <f t="shared" ref="G28" si="7">SUM(G22:G27)</f>
        <v>14589.535068634224</v>
      </c>
      <c r="H28" s="390">
        <f t="shared" ref="H28" si="8">SUM(H22:H27)</f>
        <v>47130.566319100442</v>
      </c>
      <c r="I28" s="391">
        <f>SUM(B22:H27)</f>
        <v>204447</v>
      </c>
    </row>
    <row r="29" spans="1:9" x14ac:dyDescent="0.35">
      <c r="A29" s="372"/>
      <c r="B29" s="372"/>
      <c r="C29" s="372"/>
      <c r="D29" s="372"/>
      <c r="E29" s="372"/>
      <c r="F29" s="372"/>
      <c r="G29" s="372"/>
      <c r="H29" s="372"/>
      <c r="I29" s="372"/>
    </row>
    <row r="30" spans="1:9" x14ac:dyDescent="0.35">
      <c r="A30" s="373"/>
      <c r="B30" s="374" t="s">
        <v>18</v>
      </c>
      <c r="C30" s="374"/>
      <c r="D30" s="374"/>
      <c r="E30" s="374"/>
      <c r="F30" s="374"/>
      <c r="G30" s="374"/>
    </row>
    <row r="31" spans="1:9" ht="46.5" x14ac:dyDescent="0.35">
      <c r="A31" s="379" t="s">
        <v>482</v>
      </c>
      <c r="B31" s="384">
        <v>0</v>
      </c>
      <c r="C31" s="377" t="s">
        <v>483</v>
      </c>
      <c r="D31" s="384" t="s">
        <v>484</v>
      </c>
      <c r="E31" s="384" t="s">
        <v>485</v>
      </c>
      <c r="F31" s="384" t="s">
        <v>516</v>
      </c>
      <c r="G31" s="378" t="s">
        <v>473</v>
      </c>
    </row>
    <row r="32" spans="1:9" x14ac:dyDescent="0.35">
      <c r="A32" s="379" t="s">
        <v>474</v>
      </c>
      <c r="B32" s="380"/>
      <c r="C32" s="381"/>
      <c r="D32" s="381"/>
      <c r="E32" s="381"/>
      <c r="F32" s="381"/>
      <c r="G32" s="381"/>
    </row>
    <row r="33" spans="1:9" x14ac:dyDescent="0.35">
      <c r="A33" s="382" t="s">
        <v>29</v>
      </c>
      <c r="B33" s="351"/>
      <c r="C33" s="351"/>
      <c r="D33" s="351"/>
      <c r="E33" s="351"/>
      <c r="F33" s="351"/>
      <c r="G33" s="390">
        <f>SUM(B33:F33)</f>
        <v>0</v>
      </c>
    </row>
    <row r="34" spans="1:9" x14ac:dyDescent="0.35">
      <c r="A34" s="382" t="s">
        <v>27</v>
      </c>
      <c r="B34" s="351">
        <v>3226.6386854329407</v>
      </c>
      <c r="C34" s="351">
        <v>53975.724464587067</v>
      </c>
      <c r="D34" s="351">
        <v>66510.6915743141</v>
      </c>
      <c r="E34" s="351">
        <v>10089.943788166112</v>
      </c>
      <c r="F34" s="351">
        <v>106.00148749978253</v>
      </c>
      <c r="G34" s="390">
        <f t="shared" ref="G34:G38" si="9">SUM(B34:F34)</f>
        <v>133908.99999999997</v>
      </c>
    </row>
    <row r="35" spans="1:9" x14ac:dyDescent="0.35">
      <c r="A35" s="382" t="s">
        <v>30</v>
      </c>
      <c r="B35" s="351">
        <v>0</v>
      </c>
      <c r="C35" s="351">
        <v>0</v>
      </c>
      <c r="D35" s="351">
        <v>0</v>
      </c>
      <c r="E35" s="351">
        <v>0</v>
      </c>
      <c r="F35" s="351">
        <v>0</v>
      </c>
      <c r="G35" s="390">
        <f t="shared" si="9"/>
        <v>0</v>
      </c>
    </row>
    <row r="36" spans="1:9" x14ac:dyDescent="0.35">
      <c r="A36" s="382" t="s">
        <v>28</v>
      </c>
      <c r="B36" s="351">
        <v>2128.067528538028</v>
      </c>
      <c r="C36" s="351">
        <v>2720.0771558245083</v>
      </c>
      <c r="D36" s="351">
        <v>1216.908678311099</v>
      </c>
      <c r="E36" s="351">
        <v>2646.9895475175354</v>
      </c>
      <c r="F36" s="351">
        <v>144.95708980882958</v>
      </c>
      <c r="G36" s="390">
        <f t="shared" si="9"/>
        <v>8857</v>
      </c>
    </row>
    <row r="37" spans="1:9" x14ac:dyDescent="0.35">
      <c r="A37" s="382" t="s">
        <v>32</v>
      </c>
      <c r="B37" s="351">
        <v>20665.254825295317</v>
      </c>
      <c r="C37" s="351">
        <v>4247.1722195530074</v>
      </c>
      <c r="D37" s="351">
        <v>24053.482496396558</v>
      </c>
      <c r="E37" s="351">
        <v>10315.428287413642</v>
      </c>
      <c r="F37" s="351">
        <v>1784.6621713414736</v>
      </c>
      <c r="G37" s="390">
        <f t="shared" si="9"/>
        <v>61065.999999999993</v>
      </c>
    </row>
    <row r="38" spans="1:9" ht="16" thickBot="1" x14ac:dyDescent="0.4">
      <c r="A38" s="382" t="s">
        <v>475</v>
      </c>
      <c r="B38" s="351">
        <v>0</v>
      </c>
      <c r="C38" s="351">
        <v>521.81818181818187</v>
      </c>
      <c r="D38" s="351">
        <v>93.181818181818187</v>
      </c>
      <c r="E38" s="351">
        <v>0</v>
      </c>
      <c r="F38" s="351">
        <v>0</v>
      </c>
      <c r="G38" s="392">
        <f t="shared" si="9"/>
        <v>615</v>
      </c>
    </row>
    <row r="39" spans="1:9" ht="16" thickBot="1" x14ac:dyDescent="0.4">
      <c r="A39" s="383" t="s">
        <v>14</v>
      </c>
      <c r="B39" s="390">
        <f>SUM(B33:B38)</f>
        <v>26019.961039266287</v>
      </c>
      <c r="C39" s="390">
        <f t="shared" ref="C39" si="10">SUM(C33:C38)</f>
        <v>61464.79202178277</v>
      </c>
      <c r="D39" s="390">
        <f t="shared" ref="D39" si="11">SUM(D33:D38)</f>
        <v>91874.264567203587</v>
      </c>
      <c r="E39" s="390">
        <f t="shared" ref="E39" si="12">SUM(E33:E38)</f>
        <v>23052.361623097291</v>
      </c>
      <c r="F39" s="393">
        <f t="shared" ref="F39" si="13">SUM(F33:F38)</f>
        <v>2035.6207486500857</v>
      </c>
      <c r="G39" s="391">
        <f>SUM(B33:F38)</f>
        <v>204446.99999999997</v>
      </c>
    </row>
    <row r="40" spans="1:9" x14ac:dyDescent="0.35">
      <c r="A40" s="372"/>
      <c r="B40" s="372"/>
      <c r="C40" s="372"/>
      <c r="D40" s="372"/>
      <c r="E40" s="372"/>
      <c r="F40" s="372"/>
      <c r="G40" s="372"/>
      <c r="I40" s="372"/>
    </row>
    <row r="41" spans="1:9" x14ac:dyDescent="0.35">
      <c r="A41" s="373"/>
      <c r="B41" s="374" t="s">
        <v>18</v>
      </c>
      <c r="C41" s="374"/>
      <c r="D41" s="374"/>
      <c r="E41" s="374"/>
      <c r="F41" s="374"/>
      <c r="G41" s="374"/>
      <c r="I41" s="372"/>
    </row>
    <row r="42" spans="1:9" ht="46.5" x14ac:dyDescent="0.35">
      <c r="A42" s="375" t="s">
        <v>515</v>
      </c>
      <c r="B42" s="384">
        <v>0</v>
      </c>
      <c r="C42" s="377" t="s">
        <v>483</v>
      </c>
      <c r="D42" s="384" t="s">
        <v>484</v>
      </c>
      <c r="E42" s="384" t="s">
        <v>485</v>
      </c>
      <c r="F42" s="384" t="s">
        <v>516</v>
      </c>
      <c r="G42" s="378" t="s">
        <v>473</v>
      </c>
    </row>
    <row r="43" spans="1:9" x14ac:dyDescent="0.35">
      <c r="A43" s="379" t="s">
        <v>474</v>
      </c>
      <c r="B43" s="380"/>
      <c r="C43" s="381"/>
      <c r="D43" s="381"/>
      <c r="E43" s="381"/>
      <c r="F43" s="381"/>
      <c r="G43" s="381"/>
    </row>
    <row r="44" spans="1:9" x14ac:dyDescent="0.35">
      <c r="A44" s="382" t="s">
        <v>29</v>
      </c>
      <c r="B44" s="351"/>
      <c r="C44" s="351"/>
      <c r="D44" s="351"/>
      <c r="E44" s="351"/>
      <c r="F44" s="351"/>
      <c r="G44" s="390">
        <f>SUM(B44:F44)</f>
        <v>0</v>
      </c>
    </row>
    <row r="45" spans="1:9" x14ac:dyDescent="0.35">
      <c r="A45" s="382" t="s">
        <v>27</v>
      </c>
      <c r="B45" s="351">
        <v>13522.761191043686</v>
      </c>
      <c r="C45" s="351">
        <v>0</v>
      </c>
      <c r="D45" s="351">
        <v>13980.547834861429</v>
      </c>
      <c r="E45" s="351">
        <v>105197.73995720176</v>
      </c>
      <c r="F45" s="351">
        <v>1207.9510168931261</v>
      </c>
      <c r="G45" s="390">
        <f t="shared" ref="G45:G49" si="14">SUM(B45:F45)</f>
        <v>133909</v>
      </c>
    </row>
    <row r="46" spans="1:9" x14ac:dyDescent="0.35">
      <c r="A46" s="382" t="s">
        <v>30</v>
      </c>
      <c r="B46" s="351">
        <v>0</v>
      </c>
      <c r="C46" s="351">
        <v>0</v>
      </c>
      <c r="D46" s="351">
        <v>0</v>
      </c>
      <c r="E46" s="351">
        <v>0</v>
      </c>
      <c r="F46" s="351">
        <v>0</v>
      </c>
      <c r="G46" s="390">
        <f t="shared" si="14"/>
        <v>0</v>
      </c>
    </row>
    <row r="47" spans="1:9" x14ac:dyDescent="0.35">
      <c r="A47" s="382" t="s">
        <v>28</v>
      </c>
      <c r="B47" s="351">
        <v>2484.978682437079</v>
      </c>
      <c r="C47" s="351">
        <v>0</v>
      </c>
      <c r="D47" s="351">
        <v>2502.0324577087058</v>
      </c>
      <c r="E47" s="351">
        <v>3869.9888598542152</v>
      </c>
      <c r="F47" s="351">
        <v>0</v>
      </c>
      <c r="G47" s="390">
        <f t="shared" si="14"/>
        <v>8857</v>
      </c>
    </row>
    <row r="48" spans="1:9" x14ac:dyDescent="0.35">
      <c r="A48" s="382" t="s">
        <v>32</v>
      </c>
      <c r="B48" s="351">
        <v>10579.485445418246</v>
      </c>
      <c r="C48" s="351">
        <v>0</v>
      </c>
      <c r="D48" s="351">
        <v>5289.2368660845941</v>
      </c>
      <c r="E48" s="351">
        <v>44586.202886065046</v>
      </c>
      <c r="F48" s="351">
        <v>611.07480243211444</v>
      </c>
      <c r="G48" s="390">
        <f t="shared" si="14"/>
        <v>61066</v>
      </c>
    </row>
    <row r="49" spans="1:9" ht="16" thickBot="1" x14ac:dyDescent="0.4">
      <c r="A49" s="382" t="s">
        <v>475</v>
      </c>
      <c r="B49" s="351">
        <v>0</v>
      </c>
      <c r="C49" s="351">
        <v>0</v>
      </c>
      <c r="D49" s="351">
        <v>93.181818181818187</v>
      </c>
      <c r="E49" s="351">
        <v>521.81818181818187</v>
      </c>
      <c r="F49" s="351">
        <v>0</v>
      </c>
      <c r="G49" s="392">
        <f t="shared" si="14"/>
        <v>615</v>
      </c>
    </row>
    <row r="50" spans="1:9" ht="16" thickBot="1" x14ac:dyDescent="0.4">
      <c r="A50" s="383" t="s">
        <v>14</v>
      </c>
      <c r="B50" s="390">
        <f>SUM(B44:B49)</f>
        <v>26587.225318899011</v>
      </c>
      <c r="C50" s="390">
        <f t="shared" ref="C50" si="15">SUM(C44:C49)</f>
        <v>0</v>
      </c>
      <c r="D50" s="390">
        <f t="shared" ref="D50" si="16">SUM(D44:D49)</f>
        <v>21864.998976836549</v>
      </c>
      <c r="E50" s="390">
        <f t="shared" ref="E50" si="17">SUM(E44:E49)</f>
        <v>154175.7498849392</v>
      </c>
      <c r="F50" s="393">
        <f t="shared" ref="F50" si="18">SUM(F44:F49)</f>
        <v>1819.0258193252405</v>
      </c>
      <c r="G50" s="391">
        <f>SUM(B44:F49)</f>
        <v>204446.99999999997</v>
      </c>
    </row>
    <row r="51" spans="1:9" x14ac:dyDescent="0.35">
      <c r="A51" s="372"/>
      <c r="B51" s="372"/>
      <c r="C51" s="372"/>
      <c r="D51" s="372"/>
      <c r="E51" s="372"/>
      <c r="F51" s="372"/>
      <c r="G51" s="372"/>
      <c r="H51" s="372"/>
      <c r="I51" s="372"/>
    </row>
    <row r="52" spans="1:9" x14ac:dyDescent="0.35">
      <c r="A52" s="373"/>
      <c r="B52" s="374" t="s">
        <v>18</v>
      </c>
      <c r="C52" s="374"/>
      <c r="D52" s="374"/>
      <c r="E52" s="374"/>
      <c r="F52" s="374"/>
      <c r="G52" s="374"/>
      <c r="H52" s="385"/>
    </row>
    <row r="53" spans="1:9" ht="46.5" x14ac:dyDescent="0.35">
      <c r="A53" s="375" t="s">
        <v>486</v>
      </c>
      <c r="B53" s="376">
        <v>0</v>
      </c>
      <c r="C53" s="377" t="s">
        <v>487</v>
      </c>
      <c r="D53" s="377" t="s">
        <v>488</v>
      </c>
      <c r="E53" s="377" t="s">
        <v>489</v>
      </c>
      <c r="F53" s="377" t="s">
        <v>490</v>
      </c>
      <c r="G53" s="377" t="s">
        <v>517</v>
      </c>
      <c r="H53" s="378" t="s">
        <v>473</v>
      </c>
    </row>
    <row r="54" spans="1:9" x14ac:dyDescent="0.35">
      <c r="A54" s="379" t="s">
        <v>474</v>
      </c>
      <c r="B54" s="380"/>
      <c r="C54" s="380"/>
      <c r="D54" s="380"/>
      <c r="E54" s="380"/>
      <c r="F54" s="380"/>
      <c r="G54" s="380"/>
      <c r="H54" s="380"/>
    </row>
    <row r="55" spans="1:9" x14ac:dyDescent="0.35">
      <c r="A55" s="382" t="s">
        <v>29</v>
      </c>
      <c r="B55" s="351"/>
      <c r="C55" s="351"/>
      <c r="D55" s="351"/>
      <c r="E55" s="351"/>
      <c r="F55" s="351"/>
      <c r="G55" s="351"/>
      <c r="H55" s="390">
        <f>SUM(B55:G55)</f>
        <v>0</v>
      </c>
    </row>
    <row r="56" spans="1:9" x14ac:dyDescent="0.35">
      <c r="A56" s="382" t="s">
        <v>27</v>
      </c>
      <c r="B56" s="351">
        <v>52188.842246733591</v>
      </c>
      <c r="C56" s="351">
        <v>5718.2560674333236</v>
      </c>
      <c r="D56" s="351">
        <v>33692.165103777035</v>
      </c>
      <c r="E56" s="351">
        <v>33961.245802814941</v>
      </c>
      <c r="F56" s="351">
        <v>8348.4907792411141</v>
      </c>
      <c r="G56" s="351">
        <v>0</v>
      </c>
      <c r="H56" s="390">
        <f t="shared" ref="H56:H60" si="19">SUM(B56:G56)</f>
        <v>133909</v>
      </c>
    </row>
    <row r="57" spans="1:9" x14ac:dyDescent="0.35">
      <c r="A57" s="382" t="s">
        <v>30</v>
      </c>
      <c r="B57" s="351">
        <v>0</v>
      </c>
      <c r="C57" s="351">
        <v>0</v>
      </c>
      <c r="D57" s="351">
        <v>0</v>
      </c>
      <c r="E57" s="351">
        <v>0</v>
      </c>
      <c r="F57" s="351">
        <v>0</v>
      </c>
      <c r="G57" s="351">
        <v>0</v>
      </c>
      <c r="H57" s="390">
        <f t="shared" si="19"/>
        <v>0</v>
      </c>
    </row>
    <row r="58" spans="1:9" x14ac:dyDescent="0.35">
      <c r="A58" s="382" t="s">
        <v>28</v>
      </c>
      <c r="B58" s="351">
        <v>2689.6239856966026</v>
      </c>
      <c r="C58" s="351">
        <v>14.617521661394582</v>
      </c>
      <c r="D58" s="351">
        <v>2614.100123779398</v>
      </c>
      <c r="E58" s="351">
        <v>3215.8547655068078</v>
      </c>
      <c r="F58" s="351">
        <v>322.80360335579701</v>
      </c>
      <c r="G58" s="351">
        <v>0</v>
      </c>
      <c r="H58" s="390">
        <f t="shared" si="19"/>
        <v>8856.9999999999982</v>
      </c>
    </row>
    <row r="59" spans="1:9" x14ac:dyDescent="0.35">
      <c r="A59" s="382" t="s">
        <v>32</v>
      </c>
      <c r="B59" s="351">
        <v>30271.472125118042</v>
      </c>
      <c r="C59" s="351">
        <v>0</v>
      </c>
      <c r="D59" s="351">
        <v>662.67217813416391</v>
      </c>
      <c r="E59" s="351">
        <v>25479.998177570866</v>
      </c>
      <c r="F59" s="351">
        <v>4457.6085753574444</v>
      </c>
      <c r="G59" s="351">
        <v>194.24894381948013</v>
      </c>
      <c r="H59" s="390">
        <f t="shared" si="19"/>
        <v>61066</v>
      </c>
    </row>
    <row r="60" spans="1:9" ht="16" thickBot="1" x14ac:dyDescent="0.4">
      <c r="A60" s="382" t="s">
        <v>475</v>
      </c>
      <c r="B60" s="351">
        <v>615</v>
      </c>
      <c r="C60" s="351">
        <v>0</v>
      </c>
      <c r="D60" s="351">
        <v>0</v>
      </c>
      <c r="E60" s="351">
        <v>0</v>
      </c>
      <c r="F60" s="351">
        <v>0</v>
      </c>
      <c r="G60" s="351">
        <v>0</v>
      </c>
      <c r="H60" s="392">
        <f t="shared" si="19"/>
        <v>615</v>
      </c>
    </row>
    <row r="61" spans="1:9" ht="16" thickBot="1" x14ac:dyDescent="0.4">
      <c r="A61" s="383" t="s">
        <v>14</v>
      </c>
      <c r="B61" s="390">
        <f>SUM(B55:B60)</f>
        <v>85764.938357548235</v>
      </c>
      <c r="C61" s="390">
        <f t="shared" ref="C61:G61" si="20">SUM(C55:C60)</f>
        <v>5732.8735890947182</v>
      </c>
      <c r="D61" s="390">
        <f t="shared" si="20"/>
        <v>36968.937405690594</v>
      </c>
      <c r="E61" s="390">
        <f t="shared" si="20"/>
        <v>62657.098745892617</v>
      </c>
      <c r="F61" s="390">
        <f t="shared" si="20"/>
        <v>13128.902957954355</v>
      </c>
      <c r="G61" s="393">
        <f t="shared" si="20"/>
        <v>194.24894381948013</v>
      </c>
      <c r="H61" s="391">
        <f>SUM(B55:G60)</f>
        <v>204447.00000000006</v>
      </c>
    </row>
    <row r="62" spans="1:9" ht="16.5" customHeight="1" x14ac:dyDescent="0.35">
      <c r="A62" s="386"/>
      <c r="B62" s="387"/>
      <c r="C62" s="387"/>
      <c r="D62" s="387"/>
      <c r="E62" s="387"/>
      <c r="F62" s="387"/>
      <c r="G62" s="387"/>
      <c r="H62" s="387"/>
    </row>
    <row r="63" spans="1:9" x14ac:dyDescent="0.35">
      <c r="A63" s="373"/>
      <c r="B63" s="374" t="s">
        <v>18</v>
      </c>
      <c r="C63" s="374"/>
      <c r="D63" s="374"/>
      <c r="E63" s="374"/>
      <c r="F63" s="374"/>
      <c r="G63" s="374"/>
      <c r="H63" s="385"/>
    </row>
    <row r="64" spans="1:9" ht="46.5" x14ac:dyDescent="0.35">
      <c r="A64" s="375" t="s">
        <v>491</v>
      </c>
      <c r="B64" s="376">
        <v>0</v>
      </c>
      <c r="C64" s="377" t="s">
        <v>492</v>
      </c>
      <c r="D64" s="377" t="s">
        <v>493</v>
      </c>
      <c r="E64" s="377" t="s">
        <v>494</v>
      </c>
      <c r="F64" s="377" t="s">
        <v>495</v>
      </c>
      <c r="G64" s="377" t="s">
        <v>518</v>
      </c>
      <c r="H64" s="378" t="s">
        <v>473</v>
      </c>
    </row>
    <row r="65" spans="1:8" x14ac:dyDescent="0.35">
      <c r="A65" s="379" t="s">
        <v>474</v>
      </c>
      <c r="B65" s="380"/>
      <c r="C65" s="380"/>
      <c r="D65" s="380"/>
      <c r="E65" s="380"/>
      <c r="F65" s="380"/>
      <c r="G65" s="380"/>
      <c r="H65" s="380"/>
    </row>
    <row r="66" spans="1:8" x14ac:dyDescent="0.35">
      <c r="A66" s="382" t="s">
        <v>29</v>
      </c>
      <c r="B66" s="351"/>
      <c r="C66" s="351"/>
      <c r="D66" s="351"/>
      <c r="E66" s="351"/>
      <c r="F66" s="351"/>
      <c r="G66" s="351"/>
      <c r="H66" s="390">
        <f>SUM(B66:G66)</f>
        <v>0</v>
      </c>
    </row>
    <row r="67" spans="1:8" x14ac:dyDescent="0.35">
      <c r="A67" s="382" t="s">
        <v>27</v>
      </c>
      <c r="B67" s="351">
        <v>52188.842246733591</v>
      </c>
      <c r="C67" s="351">
        <v>4742.1105012265352</v>
      </c>
      <c r="D67" s="351">
        <v>21370.365820560553</v>
      </c>
      <c r="E67" s="351">
        <v>22134.508411767776</v>
      </c>
      <c r="F67" s="351">
        <v>28105.537257085198</v>
      </c>
      <c r="G67" s="351">
        <v>5367.6357626263507</v>
      </c>
      <c r="H67" s="390">
        <f t="shared" ref="H67:H71" si="21">SUM(B67:G67)</f>
        <v>133909.00000000003</v>
      </c>
    </row>
    <row r="68" spans="1:8" x14ac:dyDescent="0.35">
      <c r="A68" s="382" t="s">
        <v>30</v>
      </c>
      <c r="B68" s="351">
        <v>0</v>
      </c>
      <c r="C68" s="351">
        <v>0</v>
      </c>
      <c r="D68" s="351">
        <v>0</v>
      </c>
      <c r="E68" s="351">
        <v>0</v>
      </c>
      <c r="F68" s="351">
        <v>0</v>
      </c>
      <c r="G68" s="351">
        <v>0</v>
      </c>
      <c r="H68" s="390">
        <f t="shared" si="21"/>
        <v>0</v>
      </c>
    </row>
    <row r="69" spans="1:8" x14ac:dyDescent="0.35">
      <c r="A69" s="382" t="s">
        <v>28</v>
      </c>
      <c r="B69" s="351">
        <v>2689.6239856966026</v>
      </c>
      <c r="C69" s="351">
        <v>14.617521661394582</v>
      </c>
      <c r="D69" s="351">
        <v>1806.4820519873469</v>
      </c>
      <c r="E69" s="351">
        <v>1657.8705817631687</v>
      </c>
      <c r="F69" s="351">
        <v>2688.4058588914868</v>
      </c>
      <c r="G69" s="351">
        <v>0</v>
      </c>
      <c r="H69" s="390">
        <f t="shared" si="21"/>
        <v>8857</v>
      </c>
    </row>
    <row r="70" spans="1:8" x14ac:dyDescent="0.35">
      <c r="A70" s="382" t="s">
        <v>32</v>
      </c>
      <c r="B70" s="351">
        <v>31106.135555592373</v>
      </c>
      <c r="C70" s="351">
        <v>0</v>
      </c>
      <c r="D70" s="351">
        <v>341.95907818220979</v>
      </c>
      <c r="E70" s="351">
        <v>1734.0765088884839</v>
      </c>
      <c r="F70" s="351">
        <v>25088.465150184726</v>
      </c>
      <c r="G70" s="351">
        <v>2795.3637071522057</v>
      </c>
      <c r="H70" s="390">
        <f t="shared" si="21"/>
        <v>61065.999999999993</v>
      </c>
    </row>
    <row r="71" spans="1:8" ht="16" thickBot="1" x14ac:dyDescent="0.4">
      <c r="A71" s="382" t="s">
        <v>475</v>
      </c>
      <c r="B71" s="351">
        <v>615</v>
      </c>
      <c r="C71" s="351">
        <v>0</v>
      </c>
      <c r="D71" s="351">
        <v>0</v>
      </c>
      <c r="E71" s="351">
        <v>0</v>
      </c>
      <c r="F71" s="351">
        <v>0</v>
      </c>
      <c r="G71" s="351">
        <v>0</v>
      </c>
      <c r="H71" s="392">
        <f t="shared" si="21"/>
        <v>615</v>
      </c>
    </row>
    <row r="72" spans="1:8" ht="16" thickBot="1" x14ac:dyDescent="0.4">
      <c r="A72" s="383" t="s">
        <v>14</v>
      </c>
      <c r="B72" s="390">
        <f>SUM(B66:B71)</f>
        <v>86599.60178802257</v>
      </c>
      <c r="C72" s="390">
        <f t="shared" ref="C72" si="22">SUM(C66:C71)</f>
        <v>4756.7280228879299</v>
      </c>
      <c r="D72" s="390">
        <f t="shared" ref="D72" si="23">SUM(D66:D71)</f>
        <v>23518.806950730108</v>
      </c>
      <c r="E72" s="390">
        <f t="shared" ref="E72" si="24">SUM(E66:E71)</f>
        <v>25526.455502419427</v>
      </c>
      <c r="F72" s="390">
        <f t="shared" ref="F72" si="25">SUM(F66:F71)</f>
        <v>55882.408266161408</v>
      </c>
      <c r="G72" s="393">
        <f t="shared" ref="G72" si="26">SUM(G66:G71)</f>
        <v>8162.9994697785569</v>
      </c>
      <c r="H72" s="391">
        <f>SUM(B66:G71)</f>
        <v>204447</v>
      </c>
    </row>
    <row r="73" spans="1:8" x14ac:dyDescent="0.35">
      <c r="A73" s="372"/>
      <c r="B73" s="372"/>
      <c r="C73" s="372"/>
      <c r="D73" s="372"/>
      <c r="E73" s="372"/>
      <c r="F73" s="372"/>
      <c r="G73" s="372"/>
      <c r="H73" s="372"/>
    </row>
    <row r="74" spans="1:8" x14ac:dyDescent="0.35">
      <c r="A74" s="373"/>
      <c r="B74" s="374" t="s">
        <v>18</v>
      </c>
      <c r="C74" s="374"/>
      <c r="D74" s="374"/>
      <c r="E74" s="374"/>
      <c r="F74" s="374"/>
      <c r="G74" s="374"/>
      <c r="H74" s="385"/>
    </row>
    <row r="75" spans="1:8" ht="46.5" x14ac:dyDescent="0.35">
      <c r="A75" s="375" t="s">
        <v>496</v>
      </c>
      <c r="B75" s="375" t="s">
        <v>497</v>
      </c>
      <c r="C75" s="375" t="s">
        <v>493</v>
      </c>
      <c r="D75" s="388" t="s">
        <v>494</v>
      </c>
      <c r="E75" s="388" t="s">
        <v>498</v>
      </c>
      <c r="F75" s="375" t="s">
        <v>499</v>
      </c>
      <c r="G75" s="375" t="s">
        <v>519</v>
      </c>
      <c r="H75" s="378" t="s">
        <v>473</v>
      </c>
    </row>
    <row r="76" spans="1:8" x14ac:dyDescent="0.35">
      <c r="A76" s="379" t="s">
        <v>474</v>
      </c>
      <c r="B76" s="380"/>
      <c r="C76" s="380"/>
      <c r="D76" s="380"/>
      <c r="E76" s="380"/>
      <c r="F76" s="380"/>
      <c r="G76" s="380"/>
      <c r="H76" s="380"/>
    </row>
    <row r="77" spans="1:8" x14ac:dyDescent="0.35">
      <c r="A77" s="382" t="s">
        <v>29</v>
      </c>
      <c r="B77" s="351"/>
      <c r="C77" s="351"/>
      <c r="D77" s="351"/>
      <c r="E77" s="351"/>
      <c r="F77" s="351"/>
      <c r="G77" s="351"/>
      <c r="H77" s="390">
        <f>SUM(B77:G77)</f>
        <v>0</v>
      </c>
    </row>
    <row r="78" spans="1:8" x14ac:dyDescent="0.35">
      <c r="A78" s="382" t="s">
        <v>27</v>
      </c>
      <c r="B78" s="351">
        <v>981.96982376172173</v>
      </c>
      <c r="C78" s="351">
        <v>1492.1747855738618</v>
      </c>
      <c r="D78" s="351">
        <v>21310.958393500234</v>
      </c>
      <c r="E78" s="351">
        <v>67427.429713460573</v>
      </c>
      <c r="F78" s="351">
        <v>41939.313801562312</v>
      </c>
      <c r="G78" s="351">
        <v>757.15348214130381</v>
      </c>
      <c r="H78" s="390">
        <f t="shared" ref="H78:H82" si="27">SUM(B78:G78)</f>
        <v>133909</v>
      </c>
    </row>
    <row r="79" spans="1:8" x14ac:dyDescent="0.35">
      <c r="A79" s="382" t="s">
        <v>30</v>
      </c>
      <c r="B79" s="351">
        <v>0</v>
      </c>
      <c r="C79" s="351">
        <v>0</v>
      </c>
      <c r="D79" s="351">
        <v>0</v>
      </c>
      <c r="E79" s="351">
        <v>0</v>
      </c>
      <c r="F79" s="351">
        <v>0</v>
      </c>
      <c r="G79" s="351">
        <v>0</v>
      </c>
      <c r="H79" s="390">
        <f t="shared" si="27"/>
        <v>0</v>
      </c>
    </row>
    <row r="80" spans="1:8" x14ac:dyDescent="0.35">
      <c r="A80" s="382" t="s">
        <v>28</v>
      </c>
      <c r="B80" s="351">
        <v>0</v>
      </c>
      <c r="C80" s="351">
        <v>14.617521661394582</v>
      </c>
      <c r="D80" s="351">
        <v>414.16311373951316</v>
      </c>
      <c r="E80" s="351">
        <v>3671.4341906202721</v>
      </c>
      <c r="F80" s="351">
        <v>4161.1211662769911</v>
      </c>
      <c r="G80" s="351">
        <v>595.66400770182918</v>
      </c>
      <c r="H80" s="390">
        <f t="shared" si="27"/>
        <v>8857</v>
      </c>
    </row>
    <row r="81" spans="1:8" x14ac:dyDescent="0.35">
      <c r="A81" s="382" t="s">
        <v>32</v>
      </c>
      <c r="B81" s="351">
        <v>5706.0627246972281</v>
      </c>
      <c r="C81" s="351">
        <v>268.10401100084493</v>
      </c>
      <c r="D81" s="351">
        <v>3932.5293990954124</v>
      </c>
      <c r="E81" s="351">
        <v>18932.190029655892</v>
      </c>
      <c r="F81" s="351">
        <v>30928.07402375785</v>
      </c>
      <c r="G81" s="351">
        <v>1299.0398117927732</v>
      </c>
      <c r="H81" s="390">
        <f t="shared" si="27"/>
        <v>61066.000000000007</v>
      </c>
    </row>
    <row r="82" spans="1:8" ht="16" thickBot="1" x14ac:dyDescent="0.4">
      <c r="A82" s="382" t="s">
        <v>475</v>
      </c>
      <c r="B82" s="351">
        <v>0</v>
      </c>
      <c r="C82" s="351">
        <v>0</v>
      </c>
      <c r="D82" s="351">
        <v>521.81818181818187</v>
      </c>
      <c r="E82" s="351">
        <v>93.181818181818187</v>
      </c>
      <c r="F82" s="351">
        <v>0</v>
      </c>
      <c r="G82" s="351">
        <v>0</v>
      </c>
      <c r="H82" s="392">
        <f t="shared" si="27"/>
        <v>615</v>
      </c>
    </row>
    <row r="83" spans="1:8" ht="16" thickBot="1" x14ac:dyDescent="0.4">
      <c r="A83" s="383" t="s">
        <v>14</v>
      </c>
      <c r="B83" s="390">
        <f>SUM(B77:B82)</f>
        <v>6688.0325484589503</v>
      </c>
      <c r="C83" s="390">
        <f t="shared" ref="C83" si="28">SUM(C77:C82)</f>
        <v>1774.8963182361013</v>
      </c>
      <c r="D83" s="390">
        <f t="shared" ref="D83" si="29">SUM(D77:D82)</f>
        <v>26179.469088153339</v>
      </c>
      <c r="E83" s="390">
        <f t="shared" ref="E83" si="30">SUM(E77:E82)</f>
        <v>90124.235751918561</v>
      </c>
      <c r="F83" s="390">
        <f t="shared" ref="F83" si="31">SUM(F77:F82)</f>
        <v>77028.508991597162</v>
      </c>
      <c r="G83" s="393">
        <f t="shared" ref="G83" si="32">SUM(G77:G82)</f>
        <v>2651.857301635906</v>
      </c>
      <c r="H83" s="391">
        <f>SUM(B77:G82)</f>
        <v>204447</v>
      </c>
    </row>
    <row r="84" spans="1:8" x14ac:dyDescent="0.35">
      <c r="A84" s="372"/>
      <c r="B84" s="372"/>
      <c r="C84" s="372"/>
      <c r="D84" s="372"/>
      <c r="E84" s="372"/>
      <c r="F84" s="372"/>
      <c r="G84" s="372"/>
      <c r="H84" s="372"/>
    </row>
    <row r="85" spans="1:8" x14ac:dyDescent="0.35">
      <c r="A85" s="373"/>
      <c r="B85" s="374" t="s">
        <v>18</v>
      </c>
      <c r="C85" s="374"/>
      <c r="D85" s="374"/>
      <c r="E85" s="374"/>
      <c r="F85" s="374"/>
      <c r="G85" s="374"/>
      <c r="H85" s="385"/>
    </row>
    <row r="86" spans="1:8" ht="46.5" x14ac:dyDescent="0.35">
      <c r="A86" s="375" t="s">
        <v>500</v>
      </c>
      <c r="B86" s="377" t="s">
        <v>501</v>
      </c>
      <c r="C86" s="377" t="s">
        <v>502</v>
      </c>
      <c r="D86" s="377" t="s">
        <v>503</v>
      </c>
      <c r="E86" s="377" t="s">
        <v>504</v>
      </c>
      <c r="F86" s="377" t="s">
        <v>505</v>
      </c>
      <c r="G86" s="377" t="s">
        <v>481</v>
      </c>
      <c r="H86" s="378" t="s">
        <v>473</v>
      </c>
    </row>
    <row r="87" spans="1:8" x14ac:dyDescent="0.35">
      <c r="A87" s="379" t="s">
        <v>474</v>
      </c>
      <c r="B87" s="380"/>
      <c r="C87" s="380"/>
      <c r="D87" s="380"/>
      <c r="E87" s="380"/>
      <c r="F87" s="380"/>
      <c r="G87" s="380"/>
      <c r="H87" s="380"/>
    </row>
    <row r="88" spans="1:8" x14ac:dyDescent="0.35">
      <c r="A88" s="382" t="s">
        <v>29</v>
      </c>
      <c r="B88" s="351"/>
      <c r="C88" s="351"/>
      <c r="D88" s="351"/>
      <c r="E88" s="351"/>
      <c r="F88" s="351"/>
      <c r="G88" s="351"/>
      <c r="H88" s="390">
        <f>SUM(B88:G88)</f>
        <v>0</v>
      </c>
    </row>
    <row r="89" spans="1:8" x14ac:dyDescent="0.35">
      <c r="A89" s="382" t="s">
        <v>27</v>
      </c>
      <c r="B89" s="351">
        <v>3728.6896866681741</v>
      </c>
      <c r="C89" s="351">
        <v>15669.582525792028</v>
      </c>
      <c r="D89" s="351">
        <v>61295.651359626994</v>
      </c>
      <c r="E89" s="351">
        <v>37911.257276570577</v>
      </c>
      <c r="F89" s="351">
        <v>11540.183919344456</v>
      </c>
      <c r="G89" s="351">
        <v>3763.6352319977732</v>
      </c>
      <c r="H89" s="390">
        <f t="shared" ref="H89:H93" si="33">SUM(B89:G89)</f>
        <v>133909</v>
      </c>
    </row>
    <row r="90" spans="1:8" x14ac:dyDescent="0.35">
      <c r="A90" s="382" t="s">
        <v>30</v>
      </c>
      <c r="B90" s="351">
        <v>0</v>
      </c>
      <c r="C90" s="351">
        <v>0</v>
      </c>
      <c r="D90" s="351">
        <v>0</v>
      </c>
      <c r="E90" s="351">
        <v>0</v>
      </c>
      <c r="F90" s="351">
        <v>0</v>
      </c>
      <c r="G90" s="351">
        <v>0</v>
      </c>
      <c r="H90" s="390">
        <f t="shared" si="33"/>
        <v>0</v>
      </c>
    </row>
    <row r="91" spans="1:8" x14ac:dyDescent="0.35">
      <c r="A91" s="382" t="s">
        <v>28</v>
      </c>
      <c r="B91" s="351">
        <v>292.35043322789159</v>
      </c>
      <c r="C91" s="351">
        <v>593.22775409159669</v>
      </c>
      <c r="D91" s="351">
        <v>3092.8239581900702</v>
      </c>
      <c r="E91" s="351">
        <v>3335.2311924081969</v>
      </c>
      <c r="F91" s="351">
        <v>327.67611057626186</v>
      </c>
      <c r="G91" s="351">
        <v>1215.6905515059827</v>
      </c>
      <c r="H91" s="390">
        <f t="shared" si="33"/>
        <v>8857</v>
      </c>
    </row>
    <row r="92" spans="1:8" x14ac:dyDescent="0.35">
      <c r="A92" s="382" t="s">
        <v>32</v>
      </c>
      <c r="B92" s="351">
        <v>0</v>
      </c>
      <c r="C92" s="351">
        <v>0</v>
      </c>
      <c r="D92" s="351">
        <v>1542.8627048161832</v>
      </c>
      <c r="E92" s="351">
        <v>5264.9557481071588</v>
      </c>
      <c r="F92" s="351">
        <v>26591.87103828758</v>
      </c>
      <c r="G92" s="351">
        <v>27666.31050878908</v>
      </c>
      <c r="H92" s="390">
        <f t="shared" si="33"/>
        <v>61066</v>
      </c>
    </row>
    <row r="93" spans="1:8" ht="16" thickBot="1" x14ac:dyDescent="0.4">
      <c r="A93" s="382" t="s">
        <v>475</v>
      </c>
      <c r="B93" s="351">
        <v>0</v>
      </c>
      <c r="C93" s="351">
        <v>0</v>
      </c>
      <c r="D93" s="351">
        <v>484.5454545454545</v>
      </c>
      <c r="E93" s="351">
        <v>130.45454545454547</v>
      </c>
      <c r="F93" s="351">
        <v>0</v>
      </c>
      <c r="G93" s="351">
        <v>0</v>
      </c>
      <c r="H93" s="392">
        <f t="shared" si="33"/>
        <v>615</v>
      </c>
    </row>
    <row r="94" spans="1:8" ht="16" thickBot="1" x14ac:dyDescent="0.4">
      <c r="A94" s="383" t="s">
        <v>14</v>
      </c>
      <c r="B94" s="390">
        <f>SUM(B88:B93)</f>
        <v>4021.0401198960658</v>
      </c>
      <c r="C94" s="390">
        <f t="shared" ref="C94" si="34">SUM(C88:C93)</f>
        <v>16262.810279883624</v>
      </c>
      <c r="D94" s="390">
        <f t="shared" ref="D94" si="35">SUM(D88:D93)</f>
        <v>66415.883477178708</v>
      </c>
      <c r="E94" s="390">
        <f t="shared" ref="E94" si="36">SUM(E88:E93)</f>
        <v>46641.898762540477</v>
      </c>
      <c r="F94" s="390">
        <f t="shared" ref="F94" si="37">SUM(F88:F93)</f>
        <v>38459.731068208297</v>
      </c>
      <c r="G94" s="393">
        <f t="shared" ref="G94" si="38">SUM(G88:G93)</f>
        <v>32645.636292292835</v>
      </c>
      <c r="H94" s="391">
        <f>SUM(B88:G93)</f>
        <v>204447.00000000003</v>
      </c>
    </row>
    <row r="95" spans="1:8" x14ac:dyDescent="0.35">
      <c r="A95" s="372"/>
      <c r="B95" s="372"/>
      <c r="C95" s="372"/>
      <c r="D95" s="372"/>
      <c r="E95" s="372"/>
      <c r="F95" s="372"/>
      <c r="G95" s="372"/>
      <c r="H95" s="372"/>
    </row>
    <row r="96" spans="1:8" x14ac:dyDescent="0.35">
      <c r="A96" s="373"/>
      <c r="B96" s="374" t="s">
        <v>18</v>
      </c>
      <c r="C96" s="374"/>
      <c r="D96" s="374"/>
      <c r="E96" s="374"/>
      <c r="F96" s="374"/>
      <c r="G96" s="374"/>
    </row>
    <row r="97" spans="1:7" ht="46.5" x14ac:dyDescent="0.35">
      <c r="A97" s="389" t="s">
        <v>506</v>
      </c>
      <c r="B97" s="377" t="s">
        <v>507</v>
      </c>
      <c r="C97" s="377" t="s">
        <v>508</v>
      </c>
      <c r="D97" s="377" t="s">
        <v>509</v>
      </c>
      <c r="E97" s="377" t="s">
        <v>510</v>
      </c>
      <c r="F97" s="377" t="s">
        <v>511</v>
      </c>
      <c r="G97" s="378" t="s">
        <v>473</v>
      </c>
    </row>
    <row r="98" spans="1:7" x14ac:dyDescent="0.35">
      <c r="A98" s="379" t="s">
        <v>474</v>
      </c>
      <c r="B98" s="380"/>
      <c r="C98" s="380"/>
      <c r="D98" s="380"/>
      <c r="E98" s="380"/>
      <c r="F98" s="380"/>
      <c r="G98" s="380"/>
    </row>
    <row r="99" spans="1:7" x14ac:dyDescent="0.35">
      <c r="A99" s="382" t="s">
        <v>29</v>
      </c>
      <c r="B99" s="351"/>
      <c r="C99" s="351"/>
      <c r="D99" s="351"/>
      <c r="E99" s="351"/>
      <c r="F99" s="351"/>
      <c r="G99" s="390">
        <f>SUM(B99:F99)</f>
        <v>0</v>
      </c>
    </row>
    <row r="100" spans="1:7" x14ac:dyDescent="0.35">
      <c r="A100" s="382" t="s">
        <v>27</v>
      </c>
      <c r="B100" s="351">
        <v>3594.7317629047129</v>
      </c>
      <c r="C100" s="351">
        <v>17415.694940760972</v>
      </c>
      <c r="D100" s="351">
        <v>97827.724447189408</v>
      </c>
      <c r="E100" s="351">
        <v>13471.507724560275</v>
      </c>
      <c r="F100" s="351">
        <v>1599.3411245846307</v>
      </c>
      <c r="G100" s="390">
        <f t="shared" ref="G100:G104" si="39">SUM(B100:F100)</f>
        <v>133909</v>
      </c>
    </row>
    <row r="101" spans="1:7" x14ac:dyDescent="0.35">
      <c r="A101" s="382" t="s">
        <v>30</v>
      </c>
      <c r="B101" s="351">
        <v>0</v>
      </c>
      <c r="C101" s="351">
        <v>0</v>
      </c>
      <c r="D101" s="351">
        <v>0</v>
      </c>
      <c r="E101" s="351">
        <v>0</v>
      </c>
      <c r="F101" s="351">
        <v>0</v>
      </c>
      <c r="G101" s="390">
        <f t="shared" si="39"/>
        <v>0</v>
      </c>
    </row>
    <row r="102" spans="1:7" x14ac:dyDescent="0.35">
      <c r="A102" s="382" t="s">
        <v>28</v>
      </c>
      <c r="B102" s="351">
        <v>292.35043322789159</v>
      </c>
      <c r="C102" s="351">
        <v>1209.5999174804017</v>
      </c>
      <c r="D102" s="351">
        <v>5811.6829872094622</v>
      </c>
      <c r="E102" s="351">
        <v>1398.4095722734148</v>
      </c>
      <c r="F102" s="351">
        <v>144.95708980882958</v>
      </c>
      <c r="G102" s="390">
        <f t="shared" si="39"/>
        <v>8857</v>
      </c>
    </row>
    <row r="103" spans="1:7" x14ac:dyDescent="0.35">
      <c r="A103" s="382" t="s">
        <v>32</v>
      </c>
      <c r="B103" s="351">
        <v>112.30017064563694</v>
      </c>
      <c r="C103" s="351">
        <v>0</v>
      </c>
      <c r="D103" s="351">
        <v>7042.5359267052136</v>
      </c>
      <c r="E103" s="351">
        <v>53071.441905929525</v>
      </c>
      <c r="F103" s="351">
        <v>839.72199671962755</v>
      </c>
      <c r="G103" s="390">
        <f t="shared" si="39"/>
        <v>61066.000000000007</v>
      </c>
    </row>
    <row r="104" spans="1:7" ht="16" thickBot="1" x14ac:dyDescent="0.4">
      <c r="A104" s="382" t="s">
        <v>475</v>
      </c>
      <c r="B104" s="351">
        <v>0</v>
      </c>
      <c r="C104" s="351">
        <v>0</v>
      </c>
      <c r="D104" s="351">
        <v>615</v>
      </c>
      <c r="E104" s="351">
        <v>0</v>
      </c>
      <c r="F104" s="351">
        <v>0</v>
      </c>
      <c r="G104" s="392">
        <f t="shared" si="39"/>
        <v>615</v>
      </c>
    </row>
    <row r="105" spans="1:7" ht="16" thickBot="1" x14ac:dyDescent="0.4">
      <c r="A105" s="383" t="s">
        <v>14</v>
      </c>
      <c r="B105" s="390">
        <f>SUM(B99:B104)</f>
        <v>3999.3823667782417</v>
      </c>
      <c r="C105" s="390">
        <f t="shared" ref="C105" si="40">SUM(C99:C104)</f>
        <v>18625.294858241374</v>
      </c>
      <c r="D105" s="390">
        <f t="shared" ref="D105" si="41">SUM(D99:D104)</f>
        <v>111296.94336110409</v>
      </c>
      <c r="E105" s="390">
        <f t="shared" ref="E105" si="42">SUM(E99:E104)</f>
        <v>67941.359202763211</v>
      </c>
      <c r="F105" s="393">
        <f t="shared" ref="F105" si="43">SUM(F99:F104)</f>
        <v>2584.020211113088</v>
      </c>
      <c r="G105" s="391">
        <f>SUM(B99:F104)</f>
        <v>204447.00000000003</v>
      </c>
    </row>
  </sheetData>
  <sheetProtection algorithmName="SHA-512" hashValue="tNGvtuRaNOBJXrGbMeDolTZlAQW551wU5ShpsWx1HO7/hy7d470mUbvZL6K9XJopeIvutl8JJDn5KNHWr2425Q==" saltValue="70hdfmh7hWQHFPwEQ/Qtjw==" spinCount="100000" sheet="1" objects="1" scenarios="1"/>
  <pageMargins left="0.7" right="0.7" top="0.75" bottom="0.75" header="0.3" footer="0.3"/>
  <pageSetup orientation="portrait" horizontalDpi="1200" verticalDpi="1200" r:id="rId1"/>
  <headerFooter>
    <oddFooter>&amp;L&amp;A
Version Date: June 2,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vt:i4>
      </vt:variant>
    </vt:vector>
  </HeadingPairs>
  <TitlesOfParts>
    <vt:vector size="32" baseType="lpstr">
      <vt:lpstr>Cover-Input Page </vt:lpstr>
      <vt:lpstr>LGARD Report===&gt;&gt;&gt;</vt:lpstr>
      <vt:lpstr>LGARD-#3-#6 RateChanges</vt:lpstr>
      <vt:lpstr>LGARD-#7-ProductsSold</vt:lpstr>
      <vt:lpstr>LGARD-#8-BaseRateFactors</vt:lpstr>
      <vt:lpstr>LGARD-#9-#10-TrendFactors</vt:lpstr>
      <vt:lpstr>LGARD-#11-HistData</vt:lpstr>
      <vt:lpstr>LGARD-#12a-EECostSharing</vt:lpstr>
      <vt:lpstr>LGARD-#12b-EECostSharing</vt:lpstr>
      <vt:lpstr>LGARD-#13-EEBenefitChanges</vt:lpstr>
      <vt:lpstr>LGARD-#14-CCQIEfforts</vt:lpstr>
      <vt:lpstr>LGARD-#15-ExciseTaxes</vt:lpstr>
      <vt:lpstr>LGARD-#16-LGRxReport</vt:lpstr>
      <vt:lpstr>LGARD-#17-OtherComments</vt:lpstr>
      <vt:lpstr>LGARD-#18-AdditionalInfo</vt:lpstr>
      <vt:lpstr>LGHistData Report ===&gt;&gt;&gt;</vt:lpstr>
      <vt:lpstr>LGHistData-HMO</vt:lpstr>
      <vt:lpstr>LGHistData-PPO</vt:lpstr>
      <vt:lpstr>LGHistData-Summary</vt:lpstr>
      <vt:lpstr>LGPDCD===&gt;&gt;&gt;</vt:lpstr>
      <vt:lpstr>LGPDCD-PharmPctPrem</vt:lpstr>
      <vt:lpstr>LGPDCD-YoYTotalPlanSpnd</vt:lpstr>
      <vt:lpstr>LGPDCD-YoYcompofPrem</vt:lpstr>
      <vt:lpstr>LGPDCD-SpecTierForm</vt:lpstr>
      <vt:lpstr>LGPDCD-PharmDocOff</vt:lpstr>
      <vt:lpstr>LGPDCD-PharmBenMgr</vt:lpstr>
      <vt:lpstr>LGPDCD-RxGlossary</vt:lpstr>
      <vt:lpstr>'Cover-Input Page '!Print_Area</vt:lpstr>
      <vt:lpstr>'LGPDCD-PharmBenMgr'!Print_Area</vt:lpstr>
      <vt:lpstr>'LGPDCD-PharmPctPrem'!Print_Area</vt:lpstr>
      <vt:lpstr>'LGPDCD-YoYcompofPrem'!Print_Area</vt:lpstr>
      <vt:lpstr>'LGPDCD-PharmBenMgr'!Print_Titles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Michael@DMHC</dc:creator>
  <cp:lastModifiedBy>Mi, Milan</cp:lastModifiedBy>
  <cp:lastPrinted>2025-06-05T20:20:43Z</cp:lastPrinted>
  <dcterms:created xsi:type="dcterms:W3CDTF">2023-01-19T22:31:27Z</dcterms:created>
  <dcterms:modified xsi:type="dcterms:W3CDTF">2025-09-29T23:00:53Z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7599526-06ca-49cc-9fa9-5307800a949a_Enabled">
    <vt:lpwstr>true</vt:lpwstr>
  </property>
  <property fmtid="{D5CDD505-2E9C-101B-9397-08002B2CF9AE}" pid="5" name="MSIP_Label_67599526-06ca-49cc-9fa9-5307800a949a_SetDate">
    <vt:lpwstr>2023-07-07T15:32:31Z</vt:lpwstr>
  </property>
  <property fmtid="{D5CDD505-2E9C-101B-9397-08002B2CF9AE}" pid="6" name="MSIP_Label_67599526-06ca-49cc-9fa9-5307800a949a_Method">
    <vt:lpwstr>Standard</vt:lpwstr>
  </property>
  <property fmtid="{D5CDD505-2E9C-101B-9397-08002B2CF9AE}" pid="7" name="MSIP_Label_67599526-06ca-49cc-9fa9-5307800a949a_Name">
    <vt:lpwstr>67599526-06ca-49cc-9fa9-5307800a949a</vt:lpwstr>
  </property>
  <property fmtid="{D5CDD505-2E9C-101B-9397-08002B2CF9AE}" pid="8" name="MSIP_Label_67599526-06ca-49cc-9fa9-5307800a949a_SiteId">
    <vt:lpwstr>fabb61b8-3afe-4e75-b934-a47f782b8cd7</vt:lpwstr>
  </property>
  <property fmtid="{D5CDD505-2E9C-101B-9397-08002B2CF9AE}" pid="9" name="MSIP_Label_67599526-06ca-49cc-9fa9-5307800a949a_ActionId">
    <vt:lpwstr>e1819883-d1c8-4736-8474-0026abb41c3c</vt:lpwstr>
  </property>
  <property fmtid="{D5CDD505-2E9C-101B-9397-08002B2CF9AE}" pid="10" name="MSIP_Label_67599526-06ca-49cc-9fa9-5307800a949a_ContentBits">
    <vt:lpwstr>0</vt:lpwstr>
  </property>
</Properties>
</file>