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Z:\LG_Pricing\lgprcng\LG Rate Filings\SB546_SB17\2025\_Submission\CDI_SB546_LG\"/>
    </mc:Choice>
  </mc:AlternateContent>
  <xr:revisionPtr revIDLastSave="0" documentId="8_{064A3617-DE9A-487B-9C00-5E8D7DDC5E88}" xr6:coauthVersionLast="47" xr6:coauthVersionMax="47" xr10:uidLastSave="{00000000-0000-0000-0000-000000000000}"/>
  <bookViews>
    <workbookView xWindow="-120" yWindow="-120" windowWidth="29040" windowHeight="15720" activeTab="2" xr2:uid="{CDFD1E49-02D6-4997-BD72-F1AB6D0ED90E}"/>
  </bookViews>
  <sheets>
    <sheet name="Cover-Input Page " sheetId="7" r:id="rId1"/>
    <sheet name="LGARD Report===&gt;&gt;&gt;" sheetId="35" r:id="rId2"/>
    <sheet name="LGARD-#3-#6 RateChanges" sheetId="6" r:id="rId3"/>
    <sheet name="LGARD-#7-ProductsSold" sheetId="8" r:id="rId4"/>
    <sheet name="LGARD-#8-BaseRateFactors" sheetId="9" r:id="rId5"/>
    <sheet name="LGARD-#9-#10-TrendFactors" sheetId="10" r:id="rId6"/>
    <sheet name="LGARD-#11-HistData" sheetId="11" r:id="rId7"/>
    <sheet name="LGARD-#12a-EECostSharing" sheetId="12" r:id="rId8"/>
    <sheet name="LGARD-#12b-EECostSharing" sheetId="39" r:id="rId9"/>
    <sheet name="LGARD-#13-EEBenefitChanges" sheetId="25" r:id="rId10"/>
    <sheet name="LGARD-#14-CCQIEfforts" sheetId="14" r:id="rId11"/>
    <sheet name="LGARD-#15-ExciseTaxes" sheetId="15" r:id="rId12"/>
    <sheet name="LGARD-#16-LGRxReport" sheetId="16" r:id="rId13"/>
    <sheet name="LGARD-#17-OtherComments" sheetId="17" r:id="rId14"/>
    <sheet name="LGARD-#18-AdditionalInfo" sheetId="38" r:id="rId15"/>
    <sheet name="LGHistData Report ===&gt;&gt;&gt;" sheetId="36" r:id="rId16"/>
    <sheet name="LGHistData-HMO" sheetId="21" r:id="rId17"/>
    <sheet name="LGHistData-PPO" sheetId="22" r:id="rId18"/>
    <sheet name="LGHistData-Summary" sheetId="23" r:id="rId19"/>
    <sheet name="LGPDCD===&gt;&gt;&gt;" sheetId="37" r:id="rId20"/>
    <sheet name="LGPDCD-PharmPctPrem" sheetId="26" r:id="rId21"/>
    <sheet name="LGPDCD-YoYTotalPlanSpnd" sheetId="27" r:id="rId22"/>
    <sheet name="LGPDCD-YoYcompofPrem" sheetId="28" r:id="rId23"/>
    <sheet name="LGPDCD-SpecTierForm" sheetId="29" r:id="rId24"/>
    <sheet name="LGPDCD-PharmDocOff" sheetId="30" r:id="rId25"/>
    <sheet name="LGPDCD-PharmBenMgr" sheetId="31" r:id="rId26"/>
    <sheet name="LGPDCD-RxGlossary" sheetId="33" r:id="rId27"/>
  </sheets>
  <definedNames>
    <definedName name="_xlnm._FilterDatabase" localSheetId="0" hidden="1">'Cover-Input Page '!$A$5:$C$11</definedName>
    <definedName name="_xlnm.Print_Area" localSheetId="0">'Cover-Input Page '!$B$1:$D$39</definedName>
    <definedName name="_xlnm.Print_Area" localSheetId="25">'LGPDCD-PharmBenMgr'!$A$1:$E$26</definedName>
    <definedName name="_xlnm.Print_Area" localSheetId="20">'LGPDCD-PharmPctPrem'!$A$1:$C$22</definedName>
    <definedName name="_xlnm.Print_Area" localSheetId="22">'LGPDCD-YoYcompofPrem'!$A$1:$D$33</definedName>
    <definedName name="_xlnm.Print_Titles" localSheetId="25">'LGPDCD-PharmBenMgr'!$2:$26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4" i="21" l="1"/>
  <c r="E44" i="21"/>
  <c r="H94" i="39" l="1"/>
  <c r="G94" i="39"/>
  <c r="F94" i="39"/>
  <c r="E94" i="39"/>
  <c r="D94" i="39"/>
  <c r="C94" i="39"/>
  <c r="B94" i="39"/>
  <c r="H93" i="39"/>
  <c r="H92" i="39"/>
  <c r="H91" i="39"/>
  <c r="H90" i="39"/>
  <c r="H89" i="39"/>
  <c r="H88" i="39"/>
  <c r="H83" i="39"/>
  <c r="G83" i="39"/>
  <c r="F83" i="39"/>
  <c r="E83" i="39"/>
  <c r="D83" i="39"/>
  <c r="C83" i="39"/>
  <c r="B83" i="39"/>
  <c r="H82" i="39"/>
  <c r="H81" i="39"/>
  <c r="H80" i="39"/>
  <c r="H79" i="39"/>
  <c r="H78" i="39"/>
  <c r="H77" i="39"/>
  <c r="H72" i="39"/>
  <c r="G72" i="39"/>
  <c r="F72" i="39"/>
  <c r="E72" i="39"/>
  <c r="D72" i="39"/>
  <c r="C72" i="39"/>
  <c r="B72" i="39"/>
  <c r="H71" i="39"/>
  <c r="H70" i="39"/>
  <c r="H69" i="39"/>
  <c r="H68" i="39"/>
  <c r="H67" i="39"/>
  <c r="H66" i="39"/>
  <c r="H61" i="39"/>
  <c r="H60" i="39"/>
  <c r="H59" i="39"/>
  <c r="H58" i="39"/>
  <c r="H57" i="39"/>
  <c r="H56" i="39"/>
  <c r="H55" i="39"/>
  <c r="G61" i="39"/>
  <c r="F61" i="39"/>
  <c r="E61" i="39"/>
  <c r="D61" i="39"/>
  <c r="C61" i="39"/>
  <c r="B61" i="39"/>
  <c r="G105" i="39"/>
  <c r="F105" i="39"/>
  <c r="E105" i="39"/>
  <c r="D105" i="39"/>
  <c r="C105" i="39"/>
  <c r="B105" i="39"/>
  <c r="G104" i="39"/>
  <c r="G103" i="39"/>
  <c r="G102" i="39"/>
  <c r="G101" i="39"/>
  <c r="G100" i="39"/>
  <c r="G99" i="39"/>
  <c r="G50" i="39"/>
  <c r="F50" i="39"/>
  <c r="E50" i="39"/>
  <c r="D50" i="39"/>
  <c r="C50" i="39"/>
  <c r="B50" i="39"/>
  <c r="G49" i="39"/>
  <c r="G48" i="39"/>
  <c r="G47" i="39"/>
  <c r="G46" i="39"/>
  <c r="G45" i="39"/>
  <c r="G44" i="39"/>
  <c r="G39" i="39"/>
  <c r="G38" i="39"/>
  <c r="G37" i="39"/>
  <c r="G36" i="39"/>
  <c r="G35" i="39"/>
  <c r="G34" i="39"/>
  <c r="G33" i="39"/>
  <c r="F39" i="39"/>
  <c r="E39" i="39"/>
  <c r="D39" i="39"/>
  <c r="C39" i="39"/>
  <c r="B39" i="39"/>
  <c r="I28" i="39"/>
  <c r="H28" i="39"/>
  <c r="G28" i="39"/>
  <c r="F28" i="39"/>
  <c r="E28" i="39"/>
  <c r="D28" i="39"/>
  <c r="C28" i="39"/>
  <c r="B28" i="39"/>
  <c r="I27" i="39"/>
  <c r="I26" i="39"/>
  <c r="I25" i="39"/>
  <c r="I24" i="39"/>
  <c r="I23" i="39"/>
  <c r="I22" i="39"/>
  <c r="I16" i="39"/>
  <c r="I15" i="39"/>
  <c r="I14" i="39"/>
  <c r="I13" i="39"/>
  <c r="I12" i="39"/>
  <c r="I11" i="39"/>
  <c r="H17" i="39"/>
  <c r="G17" i="39"/>
  <c r="F17" i="39"/>
  <c r="E17" i="39"/>
  <c r="D17" i="39"/>
  <c r="C17" i="39"/>
  <c r="B17" i="39"/>
  <c r="I17" i="39"/>
  <c r="A4" i="39"/>
  <c r="A3" i="39"/>
  <c r="E64" i="8"/>
  <c r="F64" i="8" s="1"/>
  <c r="D64" i="8"/>
  <c r="E55" i="8"/>
  <c r="F55" i="8" s="1"/>
  <c r="D55" i="8"/>
  <c r="E46" i="8"/>
  <c r="F46" i="8" s="1"/>
  <c r="D46" i="8"/>
  <c r="D19" i="8"/>
  <c r="E19" i="8"/>
  <c r="F19" i="8" s="1"/>
  <c r="B4" i="38" l="1"/>
  <c r="B3" i="38"/>
  <c r="I49" i="10"/>
  <c r="H49" i="10"/>
  <c r="D49" i="10"/>
  <c r="E48" i="10"/>
  <c r="C47" i="10"/>
  <c r="F11" i="10"/>
  <c r="E11" i="10"/>
  <c r="D11" i="10"/>
  <c r="C9" i="10"/>
  <c r="B4" i="17"/>
  <c r="B3" i="17"/>
  <c r="B4" i="16"/>
  <c r="B3" i="16"/>
  <c r="B4" i="15"/>
  <c r="B3" i="15"/>
  <c r="B4" i="14"/>
  <c r="B3" i="14"/>
  <c r="B4" i="25"/>
  <c r="B3" i="25"/>
  <c r="B4" i="12"/>
  <c r="B3" i="12"/>
  <c r="B4" i="11"/>
  <c r="B3" i="11"/>
  <c r="B4" i="10"/>
  <c r="B3" i="10"/>
  <c r="B4" i="9"/>
  <c r="B3" i="9"/>
  <c r="B3" i="8"/>
  <c r="B4" i="8"/>
  <c r="C29" i="28"/>
  <c r="B29" i="28"/>
  <c r="C15" i="28"/>
  <c r="B15" i="28"/>
  <c r="B19" i="26"/>
  <c r="B16" i="26"/>
  <c r="A8" i="31" l="1"/>
  <c r="A8" i="30"/>
  <c r="A8" i="29"/>
  <c r="A8" i="28"/>
  <c r="A8" i="27"/>
  <c r="A8" i="26"/>
  <c r="B6" i="23"/>
  <c r="B6" i="22"/>
  <c r="B6" i="21"/>
  <c r="E20" i="10" l="1"/>
  <c r="D58" i="10" s="1"/>
  <c r="H58" i="10" s="1"/>
  <c r="J74" i="6"/>
  <c r="J73" i="6"/>
  <c r="B18" i="26"/>
  <c r="B11" i="26"/>
  <c r="B10" i="30"/>
  <c r="C10" i="28"/>
  <c r="B10" i="28"/>
  <c r="C11" i="27"/>
  <c r="B11" i="27"/>
  <c r="B18" i="27"/>
  <c r="B31" i="28"/>
  <c r="A7" i="31"/>
  <c r="A7" i="30"/>
  <c r="A7" i="29"/>
  <c r="A7" i="28"/>
  <c r="A7" i="27"/>
  <c r="B4" i="6" l="1"/>
  <c r="A7" i="26"/>
  <c r="A15" i="30"/>
  <c r="B13" i="30"/>
  <c r="B11" i="30"/>
  <c r="C31" i="28"/>
  <c r="D27" i="28"/>
  <c r="D17" i="28"/>
  <c r="D15" i="28"/>
  <c r="D13" i="28"/>
  <c r="D11" i="28"/>
  <c r="A10" i="28"/>
  <c r="A19" i="27"/>
  <c r="C18" i="27"/>
  <c r="D16" i="27"/>
  <c r="C15" i="27"/>
  <c r="B15" i="27"/>
  <c r="D14" i="27"/>
  <c r="D13" i="27"/>
  <c r="D12" i="27"/>
  <c r="A10" i="27"/>
  <c r="B15" i="26"/>
  <c r="D29" i="28" l="1"/>
  <c r="D15" i="27"/>
  <c r="I12" i="23"/>
  <c r="H12" i="23"/>
  <c r="G12" i="23"/>
  <c r="F12" i="23"/>
  <c r="E12" i="23"/>
  <c r="E38" i="23" s="1"/>
  <c r="F38" i="23" s="1"/>
  <c r="G38" i="23" s="1"/>
  <c r="H38" i="23" s="1"/>
  <c r="I38" i="23" s="1"/>
  <c r="I12" i="22"/>
  <c r="H12" i="22"/>
  <c r="G12" i="22"/>
  <c r="F12" i="22"/>
  <c r="E12" i="22"/>
  <c r="I12" i="21"/>
  <c r="H12" i="21"/>
  <c r="G12" i="21"/>
  <c r="F12" i="21"/>
  <c r="E12" i="21"/>
  <c r="B5" i="23"/>
  <c r="B5" i="22"/>
  <c r="B5" i="21"/>
  <c r="I40" i="23"/>
  <c r="I47" i="23" s="1"/>
  <c r="H40" i="23"/>
  <c r="H47" i="23" s="1"/>
  <c r="G40" i="23"/>
  <c r="G47" i="23" s="1"/>
  <c r="F40" i="23"/>
  <c r="F47" i="23" s="1"/>
  <c r="G54" i="23" s="1"/>
  <c r="E40" i="23"/>
  <c r="E47" i="23" s="1"/>
  <c r="I14" i="23"/>
  <c r="I21" i="23" s="1"/>
  <c r="H14" i="23"/>
  <c r="H21" i="23" s="1"/>
  <c r="G14" i="23"/>
  <c r="G21" i="23" s="1"/>
  <c r="F14" i="23"/>
  <c r="F21" i="23" s="1"/>
  <c r="E14" i="23"/>
  <c r="E21" i="23" s="1"/>
  <c r="I50" i="22"/>
  <c r="I42" i="23" s="1"/>
  <c r="I49" i="23" s="1"/>
  <c r="H50" i="22"/>
  <c r="H42" i="23" s="1"/>
  <c r="H49" i="23" s="1"/>
  <c r="G50" i="22"/>
  <c r="G42" i="23" s="1"/>
  <c r="G49" i="23" s="1"/>
  <c r="F50" i="22"/>
  <c r="F42" i="23" s="1"/>
  <c r="F49" i="23" s="1"/>
  <c r="E50" i="22"/>
  <c r="E42" i="23" s="1"/>
  <c r="E49" i="23" s="1"/>
  <c r="I44" i="22"/>
  <c r="I44" i="23" s="1"/>
  <c r="I51" i="23" s="1"/>
  <c r="H44" i="22"/>
  <c r="H44" i="23" s="1"/>
  <c r="H51" i="23" s="1"/>
  <c r="G44" i="22"/>
  <c r="G44" i="23" s="1"/>
  <c r="G51" i="23" s="1"/>
  <c r="F44" i="22"/>
  <c r="F44" i="23" s="1"/>
  <c r="F51" i="23" s="1"/>
  <c r="E44" i="22"/>
  <c r="E44" i="23" s="1"/>
  <c r="E51" i="23" s="1"/>
  <c r="I35" i="22"/>
  <c r="I43" i="23" s="1"/>
  <c r="I50" i="23" s="1"/>
  <c r="H35" i="22"/>
  <c r="H43" i="23" s="1"/>
  <c r="H50" i="23" s="1"/>
  <c r="G35" i="22"/>
  <c r="G43" i="23" s="1"/>
  <c r="G50" i="23" s="1"/>
  <c r="F35" i="22"/>
  <c r="F43" i="23" s="1"/>
  <c r="F50" i="23" s="1"/>
  <c r="E35" i="22"/>
  <c r="E43" i="23" s="1"/>
  <c r="E50" i="23" s="1"/>
  <c r="I22" i="22"/>
  <c r="I41" i="23" s="1"/>
  <c r="I48" i="23" s="1"/>
  <c r="H22" i="22"/>
  <c r="H41" i="23" s="1"/>
  <c r="H48" i="23" s="1"/>
  <c r="G22" i="22"/>
  <c r="G41" i="23" s="1"/>
  <c r="G48" i="23" s="1"/>
  <c r="F22" i="22"/>
  <c r="F41" i="23" s="1"/>
  <c r="F48" i="23" s="1"/>
  <c r="E22" i="22"/>
  <c r="E41" i="23" s="1"/>
  <c r="E48" i="23" s="1"/>
  <c r="I50" i="21"/>
  <c r="I16" i="23" s="1"/>
  <c r="I23" i="23" s="1"/>
  <c r="H50" i="21"/>
  <c r="H16" i="23" s="1"/>
  <c r="H23" i="23" s="1"/>
  <c r="G50" i="21"/>
  <c r="G16" i="23" s="1"/>
  <c r="G23" i="23" s="1"/>
  <c r="F50" i="21"/>
  <c r="F16" i="23" s="1"/>
  <c r="F23" i="23" s="1"/>
  <c r="E50" i="21"/>
  <c r="E16" i="23" s="1"/>
  <c r="E23" i="23" s="1"/>
  <c r="I44" i="21"/>
  <c r="I18" i="23" s="1"/>
  <c r="I25" i="23" s="1"/>
  <c r="H44" i="21"/>
  <c r="H18" i="23" s="1"/>
  <c r="H25" i="23" s="1"/>
  <c r="G44" i="21"/>
  <c r="G18" i="23" s="1"/>
  <c r="G25" i="23" s="1"/>
  <c r="F18" i="23"/>
  <c r="F25" i="23" s="1"/>
  <c r="E18" i="23"/>
  <c r="E25" i="23" s="1"/>
  <c r="I35" i="21"/>
  <c r="I17" i="23" s="1"/>
  <c r="I24" i="23" s="1"/>
  <c r="H35" i="21"/>
  <c r="H17" i="23" s="1"/>
  <c r="H24" i="23" s="1"/>
  <c r="G35" i="21"/>
  <c r="G17" i="23" s="1"/>
  <c r="G24" i="23" s="1"/>
  <c r="F35" i="21"/>
  <c r="F17" i="23" s="1"/>
  <c r="F24" i="23" s="1"/>
  <c r="E35" i="21"/>
  <c r="E17" i="23" s="1"/>
  <c r="E24" i="23" s="1"/>
  <c r="I22" i="21"/>
  <c r="I15" i="23" s="1"/>
  <c r="I22" i="23" s="1"/>
  <c r="H22" i="21"/>
  <c r="H15" i="23" s="1"/>
  <c r="H22" i="23" s="1"/>
  <c r="G22" i="21"/>
  <c r="G15" i="23" s="1"/>
  <c r="G22" i="23" s="1"/>
  <c r="F22" i="21"/>
  <c r="F15" i="23" s="1"/>
  <c r="F22" i="23" s="1"/>
  <c r="E22" i="21"/>
  <c r="E15" i="23" s="1"/>
  <c r="E22" i="23" s="1"/>
  <c r="I55" i="23" l="1"/>
  <c r="H57" i="23"/>
  <c r="G56" i="23"/>
  <c r="G29" i="23"/>
  <c r="I32" i="23"/>
  <c r="H55" i="23"/>
  <c r="G57" i="23"/>
  <c r="F58" i="23"/>
  <c r="I54" i="23"/>
  <c r="I56" i="23"/>
  <c r="F54" i="23"/>
  <c r="H56" i="23"/>
  <c r="F57" i="23"/>
  <c r="I58" i="23"/>
  <c r="I31" i="23"/>
  <c r="H32" i="23"/>
  <c r="G30" i="23"/>
  <c r="H28" i="23"/>
  <c r="F30" i="23"/>
  <c r="H29" i="23"/>
  <c r="I29" i="23"/>
  <c r="F31" i="23"/>
  <c r="G28" i="23"/>
  <c r="F29" i="23"/>
  <c r="I30" i="23"/>
  <c r="H31" i="23"/>
  <c r="G32" i="23"/>
  <c r="I28" i="23"/>
  <c r="G55" i="23"/>
  <c r="H58" i="23"/>
  <c r="F55" i="23"/>
  <c r="F56" i="23"/>
  <c r="G58" i="23"/>
  <c r="H54" i="23"/>
  <c r="I57" i="23"/>
  <c r="F28" i="23"/>
  <c r="F32" i="23"/>
  <c r="G31" i="23"/>
  <c r="H30" i="23"/>
  <c r="I58" i="10" l="1"/>
  <c r="G53" i="8" l="1"/>
  <c r="G54" i="8"/>
  <c r="G52" i="8"/>
  <c r="G51" i="8"/>
  <c r="G50" i="8"/>
  <c r="G60" i="8"/>
  <c r="G63" i="8"/>
  <c r="G62" i="8"/>
  <c r="G59" i="8"/>
  <c r="G61" i="8"/>
  <c r="G45" i="8"/>
  <c r="G43" i="8"/>
  <c r="G41" i="8"/>
  <c r="G44" i="8"/>
  <c r="G42" i="8"/>
  <c r="G64" i="8" l="1"/>
  <c r="G55" i="8"/>
  <c r="G46" i="8"/>
  <c r="F103" i="6"/>
  <c r="E103" i="6"/>
  <c r="C103" i="6"/>
  <c r="J102" i="6"/>
  <c r="G102" i="6"/>
  <c r="J101" i="6"/>
  <c r="G101" i="6"/>
  <c r="J100" i="6"/>
  <c r="G100" i="6"/>
  <c r="J99" i="6"/>
  <c r="G99" i="6"/>
  <c r="J98" i="6"/>
  <c r="G98" i="6"/>
  <c r="J97" i="6"/>
  <c r="G97" i="6"/>
  <c r="F75" i="6"/>
  <c r="E75" i="6"/>
  <c r="C75" i="6"/>
  <c r="G74" i="6"/>
  <c r="G73" i="6"/>
  <c r="J72" i="6"/>
  <c r="G72" i="6"/>
  <c r="B7" i="6"/>
  <c r="I18" i="6" s="1"/>
  <c r="F44" i="6"/>
  <c r="E44" i="6"/>
  <c r="C44" i="6"/>
  <c r="J43" i="6"/>
  <c r="G43" i="6"/>
  <c r="J42" i="6"/>
  <c r="G42" i="6"/>
  <c r="J41" i="6"/>
  <c r="G41" i="6"/>
  <c r="J40" i="6"/>
  <c r="G40" i="6"/>
  <c r="J39" i="6"/>
  <c r="G39" i="6"/>
  <c r="J38" i="6"/>
  <c r="G38" i="6"/>
  <c r="J37" i="6"/>
  <c r="G37" i="6"/>
  <c r="J36" i="6"/>
  <c r="G36" i="6"/>
  <c r="J35" i="6"/>
  <c r="G35" i="6"/>
  <c r="J34" i="6"/>
  <c r="G34" i="6"/>
  <c r="J33" i="6"/>
  <c r="G33" i="6"/>
  <c r="J32" i="6"/>
  <c r="G32" i="6"/>
  <c r="G103" i="6" l="1"/>
  <c r="I103" i="6" s="1"/>
  <c r="G75" i="6"/>
  <c r="I75" i="6" s="1"/>
  <c r="D100" i="6"/>
  <c r="D99" i="6"/>
  <c r="D102" i="6"/>
  <c r="D98" i="6"/>
  <c r="D101" i="6"/>
  <c r="D97" i="6"/>
  <c r="D43" i="6"/>
  <c r="D39" i="6"/>
  <c r="D35" i="6"/>
  <c r="D42" i="6"/>
  <c r="D38" i="6"/>
  <c r="D34" i="6"/>
  <c r="D41" i="6"/>
  <c r="D37" i="6"/>
  <c r="D33" i="6"/>
  <c r="D40" i="6"/>
  <c r="D36" i="6"/>
  <c r="D32" i="6"/>
  <c r="D74" i="6"/>
  <c r="D73" i="6"/>
  <c r="D72" i="6"/>
  <c r="G44" i="6"/>
  <c r="I44" i="6" s="1"/>
  <c r="D75" i="6" l="1"/>
  <c r="D103" i="6"/>
  <c r="D44" i="6"/>
  <c r="H75" i="6"/>
  <c r="J75" i="6" s="1"/>
  <c r="H103" i="6"/>
  <c r="J103" i="6" s="1"/>
  <c r="H44" i="6"/>
  <c r="J44" i="6" s="1"/>
  <c r="B15" i="30"/>
  <c r="C13" i="30" s="1"/>
  <c r="C14" i="26"/>
  <c r="C12" i="26"/>
  <c r="C13" i="26"/>
  <c r="C15" i="26"/>
  <c r="C16" i="26"/>
  <c r="D19" i="27"/>
  <c r="C11" i="30" l="1"/>
  <c r="I55" i="10" l="1"/>
  <c r="I60" i="10"/>
  <c r="I52" i="10"/>
  <c r="I51" i="10"/>
  <c r="E18" i="10"/>
  <c r="D56" i="10" s="1"/>
  <c r="E19" i="10" l="1"/>
  <c r="D57" i="10" s="1"/>
  <c r="I50" i="10"/>
  <c r="I54" i="10"/>
  <c r="E16" i="10"/>
  <c r="D54" i="10" s="1"/>
  <c r="H54" i="10" s="1"/>
  <c r="E15" i="10"/>
  <c r="D53" i="10" s="1"/>
  <c r="H53" i="10" s="1"/>
  <c r="I53" i="10" l="1"/>
  <c r="I56" i="10" l="1"/>
  <c r="H56" i="10"/>
  <c r="H57" i="10" l="1"/>
  <c r="I57" i="10"/>
  <c r="D19" i="28" l="1"/>
  <c r="D21" i="28" l="1"/>
  <c r="D23" i="28" l="1"/>
  <c r="D25" i="28"/>
  <c r="D21" i="10" l="1"/>
  <c r="D23" i="10" l="1"/>
  <c r="E17" i="10" l="1"/>
  <c r="D55" i="10" s="1"/>
  <c r="H55" i="10" s="1"/>
  <c r="E22" i="10"/>
  <c r="D60" i="10" s="1"/>
  <c r="H60" i="10" s="1"/>
  <c r="E13" i="10"/>
  <c r="D51" i="10" s="1"/>
  <c r="H51" i="10" s="1"/>
  <c r="E14" i="10"/>
  <c r="D52" i="10" s="1"/>
  <c r="H52" i="10" s="1"/>
  <c r="E12" i="10" l="1"/>
  <c r="F21" i="10"/>
  <c r="F23" i="10" s="1"/>
  <c r="E21" i="10" l="1"/>
  <c r="E23" i="10" s="1"/>
  <c r="D50" i="10"/>
  <c r="G14" i="8"/>
  <c r="H50" i="10" l="1"/>
  <c r="H59" i="10" s="1"/>
  <c r="H61" i="10" s="1"/>
  <c r="D59" i="10"/>
  <c r="F59" i="10"/>
  <c r="E59" i="10"/>
  <c r="I59" i="10"/>
  <c r="G17" i="8"/>
  <c r="G18" i="8"/>
  <c r="G15" i="8"/>
  <c r="G16" i="8"/>
  <c r="G59" i="10" l="1"/>
  <c r="D61" i="10"/>
  <c r="F61" i="10" s="1"/>
  <c r="G19" i="8"/>
  <c r="I61" i="10" l="1"/>
  <c r="G61" i="10"/>
  <c r="E61" i="10"/>
  <c r="D37" i="8" l="1"/>
  <c r="E37" i="8" l="1"/>
  <c r="G32" i="8" s="1"/>
  <c r="G36" i="8" l="1"/>
  <c r="G34" i="8"/>
  <c r="G33" i="8"/>
  <c r="G35" i="8"/>
  <c r="G37" i="8" l="1"/>
  <c r="D28" i="8" l="1"/>
  <c r="D65" i="8" s="1"/>
  <c r="E28" i="8"/>
  <c r="G23" i="8" s="1"/>
  <c r="F37" i="8"/>
  <c r="G25" i="8" l="1"/>
  <c r="F28" i="8"/>
  <c r="E65" i="8"/>
  <c r="G27" i="8"/>
  <c r="G26" i="8"/>
  <c r="G24" i="8"/>
  <c r="F65" i="8" l="1"/>
  <c r="G28" i="8"/>
</calcChain>
</file>

<file path=xl/sharedStrings.xml><?xml version="1.0" encoding="utf-8"?>
<sst xmlns="http://schemas.openxmlformats.org/spreadsheetml/2006/main" count="1597" uniqueCount="1002">
  <si>
    <t>Month Rate Change Effective</t>
  </si>
  <si>
    <t>Number of Renewing Groups</t>
  </si>
  <si>
    <t>January</t>
  </si>
  <si>
    <t>February</t>
  </si>
  <si>
    <t>March</t>
  </si>
  <si>
    <t>April</t>
  </si>
  <si>
    <t>May</t>
  </si>
  <si>
    <t>June</t>
  </si>
  <si>
    <t>July</t>
  </si>
  <si>
    <t>August</t>
  </si>
  <si>
    <t>September</t>
  </si>
  <si>
    <t>October</t>
  </si>
  <si>
    <t>November</t>
  </si>
  <si>
    <t>December</t>
  </si>
  <si>
    <t>Overall</t>
  </si>
  <si>
    <t>Percent of Renewing Groups</t>
  </si>
  <si>
    <t>Average Premium PMPM BEFORE Renewal</t>
  </si>
  <si>
    <t>Average Premium PMPM AFTER Renewal</t>
  </si>
  <si>
    <t>Total Number of Enrollees/Covered Lives</t>
  </si>
  <si>
    <r>
      <t>Number of Enrollees/Covered Lives Affected by a Rate Change</t>
    </r>
    <r>
      <rPr>
        <vertAlign val="superscript"/>
        <sz val="12"/>
        <color theme="1"/>
        <rFont val="Arial"/>
        <family val="2"/>
      </rPr>
      <t xml:space="preserve"> 5</t>
    </r>
  </si>
  <si>
    <r>
      <rPr>
        <vertAlign val="superscript"/>
        <sz val="12"/>
        <color theme="1"/>
        <rFont val="Arial"/>
        <family val="2"/>
      </rPr>
      <t>5</t>
    </r>
    <r>
      <rPr>
        <sz val="12"/>
        <color theme="1"/>
        <rFont val="Arial"/>
        <family val="2"/>
      </rPr>
      <t xml:space="preserve"> The total number of enrollees/covered lives (employee plus dependents) affected by, or subject to, the rate change.</t>
    </r>
  </si>
  <si>
    <r>
      <rPr>
        <vertAlign val="superscript"/>
        <sz val="12"/>
        <color theme="1"/>
        <rFont val="Arial"/>
        <family val="2"/>
      </rPr>
      <t>6</t>
    </r>
    <r>
      <rPr>
        <sz val="12"/>
        <color theme="1"/>
        <rFont val="Arial"/>
        <family val="2"/>
      </rPr>
      <t xml:space="preserve"> Average percent increase means the weighted average of the annual rate increases that were offered (final rate quoted, </t>
    </r>
  </si>
  <si>
    <t>including any underwriting adjustment) (actual or a reasonable approximation when actual information is not available).</t>
  </si>
  <si>
    <t>The average shall be weighted by the sum of number of covered lives shown in columns 4 &amp; 5.</t>
  </si>
  <si>
    <t>100% Community Rated (in Whole)</t>
  </si>
  <si>
    <t>Blended (n part)</t>
  </si>
  <si>
    <t>100% Experience Rated</t>
  </si>
  <si>
    <t>PPO</t>
  </si>
  <si>
    <t>EPO</t>
  </si>
  <si>
    <t>HMO</t>
  </si>
  <si>
    <t>POS</t>
  </si>
  <si>
    <t>Other (describe)</t>
  </si>
  <si>
    <t>HDHP</t>
  </si>
  <si>
    <t>HMO=Health Maintenance Organization</t>
  </si>
  <si>
    <t>PPO=Preferred Provider Organization</t>
  </si>
  <si>
    <t>EPO-Exclusive Provider Organization</t>
  </si>
  <si>
    <t>POS = Point-of-Service</t>
  </si>
  <si>
    <t>HDHP=High Deductible Health Plan with or without Savings Options (HRA, HSA)</t>
  </si>
  <si>
    <t>Service Category</t>
  </si>
  <si>
    <t>Hospital Outpatient (including ER)</t>
  </si>
  <si>
    <t>Laboratory (Other than Inpatient)</t>
  </si>
  <si>
    <t>Capitation (Professional)</t>
  </si>
  <si>
    <t>Capitation (Institutional)</t>
  </si>
  <si>
    <t>Capitation (Other)</t>
  </si>
  <si>
    <t>Use of Services</t>
  </si>
  <si>
    <t>Price Inflation</t>
  </si>
  <si>
    <t>Fees and Risk</t>
  </si>
  <si>
    <t>California Large Group Annual Aggregate Rate Data Report Form</t>
  </si>
  <si>
    <t xml:space="preserve">         1)  Company Name (Health Plan)</t>
  </si>
  <si>
    <t xml:space="preserve">         3)  Weighted Average Rate Increase, and Number of Employees Subject to the Rate Change</t>
  </si>
  <si>
    <t xml:space="preserve">         4)  Summary of Number and Percentage of Rate Changes in Reporting Year by Effective Month</t>
  </si>
  <si>
    <t xml:space="preserve">         6)  Product Type</t>
  </si>
  <si>
    <t xml:space="preserve">         7)  Products Sold with Materially Different Benefits, Cost Share</t>
  </si>
  <si>
    <t xml:space="preserve">         8)  Factors Affecting the Base Rate</t>
  </si>
  <si>
    <t xml:space="preserve">       11)  CA Large Group Historical Rate Data Reporting Spreadsheet </t>
  </si>
  <si>
    <t xml:space="preserve">       13)  Changes in Enrollee Benefits </t>
  </si>
  <si>
    <t xml:space="preserve">       14)  Cost Containment and Quality Improvement Efforts</t>
  </si>
  <si>
    <t xml:space="preserve">       15)  Number of Products that Incurred Excise Tax Incurred by the Health Plan</t>
  </si>
  <si>
    <t xml:space="preserve">       16)  Large Group Prescription Drug Form</t>
  </si>
  <si>
    <t xml:space="preserve">       17)  Other Comments</t>
  </si>
  <si>
    <t>California Department of Managed Health Care/Department of Insurance</t>
  </si>
  <si>
    <t xml:space="preserve"> 1.</t>
  </si>
  <si>
    <t xml:space="preserve"> 3.</t>
  </si>
  <si>
    <t>DMHC Health Plan ID/CDI NAIC No.</t>
  </si>
  <si>
    <t xml:space="preserve"> 4.</t>
  </si>
  <si>
    <t xml:space="preserve"> 5.</t>
  </si>
  <si>
    <t>SERFF Tracking Number:</t>
  </si>
  <si>
    <t xml:space="preserve"> 6.</t>
  </si>
  <si>
    <t>Preparer Name:</t>
  </si>
  <si>
    <t xml:space="preserve"> 7.</t>
  </si>
  <si>
    <t>Preparer Email Address:</t>
  </si>
  <si>
    <t xml:space="preserve"> 8.</t>
  </si>
  <si>
    <t>Preparer Phone Number:</t>
  </si>
  <si>
    <t>Review Category: Initial or Resubmission</t>
  </si>
  <si>
    <t>Tab Name</t>
  </si>
  <si>
    <t>Reporting Year</t>
  </si>
  <si>
    <t>Worksheet Item / Relevant Code</t>
  </si>
  <si>
    <t>H&amp;S Code 1385.045(c)(1)(B) &amp; CIC 10181.45(c)(1)(B) - 5) Rate Changes by Segment Type</t>
  </si>
  <si>
    <t>H&amp;S Code 1385.045(a) &amp; CIC 10181.45(a) -                    4) Summary of Number and Percentage of Rate Changes in Reporting Year by Effective Month</t>
  </si>
  <si>
    <t xml:space="preserve">  * All Large Group Benefit Designs</t>
  </si>
  <si>
    <t xml:space="preserve">  * Most Commonly Sold Large Group Benefit Design</t>
  </si>
  <si>
    <r>
      <rPr>
        <vertAlign val="superscript"/>
        <sz val="12"/>
        <color theme="1"/>
        <rFont val="Arial"/>
        <family val="2"/>
      </rPr>
      <t>2</t>
    </r>
    <r>
      <rPr>
        <sz val="12"/>
        <color theme="1"/>
        <rFont val="Arial"/>
        <family val="2"/>
      </rPr>
      <t xml:space="preserve"> Average percent increase means the weighted average of the annual rate increases that were implemented</t>
    </r>
  </si>
  <si>
    <r>
      <rPr>
        <vertAlign val="superscript"/>
        <sz val="12"/>
        <color theme="1"/>
        <rFont val="Arial"/>
        <family val="2"/>
      </rPr>
      <t>3</t>
    </r>
    <r>
      <rPr>
        <sz val="12"/>
        <color theme="1"/>
        <rFont val="Arial"/>
        <family val="2"/>
      </rPr>
      <t xml:space="preserve"> "Adjusted" means normalized for aggregate changes in benefits, cost sharing, provider network, geographic</t>
    </r>
  </si>
  <si>
    <t xml:space="preserve">         5)  Segment Type, Including Whether the Rate is Community Rated, in Whole or in Part</t>
  </si>
  <si>
    <t>Describe "Other" Product Types, and any other needed comments, here:</t>
  </si>
  <si>
    <t>Actuarial Value (AV)</t>
  </si>
  <si>
    <t>Number of Plans</t>
  </si>
  <si>
    <t>Covered Lives</t>
  </si>
  <si>
    <t>Distribution of Covered Lives</t>
  </si>
  <si>
    <t>0.9 to 1.000</t>
  </si>
  <si>
    <t>0.8 to 0.899</t>
  </si>
  <si>
    <t>0.7 to 0.799</t>
  </si>
  <si>
    <t>0.6 to 0.699</t>
  </si>
  <si>
    <t>0.0 to 0.599</t>
  </si>
  <si>
    <t>Other (Describe)</t>
  </si>
  <si>
    <t>Total</t>
  </si>
  <si>
    <t>Description of the Type of Benefits and Cost Sharing Levels for Each AV Range</t>
  </si>
  <si>
    <t>In the comment section below, provide the following:</t>
  </si>
  <si>
    <t>* Number and description of standard plans (non-custom) offered, if any.  Include a description of the</t>
  </si>
  <si>
    <t>* Number of large groups with (i) custom plans and (ii) standard plans.</t>
  </si>
  <si>
    <t>Place comments here:</t>
  </si>
  <si>
    <r>
      <t>Weighted Average Annual Rate Increases (Unadjusted)</t>
    </r>
    <r>
      <rPr>
        <i/>
        <vertAlign val="superscript"/>
        <sz val="12"/>
        <color theme="1"/>
        <rFont val="Arial"/>
        <family val="2"/>
      </rPr>
      <t>2</t>
    </r>
  </si>
  <si>
    <r>
      <t>Weighted Average Annual Rate Increases (Adjusted)</t>
    </r>
    <r>
      <rPr>
        <i/>
        <vertAlign val="superscript"/>
        <sz val="12"/>
        <color theme="1"/>
        <rFont val="Arial"/>
        <family val="2"/>
      </rPr>
      <t>3</t>
    </r>
  </si>
  <si>
    <r>
      <t xml:space="preserve">  * Most Commonly Sold Large Group Benefit Design</t>
    </r>
    <r>
      <rPr>
        <vertAlign val="superscript"/>
        <sz val="12"/>
        <color theme="1"/>
        <rFont val="Arial"/>
        <family val="2"/>
      </rPr>
      <t>4</t>
    </r>
  </si>
  <si>
    <r>
      <t xml:space="preserve">         2) This report summarizes 12-month rate activity for the following reporting year</t>
    </r>
    <r>
      <rPr>
        <b/>
        <i/>
        <vertAlign val="superscript"/>
        <sz val="12"/>
        <color theme="1"/>
        <rFont val="Arial"/>
        <family val="2"/>
      </rPr>
      <t>1</t>
    </r>
    <r>
      <rPr>
        <b/>
        <i/>
        <sz val="12"/>
        <color theme="1"/>
        <rFont val="Arial"/>
        <family val="2"/>
      </rPr>
      <t>:</t>
    </r>
  </si>
  <si>
    <t>Describe any factors affecting the base rate, and the actuarial basis for those factors, including all of the following:</t>
  </si>
  <si>
    <t>Factor</t>
  </si>
  <si>
    <t>Provide Actuarial Basis, Change in Factors, and Member Months During 12-Month Period</t>
  </si>
  <si>
    <t>Geographic Region (describe)</t>
  </si>
  <si>
    <t>Age, including Age Rating Factors (provide further details, such as Age Bands)</t>
  </si>
  <si>
    <t>Occupation</t>
  </si>
  <si>
    <t>Industry</t>
  </si>
  <si>
    <t>Health Status Factors, including, but not limited to Experience and Utilization</t>
  </si>
  <si>
    <t>Enrollees' Share of Premiums</t>
  </si>
  <si>
    <t>Enrollee's Cost Sharing, including Cost Sharing for Prescription Drugs</t>
  </si>
  <si>
    <t>Covered Benefits in addition to Basic Health Care Services and any other Benefits mandated under this article</t>
  </si>
  <si>
    <t>Any other Factor, (e.g., Network Changes) that affects the rate that is not otherwise specified</t>
  </si>
  <si>
    <r>
      <t>Hospital Inpatient</t>
    </r>
    <r>
      <rPr>
        <vertAlign val="superscript"/>
        <sz val="12"/>
        <color theme="1"/>
        <rFont val="Arial"/>
        <family val="2"/>
      </rPr>
      <t>8</t>
    </r>
  </si>
  <si>
    <r>
      <t>Physician/Other Professional Services</t>
    </r>
    <r>
      <rPr>
        <vertAlign val="superscript"/>
        <sz val="12"/>
        <color theme="1"/>
        <rFont val="Arial"/>
        <family val="2"/>
      </rPr>
      <t>9</t>
    </r>
  </si>
  <si>
    <r>
      <t>Prescription Drug</t>
    </r>
    <r>
      <rPr>
        <vertAlign val="superscript"/>
        <sz val="12"/>
        <color theme="1"/>
        <rFont val="Arial"/>
        <family val="2"/>
      </rPr>
      <t>11</t>
    </r>
  </si>
  <si>
    <r>
      <t>Laboratory (Other than Inpatient)</t>
    </r>
    <r>
      <rPr>
        <vertAlign val="superscript"/>
        <sz val="12"/>
        <color theme="1"/>
        <rFont val="Arial"/>
        <family val="2"/>
      </rPr>
      <t>10</t>
    </r>
  </si>
  <si>
    <r>
      <rPr>
        <vertAlign val="superscript"/>
        <sz val="12"/>
        <color theme="1"/>
        <rFont val="Arial"/>
        <family val="2"/>
      </rPr>
      <t xml:space="preserve">7 </t>
    </r>
    <r>
      <rPr>
        <sz val="12"/>
        <color theme="1"/>
        <rFont val="Arial"/>
        <family val="2"/>
      </rPr>
      <t>"Overall" means the weighted average of trend factors used to determine rate increases included in this filing, weighting the</t>
    </r>
  </si>
  <si>
    <r>
      <rPr>
        <vertAlign val="superscript"/>
        <sz val="12"/>
        <color theme="1"/>
        <rFont val="Arial"/>
        <family val="2"/>
      </rPr>
      <t xml:space="preserve">8 </t>
    </r>
    <r>
      <rPr>
        <sz val="12"/>
        <color theme="1"/>
        <rFont val="Arial"/>
        <family val="2"/>
      </rPr>
      <t>Measured as inpatient days, not by number of inpatient admissions.</t>
    </r>
  </si>
  <si>
    <r>
      <rPr>
        <vertAlign val="superscript"/>
        <sz val="12"/>
        <color theme="1"/>
        <rFont val="Arial"/>
        <family val="2"/>
      </rPr>
      <t xml:space="preserve">9 </t>
    </r>
    <r>
      <rPr>
        <sz val="12"/>
        <color theme="1"/>
        <rFont val="Arial"/>
        <family val="2"/>
      </rPr>
      <t>Measured as visits.</t>
    </r>
  </si>
  <si>
    <r>
      <rPr>
        <vertAlign val="superscript"/>
        <sz val="12"/>
        <color theme="1"/>
        <rFont val="Arial"/>
        <family val="2"/>
      </rPr>
      <t>10</t>
    </r>
    <r>
      <rPr>
        <sz val="12"/>
        <color theme="1"/>
        <rFont val="Arial"/>
        <family val="2"/>
      </rPr>
      <t xml:space="preserve"> Laboratory and Radiology measured on a per-service basis.</t>
    </r>
  </si>
  <si>
    <r>
      <rPr>
        <vertAlign val="superscript"/>
        <sz val="12"/>
        <color theme="1"/>
        <rFont val="Arial"/>
        <family val="2"/>
      </rPr>
      <t xml:space="preserve">11 </t>
    </r>
    <r>
      <rPr>
        <sz val="12"/>
        <color theme="1"/>
        <rFont val="Arial"/>
        <family val="2"/>
      </rPr>
      <t>Per Prescrption.</t>
    </r>
  </si>
  <si>
    <r>
      <t>Hospital Inpatient</t>
    </r>
    <r>
      <rPr>
        <vertAlign val="superscript"/>
        <sz val="12"/>
        <color theme="1"/>
        <rFont val="Arial"/>
        <family val="2"/>
      </rPr>
      <t>12</t>
    </r>
    <r>
      <rPr>
        <sz val="12"/>
        <color theme="1"/>
        <rFont val="Arial"/>
        <family val="2"/>
      </rPr>
      <t xml:space="preserve"> </t>
    </r>
  </si>
  <si>
    <r>
      <t>Physician/Other Professional Services</t>
    </r>
    <r>
      <rPr>
        <vertAlign val="superscript"/>
        <sz val="12"/>
        <color theme="1"/>
        <rFont val="Arial"/>
        <family val="2"/>
      </rPr>
      <t>13</t>
    </r>
  </si>
  <si>
    <r>
      <t>Prescription Drug</t>
    </r>
    <r>
      <rPr>
        <vertAlign val="superscript"/>
        <sz val="12"/>
        <color theme="1"/>
        <rFont val="Arial"/>
        <family val="2"/>
      </rPr>
      <t>15</t>
    </r>
  </si>
  <si>
    <r>
      <rPr>
        <vertAlign val="superscript"/>
        <sz val="12"/>
        <color theme="1"/>
        <rFont val="Arial"/>
        <family val="2"/>
      </rPr>
      <t xml:space="preserve">12 </t>
    </r>
    <r>
      <rPr>
        <sz val="12"/>
        <color theme="1"/>
        <rFont val="Arial"/>
        <family val="2"/>
      </rPr>
      <t>Measured as inpatient days, not by number of inpatient admissions.</t>
    </r>
  </si>
  <si>
    <r>
      <rPr>
        <vertAlign val="superscript"/>
        <sz val="12"/>
        <color theme="1"/>
        <rFont val="Arial"/>
        <family val="2"/>
      </rPr>
      <t xml:space="preserve">13 </t>
    </r>
    <r>
      <rPr>
        <sz val="12"/>
        <color theme="1"/>
        <rFont val="Arial"/>
        <family val="2"/>
      </rPr>
      <t>Measured as visits.</t>
    </r>
  </si>
  <si>
    <r>
      <rPr>
        <vertAlign val="superscript"/>
        <sz val="12"/>
        <color theme="1"/>
        <rFont val="Arial"/>
        <family val="2"/>
      </rPr>
      <t>14</t>
    </r>
    <r>
      <rPr>
        <sz val="12"/>
        <color theme="1"/>
        <rFont val="Arial"/>
        <family val="2"/>
      </rPr>
      <t xml:space="preserve"> Laboratory and Radiology measured on a per-service basis.</t>
    </r>
  </si>
  <si>
    <t>Complete the CA Large Group Historical Data Spreadsheet to provide a comparison of</t>
  </si>
  <si>
    <t>the aggregate per enrollee per month costs and rate changes over the last five years for</t>
  </si>
  <si>
    <t>each of the following:</t>
  </si>
  <si>
    <t>(i)    Premiums</t>
  </si>
  <si>
    <t>(ii)   Claim Costs, if any</t>
  </si>
  <si>
    <t>(iii)  Administrative Expenses</t>
  </si>
  <si>
    <t>(iv)  Taxes &amp; Fees</t>
  </si>
  <si>
    <t>(v)   Quality Improvement Expenses.  Administrative Expenses include General and Administrative</t>
  </si>
  <si>
    <t>Fees, Agent and Broker Commissions</t>
  </si>
  <si>
    <t>Complete CA Large Group Historical Data Spreadsheet - Excel</t>
  </si>
  <si>
    <t>rate information, including both of the following:</t>
  </si>
  <si>
    <t>(i) Actual copays, coinsurance, deductibles, annual out of pocket maximums, and any other cost</t>
  </si>
  <si>
    <t xml:space="preserve">    sharing by the following categories: hospital inpatient, hospital outpatient, (including emergency room), </t>
  </si>
  <si>
    <t xml:space="preserve">    than hospital inpatient), radiology services (other than hospital inpatient), other (describe).</t>
  </si>
  <si>
    <t xml:space="preserve">   factor for each aggregate benefit category by the amount of projected medical costs attributable to that category</t>
  </si>
  <si>
    <t xml:space="preserve">  type of benefits and cost sharing levels.</t>
  </si>
  <si>
    <t>(ii)  Any aggregate changes in enrollee cost sharing over the prior years as measured by the weighted average actuarial value based</t>
  </si>
  <si>
    <r>
      <t xml:space="preserve">     on plan benefits using the company's plan relativity model, weighted by the number of enrollees.</t>
    </r>
    <r>
      <rPr>
        <vertAlign val="superscript"/>
        <sz val="12"/>
        <color theme="1"/>
        <rFont val="Arial"/>
        <family val="2"/>
      </rPr>
      <t>16</t>
    </r>
  </si>
  <si>
    <r>
      <rPr>
        <vertAlign val="superscript"/>
        <sz val="12"/>
        <color theme="1"/>
        <rFont val="Arial"/>
        <family val="2"/>
      </rPr>
      <t>16</t>
    </r>
    <r>
      <rPr>
        <sz val="12"/>
        <color theme="1"/>
        <rFont val="Arial"/>
        <family val="2"/>
      </rPr>
      <t xml:space="preserve"> Please determine weighted average actuarial value based on the company's own plan relativity model.</t>
    </r>
  </si>
  <si>
    <t xml:space="preserve">    For this purpose, the company is not required to use the CMS model.</t>
  </si>
  <si>
    <t>Describe any changes in benefits for enrollees/insureds over the prior year, providing a description of</t>
  </si>
  <si>
    <t>benefits added or eliminated, as well as any aggregate changes as measured as a percentage of the</t>
  </si>
  <si>
    <t xml:space="preserve">aggregate claims costs.  Provide this information for each of the following categories: hospital inpatient, </t>
  </si>
  <si>
    <t>hospital outpatient (including emergency room), physician and other professional services. Prescription</t>
  </si>
  <si>
    <t>drugs from pharmacies, laboratory services (other than hospital inpatient), radiology services (other than</t>
  </si>
  <si>
    <t>hospital inpatient), other (describe).</t>
  </si>
  <si>
    <t>Describe any cost containment and quality improvement efforts since prior year for the same category of health benefit plan.</t>
  </si>
  <si>
    <t>To the extent possible, describe any significant new health care cost containment and quality improvement efforts and provide</t>
  </si>
  <si>
    <t>1.01 Coordination and Cooperation</t>
  </si>
  <si>
    <t>1.02 Ensuring Networks Are Based on Value</t>
  </si>
  <si>
    <t>1.03 Demonstrating Action on High Cost Providers</t>
  </si>
  <si>
    <t>1.04 Demonstrating Action on High Cost Pharmaceuticals</t>
  </si>
  <si>
    <t>1.05 Quality Improvement Strategy</t>
  </si>
  <si>
    <t>1.06 Participation in Collaborative Quality Initiatives</t>
  </si>
  <si>
    <t>1.07 Data Exchange with Providers</t>
  </si>
  <si>
    <t>1.08 Data Aggregation across Health Plans</t>
  </si>
  <si>
    <t>https://board.coveredca.com/meetings/2016/4-07/2017%20QHP%20Issuer%20Contract_Attachment%207__Individual_4-6-2016_CLEAN.pdf</t>
  </si>
  <si>
    <t>In addition to Code referenced on Cover-Input Page, see California Health Benefit Exchange, April 7, 2016 Board Meeting materials:</t>
  </si>
  <si>
    <t xml:space="preserve">Describe for each segment the number of products covered by the information that incurred the excise tax paid by the health plan - </t>
  </si>
  <si>
    <t>applicable to year 2020 and later.</t>
  </si>
  <si>
    <t>Provide any additional comments on factors that affect rates and the weighted average rate changes included in this filing.</t>
  </si>
  <si>
    <t>at a plan pharmacy, network pharmacy or mail order pharmacy for outpatient use for each of the following:</t>
  </si>
  <si>
    <t>(i) Percentage of Premium Attributable to Prescription Drug Costs</t>
  </si>
  <si>
    <t>(ii) Year-Over-Year Increase, as Percentage, in Per Member Per Month, Total Health Plan Spending</t>
  </si>
  <si>
    <t>(iii) Year-Over-Year Increase in Per Member Per Month Costs for Drug Prices Compared to Other Components of Health Care Premium</t>
  </si>
  <si>
    <t>(iv) Specialty Tier Formulary List</t>
  </si>
  <si>
    <t>(v) Percent of Premium Attributable to Drugs Administered in a Doctor's Office, if available</t>
  </si>
  <si>
    <t>(vi) Health Plan/Insurer Use of a Prescription Drug (Pharmacy) Benefit Manager, if any</t>
  </si>
  <si>
    <t>17) Other Comments</t>
  </si>
  <si>
    <r>
      <rPr>
        <vertAlign val="superscript"/>
        <sz val="12"/>
        <color theme="1"/>
        <rFont val="Arial"/>
        <family val="2"/>
      </rPr>
      <t>4</t>
    </r>
    <r>
      <rPr>
        <sz val="12"/>
        <color theme="1"/>
        <rFont val="Arial"/>
        <family val="2"/>
      </rPr>
      <t xml:space="preserve"> Most commonly sold large group benefit design is determined at the product level.  The most common large</t>
    </r>
  </si>
  <si>
    <t xml:space="preserve">   (actual or a reasonable approximation when actual information is not available).  The average shall be weighted</t>
  </si>
  <si>
    <t xml:space="preserve">   rating area, and average age.</t>
  </si>
  <si>
    <t xml:space="preserve">  group benefit design, determined by number enrollees, should not include cost sharing, including, but not</t>
  </si>
  <si>
    <t xml:space="preserve">  limited to, deductibles, copays, and coinsurance.</t>
  </si>
  <si>
    <t>Please complete the following tables.  In completing these tables, please see definition of "Actuarial Value" in</t>
  </si>
  <si>
    <t>Place comments below:</t>
  </si>
  <si>
    <t>(Include (1) a description (such as product name or benefit/cost-sharing description, and product type) of the most commonly</t>
  </si>
  <si>
    <t>Comments: Describe differences between the products in each of the segment types listed in the above table, including which product types</t>
  </si>
  <si>
    <t>(PPO, EPO, HMO, POS, HDHP, Other) are 100% community rated, which are 100% experience rated, and which are blended.  Also include</t>
  </si>
  <si>
    <t>the distribution of covered lives among each product type and rating method.</t>
  </si>
  <si>
    <r>
      <rPr>
        <vertAlign val="superscript"/>
        <sz val="12"/>
        <color theme="1"/>
        <rFont val="Arial"/>
        <family val="2"/>
      </rPr>
      <t xml:space="preserve">15 </t>
    </r>
    <r>
      <rPr>
        <sz val="12"/>
        <color theme="1"/>
        <rFont val="Arial"/>
        <family val="2"/>
      </rPr>
      <t>Per Prescription.</t>
    </r>
  </si>
  <si>
    <t xml:space="preserve"> 2.</t>
  </si>
  <si>
    <t>Number of Enrollees/Covered Lives Unaffected by a Rate Change at Renewal</t>
  </si>
  <si>
    <t>1.</t>
  </si>
  <si>
    <t>2.</t>
  </si>
  <si>
    <t>3.</t>
  </si>
  <si>
    <t>4.</t>
  </si>
  <si>
    <t>Historical Data - Premium and Claims</t>
  </si>
  <si>
    <t>HMO/POS</t>
  </si>
  <si>
    <t>Historical Data</t>
  </si>
  <si>
    <t>Premium:</t>
  </si>
  <si>
    <t xml:space="preserve">Total premium </t>
  </si>
  <si>
    <t>Claims:</t>
  </si>
  <si>
    <t>Claims Incurred and Paid</t>
  </si>
  <si>
    <t>Direct claim reserves</t>
  </si>
  <si>
    <t>Experience rating refunds (rate credits) paid</t>
  </si>
  <si>
    <t>Reserve for experience rating refunds (rate credits)</t>
  </si>
  <si>
    <t>2.5</t>
  </si>
  <si>
    <t>Contingent benefit and lawsuit reserves</t>
  </si>
  <si>
    <t>2.6</t>
  </si>
  <si>
    <t xml:space="preserve">Total incurred claims </t>
  </si>
  <si>
    <t>Federal and State Taxes and Licensing or Regulatory Fees</t>
  </si>
  <si>
    <t xml:space="preserve">Federal taxes and assessments  </t>
  </si>
  <si>
    <t>3.1a Federal income taxes deductible from premium in MLR calculations</t>
  </si>
  <si>
    <t>3.1b Patient Centered Outcomes Research Institute (PCORI) Fee</t>
  </si>
  <si>
    <t>3.1c Affordable Care Act section 9010 Fee</t>
  </si>
  <si>
    <t>3.1d Federal Transitional Reinsurance Fee</t>
  </si>
  <si>
    <t>3.1e Other Federal Taxes and assessments deductible from premium</t>
  </si>
  <si>
    <t>State Premium Tax</t>
  </si>
  <si>
    <t>State Income Tax</t>
  </si>
  <si>
    <t>Regulatory authority licenses and fees</t>
  </si>
  <si>
    <t>Other Taxes and Fees</t>
  </si>
  <si>
    <t xml:space="preserve">Total Federal and State Taxes and fees </t>
  </si>
  <si>
    <t>Health Care Quality Improvement Expenses Incurred</t>
  </si>
  <si>
    <t>Improve health outcomes</t>
  </si>
  <si>
    <t>Activities to prevent hospital readmission</t>
  </si>
  <si>
    <t>Improve patient safety and reduce medical errors</t>
  </si>
  <si>
    <t>Wellness and health promotion activities</t>
  </si>
  <si>
    <t>Health information technology expenses related to improving health care quality</t>
  </si>
  <si>
    <t>Allowable Implementation ICD-10 expenses (not to exceed 0.3% of premium)</t>
  </si>
  <si>
    <t>Total Incurred Health Care Quality Improvement Expenses</t>
  </si>
  <si>
    <t>5.</t>
  </si>
  <si>
    <t xml:space="preserve">Non-Claims Costs </t>
  </si>
  <si>
    <t>Administrative Expenses</t>
  </si>
  <si>
    <t>Agents and brokers fees and commissions</t>
  </si>
  <si>
    <t>Other general and administrative expenses</t>
  </si>
  <si>
    <t>Total non-claims costs</t>
  </si>
  <si>
    <t>6.</t>
  </si>
  <si>
    <t xml:space="preserve">Other Indicators or information </t>
  </si>
  <si>
    <t>Number of covered lives</t>
  </si>
  <si>
    <t>Member months</t>
  </si>
  <si>
    <t>PPO/EPO</t>
  </si>
  <si>
    <t>Total Dollars</t>
  </si>
  <si>
    <t>Premiums</t>
  </si>
  <si>
    <t>Claims Costs</t>
  </si>
  <si>
    <t>Taxes and Fees</t>
  </si>
  <si>
    <t>Quality Improvement Expenses</t>
  </si>
  <si>
    <t>PMPM</t>
  </si>
  <si>
    <t>Average Change in Rating Components (%)</t>
  </si>
  <si>
    <t>N/A</t>
  </si>
  <si>
    <t>Report Name</t>
  </si>
  <si>
    <t>CA Large Group Historical Data Spreadsheet</t>
  </si>
  <si>
    <t>Describe any changes in enrollee cost sharing over the prior year associated with the submitted</t>
  </si>
  <si>
    <t>Employee, and Employee and Dependents, including a description of the Family Composition (i.e, Tier Ratios) used in each Premium Tier</t>
  </si>
  <si>
    <r>
      <t xml:space="preserve">Weighted Average Rate Change Unadjusted </t>
    </r>
    <r>
      <rPr>
        <vertAlign val="superscript"/>
        <sz val="12"/>
        <color theme="1"/>
        <rFont val="Arial"/>
        <family val="2"/>
      </rPr>
      <t>6</t>
    </r>
  </si>
  <si>
    <r>
      <rPr>
        <vertAlign val="superscript"/>
        <sz val="12"/>
        <color theme="1"/>
        <rFont val="Arial"/>
        <family val="2"/>
      </rPr>
      <t>1</t>
    </r>
    <r>
      <rPr>
        <sz val="12"/>
        <color theme="1"/>
        <rFont val="Arial"/>
        <family val="2"/>
      </rPr>
      <t xml:space="preserve"> Provide information for January 1 - December 31 of the reporting year:</t>
    </r>
  </si>
  <si>
    <t>Large Group Prescription Drug Cost Reporting Form</t>
  </si>
  <si>
    <t>Percent of Premium Attributable to Prescription Drug Costs</t>
  </si>
  <si>
    <t>(Subsection (c)(4)(A)(i))</t>
  </si>
  <si>
    <t>Includes Plan Pharmacy, Network Pharmacy, and Mail Order Pharmacy for Outpatient Use</t>
  </si>
  <si>
    <t>Covered Prescription Drug Categories</t>
  </si>
  <si>
    <t>Percent of Paid Premium
 Attributable to Prescriptions Drug Costs</t>
  </si>
  <si>
    <t>Total ( = 1+2+3)</t>
  </si>
  <si>
    <t>4. Pharmacy Manufacturer Rebate Amount (negative)</t>
  </si>
  <si>
    <t>Total Health Care Paid Premiums with pharmacy benefits carve-in (PMPM)</t>
  </si>
  <si>
    <t>Year-Over-Year Increase, as a Percentage, in Per Member Per Month, Total Health Plan Spending</t>
  </si>
  <si>
    <t>(Subsection (c)(4)(A)(ii))</t>
  </si>
  <si>
    <t>Year-Over-Year Increase (%) in Total Annual Plan Spending (i.e., Allowed Dollar Amount)</t>
  </si>
  <si>
    <t>Total  = (1+2+3)</t>
  </si>
  <si>
    <t>Pharmacy Manufacturer Rebate Amount (negative)</t>
  </si>
  <si>
    <t>Year-Over-Year Increase
 (%)</t>
  </si>
  <si>
    <t>Year-Over-Year Increase in Per Member Per Month Costs for Drug Prices Compared  to Other Components of Health Care Premium</t>
  </si>
  <si>
    <t>(Subsection (c)(4)(A)(iii))</t>
  </si>
  <si>
    <t xml:space="preserve">Year-Over-Year Increase (PMPM) </t>
  </si>
  <si>
    <t>1)  Paid Plan Cost - Prescription Drugs
(dispensed at pharmacy)</t>
  </si>
  <si>
    <t>2)  Paid Plan Cost - Prescription Drugs, if available
(administered in doctor's office)</t>
  </si>
  <si>
    <t>3)  Pharmacy Manufacturer Rebate (Negative)</t>
  </si>
  <si>
    <t>4)  Paid Plan Cost - Medical Benefits Excludes
Prescription Drugs above (1) &amp; (2)</t>
  </si>
  <si>
    <t xml:space="preserve">5)  Administration Cost Excluding Total Commission Expenses </t>
  </si>
  <si>
    <t>6)  Total Commission Expenses</t>
  </si>
  <si>
    <t>7)  Taxes and Fees</t>
  </si>
  <si>
    <t>8)  Profit</t>
  </si>
  <si>
    <t>9)  Other</t>
  </si>
  <si>
    <t xml:space="preserve">10) Total Health Care Premium with pharmacy benefits carve-in </t>
  </si>
  <si>
    <t>Total Member Months</t>
  </si>
  <si>
    <t xml:space="preserve">    Prescription Drugs Coverage</t>
  </si>
  <si>
    <t xml:space="preserve">    Medical Coverage (regardless of pharmacy benefits carve-in coverage)</t>
  </si>
  <si>
    <t>Specialty Tier Formulary List</t>
  </si>
  <si>
    <t>(Subsection (c)(4)(A)(iv))</t>
  </si>
  <si>
    <t>Prescription Drug Name</t>
  </si>
  <si>
    <t>Therapy Class</t>
  </si>
  <si>
    <t>Percent of Premium Attributable To Drugs Administered in a Doctor's Office</t>
  </si>
  <si>
    <t>(Subsection (c)(4)(B))</t>
  </si>
  <si>
    <t>Percent of Paid Premium</t>
  </si>
  <si>
    <t>(1)  Drug Benefits Covered as Part of Medical Benefits         Administered in Doctor's Office, if available</t>
  </si>
  <si>
    <t>(2) Total Medical/Pharmacy Benefits</t>
  </si>
  <si>
    <t>Health Plan/Insurer Uses of Prescription Drug Benefit Manager</t>
  </si>
  <si>
    <t>A. (i) Does the health plan utilize a pharmacy benefit manager (PBM) to prescription drug services to its enrollees?</t>
  </si>
  <si>
    <t xml:space="preserve">If yes, please provide responses to the remaining questions on this page. </t>
  </si>
  <si>
    <t xml:space="preserve">    (ii) Please provide the name(s) of the PBM(s) utilized by the health plan and select the functions delegated to the PBM(s).</t>
  </si>
  <si>
    <t>Name(s) of PBM(s)</t>
  </si>
  <si>
    <t>Functions Delegated to PBM(s)</t>
  </si>
  <si>
    <t>Utilization management</t>
  </si>
  <si>
    <t xml:space="preserve"> Claim processing</t>
  </si>
  <si>
    <t>Provider dispute resolutions</t>
  </si>
  <si>
    <t>Enrollee grievances</t>
  </si>
  <si>
    <t>No</t>
  </si>
  <si>
    <t xml:space="preserve">Yes </t>
  </si>
  <si>
    <t>For policies subject to CHSC 1385.045 or CIC 10181.45</t>
  </si>
  <si>
    <t>Term</t>
  </si>
  <si>
    <t>Definition</t>
  </si>
  <si>
    <t xml:space="preserve">Administrative Expenses/Costs </t>
  </si>
  <si>
    <t>Business expenses associated with general administration, agents/brokers fees and commissions, direct sales salaries, workforce salaries and benefits, loss adjustment expenses, cost containment expenses, and community benefit expenditures.</t>
  </si>
  <si>
    <t>Allowed Dollar Amount</t>
  </si>
  <si>
    <t>Total payments made under the policy to health care providers on behalf of covered members, including payments made by issuers and member cost sharing.</t>
  </si>
  <si>
    <t>Annual Plan Spending</t>
  </si>
  <si>
    <t>Biological Product</t>
  </si>
  <si>
    <t>Biosimilar Product</t>
  </si>
  <si>
    <t>Brand Name Drug</t>
  </si>
  <si>
    <t>Medications protected by patents that grant their makers exclusive marketing rights for several years. When patents expire, other manufacturers can sell generic copies at lower prices.</t>
  </si>
  <si>
    <t>Dispensed at Pharmacy</t>
  </si>
  <si>
    <t>Dispensed at a plan pharmacy, network pharmacy, or mail order pharmacy for outpatient use.</t>
  </si>
  <si>
    <t>Formulary</t>
  </si>
  <si>
    <t xml:space="preserve">List of drugs used to treat patients in a drug benefit plan. Products listed on a formulary are covered for reimbursement at varying levels. </t>
  </si>
  <si>
    <t>Generic Drug</t>
  </si>
  <si>
    <t>Interchangeable Product</t>
  </si>
  <si>
    <t>An interchangeable product is a biosimilar product that meets additional requirements outlined by the Biologics Price Competition and Innovation Act.</t>
  </si>
  <si>
    <t>Mail Order</t>
  </si>
  <si>
    <t>Licensed pharmacy established to dispense maintenance medications for chronic use in quantities greater than normally purchased at a retail pharmacy. The mail order pharmacy usually uses highly automated equipment so that non-pharmacists perform many routine tasks. As a result, mail order can typically dispense medication at a lower cost per prescription.</t>
  </si>
  <si>
    <t>National Drug Code (NDC)</t>
  </si>
  <si>
    <t xml:space="preserve">Numeric system to identify drug products in the United States. A drug’s NDC number is often expressed using a 3-segment-number where the first segment identifies the manufacturer, the second identifies the product and strength, and the last identifies the package size and type.
If the NDC on the package label is less than 11 digits, then add a leading zero to the appropriate segment to create a 5-4-2 segment number. Example.
Label Configuration  Add leading zero, Remove hyphens
4-4-2 (xxxx-xxxx-xx)   0xxxxxxxxxx (5-4-2)
5-3-2 (xxxxx-xxx-xx)   xxxxx0xxxxx (5-4-2)
5-4-1 (xxxxx-xxxx-x)   xxxxxxxxx0x (5-4-2)
</t>
  </si>
  <si>
    <t>Number of Prescriptions (# of Prescriptions)</t>
  </si>
  <si>
    <t>30-day supply is treated as a unit.  The range is as follows:
    - Between 1- to 30-day supply is 1 unit
    - Between 31- to 60-day supply is 2 units  
    - More than 60-day supply will be 3 units.</t>
  </si>
  <si>
    <t>Paid Plan Claim (Paid Plan Cost)</t>
  </si>
  <si>
    <t>Allowed Dollar Amount minus the member cost-sharing amount = Incurred Costs.  (If this Term is related to drug cost only, excludes Manufacturer Rebate).</t>
  </si>
  <si>
    <t>Paid Dollar Amount</t>
  </si>
  <si>
    <t>Pharmacy Benefits Carve-In</t>
  </si>
  <si>
    <t>Management of the drug benefit is included with the management of the medical benefit, using a single entity and contract to administer both benefits. 
Carve-Out: Management of the drug benefit is separate from the management of the medical benefit, using two different entities or two separate contracts to administer the benefits.</t>
  </si>
  <si>
    <t>Pharmacy Benefit Manager (PBM)</t>
  </si>
  <si>
    <t>Organization dedicated to administering prescription benefit management services to employers, health plans, third-party administrators, union groups, and other plan sponsors. A full-service PBM maintains eligibility, adjudicates prescription claims, provides clinical services and customer support, contracts and manages pharmacy networks, and provides management reports.</t>
  </si>
  <si>
    <t>Prescription Drug</t>
  </si>
  <si>
    <t>“Prescription drug” or “drug” means a self-administered drug approved by the FDA for sale to the public through retail or mail order pharmacies that requires a prescription and is not provided for use on an inpatient basis or administered in a clinical setting or by a licensed health care provider. The term includes: (i) disposable devices that are medically necessary for the administration of a covered prescription drug, such as spacers and inhalers for the administration of aerosol outpatient prescription drugs; (ii) syringes for self-injectable prescription drugs that are not dispensed in pre-filled syringes; (iii) drugs, devices, and FDA-approved products covered under the prescription drug benefit of the product pursuant to sections 1367.002 and 1367.25 of the Health and Safety Code, including any such over-the-counter drugs, devices, and FDA-approved products; and (iv) at the option of the health care service plan, any vaccines or other health benefits covered under the prescription drug benefit of the product.</t>
  </si>
  <si>
    <t>Reference Product</t>
  </si>
  <si>
    <t xml:space="preserve">Retail </t>
  </si>
  <si>
    <t>Specialty Drug</t>
  </si>
  <si>
    <t xml:space="preserve">A drug with a plan- or insurer-negotiated monthly cost prior to rebate that exceeds the threshold for a specialty drug under the Medicare Part D program (Medicare Prescription Drug, Improvement, and Modernization Act of 2003 (Public Law 108-173)). For example, in 2019, the threshold amount is $670 for a one-month supply: Drug A costs $40 per day provided for two-day supply (Between 1- to 30-day supply is 1 unit) while Drug B costs $80 per day with a 60-day supply (Between 31- to 60-day supply is 2 units); therefore, Drug A (= ($40*2)/1 = $80 &lt; $670) is not treated as Specialty Drug while Drug B (= ($80*60)/2 = $2400 &gt; $670) is treated as Specialty Drug. 
</t>
  </si>
  <si>
    <t>Rx Report Glossary</t>
  </si>
  <si>
    <t>CA Large Group Historical Data Spreadsheet (Fully Insured)</t>
  </si>
  <si>
    <t>For Policies subject to CIC 10181.45 or CHSC 1374.21</t>
  </si>
  <si>
    <t>(Subsection (c)(4)(C)(i) &amp; (c)(4)(C)(ii))</t>
  </si>
  <si>
    <t>H&amp;S Code 1385.045(c)(3)(C) &amp; CIC 10181.45(c)(3)(C) - 5 years of Historical Data for Large Group HMO Products</t>
  </si>
  <si>
    <t>H&amp;S Code 1385.045(c)(3)(C) &amp; CIC 10181.45(c)(3)(C) - 5 years of Historical Data for Large Group PPO Products</t>
  </si>
  <si>
    <t>H&amp;S Code 1385.045(c)(3)(C) &amp; CIC 10181.45(c)(3)(C) - 5 years of Historical Data for Large Group HMO and PPO Products Combined</t>
  </si>
  <si>
    <t>H&amp;S Code 1385.045(c)(2) &amp; CIC 10181.45(c)(2) -            8) Factors Affecting Base Rate</t>
  </si>
  <si>
    <t>H&amp;S Code 1385.045(c)(3)(A) &amp; CIC 10181.45(c)(3)(A) -  9) Current Year Medical &amp; Prescription Drug Trend Factors</t>
  </si>
  <si>
    <t>H&amp;S Code 1385.045(c)(3)(B) &amp; CIC 10181.45(c)(3)(B) - 10) Projection Year Medical &amp; Prescription Drug Trend Factors</t>
  </si>
  <si>
    <t>H&amp;S Code 1385.045(c)(3)(C) &amp; CIC 10181.45(c)(3)(C) - 11) CA LG Historical Data Spreadsheet</t>
  </si>
  <si>
    <t>H&amp;S Code 1385.045(c)(3)(E) &amp; CIC 10181.45(c)(3)(E) - 13) Changes in Enrollee/Insured Benefits</t>
  </si>
  <si>
    <t>H&amp;S Code 1385.045(c)(3)(F) &amp; CIC 10181.45(c)(3)(F) - 14) Cost Containment and Quality Improvement Efforts</t>
  </si>
  <si>
    <t>H&amp;S Code 1385.045(c)(3)(G) &amp; CIC 10181.45(c)(3)(G) - 15) Excise Tax Incurred by the Health Plan</t>
  </si>
  <si>
    <t>Company Name (Health Plan)</t>
  </si>
  <si>
    <t xml:space="preserve">1. Generic Drugs
    </t>
  </si>
  <si>
    <t xml:space="preserve">2. Brand Name Drugs
   </t>
  </si>
  <si>
    <t xml:space="preserve">3. Specialty Drugs
</t>
  </si>
  <si>
    <t>Large Group Aggregate Rate Data Report (LGARD), Large Group Historical Data Spreadsheet (LGHistData), and Large Group Prescription Drug Cost Data Report (LGPDCD)</t>
  </si>
  <si>
    <t>LGARD-#3-#6-RateChanges</t>
  </si>
  <si>
    <t>LGARD-#7-ProductsSold</t>
  </si>
  <si>
    <t>LGARD-#8-BaseRateFactors</t>
  </si>
  <si>
    <t>LGARD-#9-#10-TrendFactors</t>
  </si>
  <si>
    <t>LGARD-#11-HistData</t>
  </si>
  <si>
    <t>LGARD-#13-EEBenefits</t>
  </si>
  <si>
    <t>LGARD-#14-CCQIEfforts</t>
  </si>
  <si>
    <t>LGARD-#15-ExciseTaxes</t>
  </si>
  <si>
    <t>LGARD-#16-LGRxReport</t>
  </si>
  <si>
    <t>LGARD-#17-OtherComments</t>
  </si>
  <si>
    <t>LGHistData-HMO</t>
  </si>
  <si>
    <t>LGHistData-PPO</t>
  </si>
  <si>
    <t>LGHistData-Summary</t>
  </si>
  <si>
    <t>LGPDCD-PharmPctPrem</t>
  </si>
  <si>
    <t>LGPDCD-YoYTotalPlanSpnd</t>
  </si>
  <si>
    <t>LGPDCD-YoYCompofPrem</t>
  </si>
  <si>
    <t>LGPDCD-SpecTierForm</t>
  </si>
  <si>
    <t>LGPDCD-PharmDocOff</t>
  </si>
  <si>
    <t>LGPDCD-PharmBenMgr</t>
  </si>
  <si>
    <t>H&amp;S Code 1385.045(a) &amp; CIC 10181.45(a) -                    3) Weighted Average Rate Change, and Number of Employees Subject to the Rate Change</t>
  </si>
  <si>
    <t>Benefit Categories</t>
  </si>
  <si>
    <t xml:space="preserve">   by the number of enrollees/covered lives.</t>
  </si>
  <si>
    <t>sold design, and (2) methodology used to determine any reasonable approximations used).</t>
  </si>
  <si>
    <t>Radiology (Other than Inpatient)</t>
  </si>
  <si>
    <r>
      <t>Radiology (Other than Inpatient)</t>
    </r>
    <r>
      <rPr>
        <vertAlign val="superscript"/>
        <sz val="12"/>
        <color theme="1"/>
        <rFont val="Arial"/>
        <family val="2"/>
      </rPr>
      <t>14</t>
    </r>
  </si>
  <si>
    <t>LGPDCD-RxGlossary</t>
  </si>
  <si>
    <t>Complete the Large Group Drug Cost Reporting Form to provide the information on covered prescription drugs dispensed</t>
  </si>
  <si>
    <t>Complete Large Group Prescription Drug Cost Reporting Form</t>
  </si>
  <si>
    <t>The Large Group Historical Data Report consists of the following tabs:</t>
  </si>
  <si>
    <t>The Large Group Prescription Drug Cost Reporting Form consists of the following tabs:</t>
  </si>
  <si>
    <t xml:space="preserve">       10)  Projected Medical Services Trend</t>
  </si>
  <si>
    <t>Overall Medical Services</t>
  </si>
  <si>
    <t>Overall Medical Services + Prescription Drug</t>
  </si>
  <si>
    <t>Experience Medical Services Allowed Trend by Trend Category</t>
  </si>
  <si>
    <t>Projected Medical Services Allowed Trend by Trend Category</t>
  </si>
  <si>
    <r>
      <t xml:space="preserve">         9)  Overall</t>
    </r>
    <r>
      <rPr>
        <b/>
        <i/>
        <vertAlign val="superscript"/>
        <sz val="12"/>
        <color theme="1"/>
        <rFont val="Arial"/>
        <family val="2"/>
      </rPr>
      <t>7</t>
    </r>
    <r>
      <rPr>
        <b/>
        <i/>
        <sz val="12"/>
        <color theme="1"/>
        <rFont val="Arial"/>
        <family val="2"/>
      </rPr>
      <t>Experience Medical Services Trend</t>
    </r>
  </si>
  <si>
    <t>A biological product that is highly similar to and has no clinically meaningful differences from an existing FDA-approved reference product. Treat this as Generic, unless the plan- or insurer-negotiated monthly cost exceeds the threshold for a Specialty Drug.</t>
  </si>
  <si>
    <t>A medication created to be the same as an already marketed brand name drug in dosage, form, safety, strength, route of administration, quality, performance characteristics, and intended use. These similarities help to demonstrate bioequivalence, which means that a generic medicine works in the same way and provides the same clinical benefit as its brand name version. In other words, you can take a generic medicine as an equal substitute for its brand name counterpart.</t>
  </si>
  <si>
    <t>A single biological product, already approved by FDA, against which a proposed biosimilar product is compared. A reference product is approved based on, among other things, a full complement of safety and effectiveness data. Treat this as Brand Name or Brand Name Specialty.</t>
  </si>
  <si>
    <t>Medications which are purchased at a retail pharmacy.</t>
  </si>
  <si>
    <t>A product regulated by the Food and Drug Administration (FDA) and used to diagnose, prevent, treat, and cure diseases and medical conditions. They are a diverse category of products and are generally large, complex molecules. These products may be produced through biotechnology in a living system.</t>
  </si>
  <si>
    <t>Actuarial Basis</t>
  </si>
  <si>
    <t>The methodology used to determine the rating factors and the purpose of the factors</t>
  </si>
  <si>
    <t>Actuarial Value</t>
  </si>
  <si>
    <t>Any factors affecting the base rate, and the actuarial bases for those factors</t>
  </si>
  <si>
    <t>Custom Plan</t>
  </si>
  <si>
    <t>Excise Tax</t>
  </si>
  <si>
    <t>Large Group</t>
  </si>
  <si>
    <t>Number of Enrollees/Covered Lives</t>
  </si>
  <si>
    <t>Percent of Total Rate Changes</t>
  </si>
  <si>
    <t>Product Type</t>
  </si>
  <si>
    <t>Projected Trend</t>
  </si>
  <si>
    <t>Segment Type</t>
  </si>
  <si>
    <t>Standard Plan</t>
  </si>
  <si>
    <t xml:space="preserve">The calendar year (i.e., the current year) that a health plan or health insurer files the California Large Group Annual Aggregate Rate Data Report </t>
  </si>
  <si>
    <t>Category of rate determination method (i.e., community/manual rates, in whole or in part).  For the purpose of this section, segment types are 100% community/manual rated (in whole), blended (in part), and 100% experience rated (none).</t>
  </si>
  <si>
    <t>The number of employees, including covered dependents enrolled (i.e., members or covered lives), affected by rate changes during the 12-month reporting period; reasonable approximations are allowed when actual information is not available.</t>
  </si>
  <si>
    <t>Puts a 40 percent tax on the most expensive health insurance plans whose costs exceed certain thresholds</t>
  </si>
  <si>
    <t>The opposite of "standard plan" as referenced in item 7, this is a large group plan in which the purchaser has the opportunity to select an array of benefits, contractual provisions, and cost sharing.</t>
  </si>
  <si>
    <t xml:space="preserve">       18) Additional Information</t>
  </si>
  <si>
    <t>LGARD-#18-AdditionalInfo</t>
  </si>
  <si>
    <t>18) Additional Information</t>
  </si>
  <si>
    <t>the tab, LGARD-#18-AdditionalInfo, which can be referenced via the link below:</t>
  </si>
  <si>
    <t xml:space="preserve">A large group plan (and not an individual or small group plan), as referenced in item 7, sold by the health plan to the purchaser with little or no opportunity for customization regarding benefits, contractual provisions, or cost-sharing.  </t>
  </si>
  <si>
    <t>The following glossary lists out some additional information related to terms contained in the Large Group Aggregate Data Report Form:</t>
  </si>
  <si>
    <t>Refers to Health Maintenance Organization (HMO), Preferred Provider Organization (PPO), Point of Service (POS), Exclusive Provider Organization (EPO), and High Deductible Health Plan (HDHP)…...  "Product" references a discrete package of health insurance covered services that a health insurance issuer offers using a particular network type within a service area.  "Plan", on the other hand, with respect to an issuer and a product, means the pairing of the health insurance coverage benefits under the product with a particular cost-sharing structure, provider network, and service area.</t>
  </si>
  <si>
    <t>Measurement of the distribution of the number of rate changes for a given category (e.g., effective month) in items 4-6 of this report.</t>
  </si>
  <si>
    <t>***Please Note: Fields shaded in blue (all LGARD tabs) will update automatically, so there is no need to interact with these cells.</t>
  </si>
  <si>
    <t>Total payments made under the policy to health care providers on behalf of covered members including payments made by issuers and member cost sharing = Allowed Dollar Amount.</t>
  </si>
  <si>
    <t>H&amp;S Code 1385.045(c)(1)(C) &amp; CIC 10181.45(c)(1)(C) - 6) Rate Changes by Product Type</t>
  </si>
  <si>
    <t>Hospital Outpatient (Including ER)</t>
  </si>
  <si>
    <t>Please provide an explanation if any of the categories under 9) are zero or have no value.</t>
  </si>
  <si>
    <t>Please provide an explanation if any of the categories under 10) are zero or have no value.</t>
  </si>
  <si>
    <r>
      <t xml:space="preserve">    physician and other </t>
    </r>
    <r>
      <rPr>
        <b/>
        <sz val="12"/>
        <color theme="1"/>
        <rFont val="Arial"/>
        <family val="2"/>
      </rPr>
      <t>professional</t>
    </r>
    <r>
      <rPr>
        <sz val="12"/>
        <color theme="1"/>
        <rFont val="Arial"/>
        <family val="2"/>
      </rPr>
      <t xml:space="preserve"> services, prescription drugs from pharmacies, laboratory services (other</t>
    </r>
  </si>
  <si>
    <t>California 2017 Individual Market QHP Issuer Contract."</t>
  </si>
  <si>
    <t>to structure their response with reference to the cost containment and quality improvement components of "Attachment 7 to Covered</t>
  </si>
  <si>
    <t>Pricing trend for the calendar year CY+1 over calendar year CY and for calendar year CY over calendar year CY - 1 used in pricing health coverage premium effective during the reporting period, where CY refers to the Current (or Reporting) Year.</t>
  </si>
  <si>
    <t>Glossary of terms used in Large Group Prescription Drug Reporting Form</t>
  </si>
  <si>
    <t>H&amp;S Code 1385.045(c)(1)(E) &amp; CIC 10181.45(c)(1)(E) - 7) Products Sold with Materially Different Benefits, Cost Share</t>
  </si>
  <si>
    <t>H&amp;S Code 1385.045(c)(4)(A), 1385.045(c)(4)(B), 1385.045(c)(4)(C) &amp; CIC 10181.045(c)(4)(A), 10181.045(c)(4)(B), 10181.045(c)(4)(C) - 16) Large Group Prescription Drug Report</t>
  </si>
  <si>
    <t>H&amp;S Code 1385.045(c)(4)(A)(i) &amp; CIC 10181.45(4)(A)(i) - Percent of Premium Attributable to Prescription Drug Costs</t>
  </si>
  <si>
    <t>H&amp;S Code 1385.045(c)(4)(A)(ii) &amp; CIC 10181.45(4)(A)(ii) - Year-Over-Year Increase, as a Percentage, in Per Member Per Month, Total Health Plan Spending</t>
  </si>
  <si>
    <t>H&amp;S Code 1385.045(c)(4)(A)(iii) &amp; CIC 10181.45(4)(A)(iii) - Year-Over-Year Increase in Per Member Per Month Costs &amp; Drug Prices Compared  to Other Components of Health Care Premium</t>
  </si>
  <si>
    <t>H&amp;S Code 1385.045(c)(4)(A)(iv) &amp; CIC 10181.45(4)(A)(iv) - Specialty Tier Formulary List</t>
  </si>
  <si>
    <t>H&amp;S Code 1385.045(c)(4)(B) &amp; CIC 10181.45(4)(B) - Percent of Premium Attributable To Drugs Administered in a Doctor's Office</t>
  </si>
  <si>
    <t>H&amp;S Code 1385.045(c)(4)(C)(i), 1385.045(c)(4)(C)(ii) &amp; CIC 10181.45(4)(C)(i), CIC 10181.45(4)(C)(ii)   - Health Plan/Insurer Uses of Prescription Drug Benefit Manager</t>
  </si>
  <si>
    <t>Which Market Segment, if any, is Fully Experience Rated, and which Market Segment, if any, is In Part Experience Rated and In Part Community Rated</t>
  </si>
  <si>
    <t>Factors provided by the health plan or insurers, such as those factors listed from Health &amp; Safety Code Section 1385.045(c)(2) A-K and California Insurance Code Section 10181.45(c)(2) A-K , affecting the base rate and briefly describing the actuarial basis (i.e., geographic region, age, occupation, industry, health status, employee and employee dependents, enrollee, and segment type (partial or full community rates vs. experience rates)).</t>
  </si>
  <si>
    <t>Commercial full-service health care service plans as defined in Health &amp; Safety Code section 1385.01, subdivision (a) and as defined in California Insurance Code 10181, subdivision (a).  For the purpose of report requirements contained in this workbook, large group plans shall include fully insured commercial products and In Home Support Services (IHSS) products.</t>
  </si>
  <si>
    <r>
      <t xml:space="preserve">As reported in Item 7 on the Large Group Annual Aggregate Data Report Form, this calculation should utilize the covered benefits described in the February 20, 2013 Methodology for the Minimum Value (MV) Calculator.  Please note that this reference to the MV Calculator methodology is only for the purpose of describing the set of covered benefits to be used in the calculation of this value; this is </t>
    </r>
    <r>
      <rPr>
        <u/>
        <sz val="12"/>
        <color theme="1"/>
        <rFont val="Arial"/>
        <family val="2"/>
      </rPr>
      <t>not</t>
    </r>
    <r>
      <rPr>
        <sz val="12"/>
        <color theme="1"/>
        <rFont val="Arial"/>
        <family val="2"/>
      </rPr>
      <t xml:space="preserve"> an instruction to use the MV Calculator to perform the calculation.......  The benefits are 1) Emergency Room Services, 2) All Inpatient Hospital Services (including mental health &amp; substance use disorder services), 3) Primary Care Visit to treat an injury or illness (excluding preventive well baby, preventive, and X-rays), 4) Specialist Visit, 5) Mental/Behavioral Health and Substance Abuse Disorder Outpatient Services, 6) Imaging (CT/PET scans, MRI), 7) Rehabilitative Speech Therapy, 8) Rehabilitative Occupational and Rehabilitative Physical Therapy, 9) Preventive Care/Screening/Immunization, 10) Laboratory Outpatient and Professional Services, 11) X-rays and Diagnostic Imaging, 12) Skilled Nursing Facility, 13) Outpatient Facility Fee (e.g., Ambulatory Surgery Center), 14) Outpatient Surgery Physician/Surgical Services, 15) Drug Categories: Generics, Preferred Brand, Non-Preferred, and Specialty drugs</t>
    </r>
  </si>
  <si>
    <t>Large Group Aggregate Rate Data Report</t>
  </si>
  <si>
    <t>Other (Describe in Comment Box Below)</t>
  </si>
  <si>
    <t>an estimate of potential savings together with an estimated cost or savings for the projection period.  Companies are encouraged</t>
  </si>
  <si>
    <t>The Large Group Aggregate Data Report Consists of the following tabs:</t>
  </si>
  <si>
    <t>Average AV in AV Range</t>
  </si>
  <si>
    <t>Grand Total</t>
  </si>
  <si>
    <t>H&amp;S Code 1385.045(c)(3)(D) &amp; CIC 10181.45(c)(3)(D) - 12a) Changes in Enrollee Cost Sharing</t>
  </si>
  <si>
    <t>H&amp;S Code 1385.045(c)(3)(D) &amp; CIC 10181.45(c)(3)(D) - 12b) Cost Sharing Details</t>
  </si>
  <si>
    <t xml:space="preserve">       12a)  Changes in Enrollee Cost Sharing</t>
  </si>
  <si>
    <t>Individual Deductibles (Medical +Rx Combined) between zero and High</t>
  </si>
  <si>
    <t>$1  -  $499</t>
  </si>
  <si>
    <t>$500  -  $999</t>
  </si>
  <si>
    <t>$1,000  -  $1,999</t>
  </si>
  <si>
    <t>$2,000  -  $2,999</t>
  </si>
  <si>
    <t>$3,000  -  $3,999</t>
  </si>
  <si>
    <t>$4,000+</t>
  </si>
  <si>
    <t xml:space="preserve">Number of Enrollees/Covered Lives </t>
  </si>
  <si>
    <t>Product Types</t>
  </si>
  <si>
    <t>OTHER</t>
  </si>
  <si>
    <t>Family Deductibles (Medical +Rx Combined) between zero and High</t>
  </si>
  <si>
    <t>$1  -  $999</t>
  </si>
  <si>
    <t>$1000  -  $1,999</t>
  </si>
  <si>
    <t>$3000  -  $3,999</t>
  </si>
  <si>
    <t>$4,000  -  $5,999</t>
  </si>
  <si>
    <t>$6,000+</t>
  </si>
  <si>
    <t>Coinsurance Percentage (Hospital Inpatient)</t>
  </si>
  <si>
    <t>1%-10%</t>
  </si>
  <si>
    <t>11%-20%</t>
  </si>
  <si>
    <t>21%-30%</t>
  </si>
  <si>
    <t>Copayment for Primary Doctor Visits</t>
  </si>
  <si>
    <t>$1 to $10</t>
  </si>
  <si>
    <t>$11 to $20</t>
  </si>
  <si>
    <t>$21 to $30</t>
  </si>
  <si>
    <t>$31 to $40</t>
  </si>
  <si>
    <t>Copayment for Specialist Visits</t>
  </si>
  <si>
    <t>$1 to $15</t>
  </si>
  <si>
    <t>$16 to $30</t>
  </si>
  <si>
    <t>$31 to $45</t>
  </si>
  <si>
    <t>$45 to $60</t>
  </si>
  <si>
    <t>Average Cost Sharing for Brand Name Drugs</t>
  </si>
  <si>
    <t>$0 to $15</t>
  </si>
  <si>
    <t>$46 to $60</t>
  </si>
  <si>
    <t>$61  to $75</t>
  </si>
  <si>
    <t>Individual Out Of Pocket Maximum (Medical + Rx Combined In-network Only)</t>
  </si>
  <si>
    <t>$0 to $1,999</t>
  </si>
  <si>
    <t>$2,000 to $2,999</t>
  </si>
  <si>
    <t>$3,000 to $3,999</t>
  </si>
  <si>
    <t>$4,000 to $4,999</t>
  </si>
  <si>
    <t>$5,000 to $5,999</t>
  </si>
  <si>
    <t>Family Out Of Pocket Maximum (Medical  + Rx Combined In-network Only)</t>
  </si>
  <si>
    <t>$0 to $3,999</t>
  </si>
  <si>
    <t>$4,000 to $5,999</t>
  </si>
  <si>
    <t>$6,000 to $9,999</t>
  </si>
  <si>
    <t>$10,000 to $14,999</t>
  </si>
  <si>
    <t>$15,000+</t>
  </si>
  <si>
    <t xml:space="preserve">       12b)  Detailed Enrollee Cost Sharing Tables</t>
  </si>
  <si>
    <t>LGARD-#12a-EECostSharing</t>
  </si>
  <si>
    <t>LGARD-#12b-EECostSharing</t>
  </si>
  <si>
    <t>Coinsurance Percentage (Specialty Drugs)</t>
  </si>
  <si>
    <t>&gt;30%</t>
  </si>
  <si>
    <t>&gt;$40</t>
  </si>
  <si>
    <t>&gt;$60</t>
  </si>
  <si>
    <t>&gt;$75</t>
  </si>
  <si>
    <t>Anthem Blue Cross Life and Health Insurance Company</t>
  </si>
  <si>
    <t>Lei Tsui</t>
  </si>
  <si>
    <t>Lei.Tsui@elevancehealth.com</t>
  </si>
  <si>
    <t>805-390-8334</t>
  </si>
  <si>
    <t>Initial</t>
  </si>
  <si>
    <t>o All products provide major medical/pharmacy coverage.</t>
  </si>
  <si>
    <t>o PPO - provide 2 tier benefits; namely, in-network/out-of-network</t>
  </si>
  <si>
    <t>benefits with variety of deductible/coinsurance combination</t>
  </si>
  <si>
    <t>o EPO - provides coverage only for in-network providers.</t>
  </si>
  <si>
    <t>• 18 standard plans offered.</t>
  </si>
  <si>
    <t>Capitation (Professional), Capitation (Institutional), Capitatin (Other):
- Not applicable for CDI plans.</t>
  </si>
  <si>
    <t>Other (describe in Comment Box Below)</t>
  </si>
  <si>
    <t>- No other major benefits than the categories above.</t>
  </si>
  <si>
    <t>• 234 groups with standard plans; 85 groups with custom plans.</t>
  </si>
  <si>
    <t>•	No change 
•	Factors assigned to each subscriber according to the subscriber’s quinquennial attained age rating band. 
•	The age rating bands are 0-24, 25-29, 30-34, 35-39, 40-44, 45-49, 50-54, 55-59, 60-64 and 65+. 
•	These factors reflect claims cost due to age make-up of insureds for contracts under each age rating band.</t>
  </si>
  <si>
    <t xml:space="preserve">•	No change 
•	Factors assigned to each family tier reflecting expected age distribution by family composition tier. </t>
  </si>
  <si>
    <t>•	The objective is to set one of the rating variables so that manual claims cost equals to actual experience for each product, plan design, and market combination. Therefore, area factors which account for geographic and network differences are adjusted according to our manual claims study.
•	75 rating areas over 9 geographic regions in CA: Rural / Sacramento / San Francisco Bay Area / Central Coast / Central Valley / Los Angeles / Inland Empire / Orange / San Diego.
•	91 rating areas outside of CA.
•	Overall factor was decreased.
•	This impacts 40,777 members months.</t>
  </si>
  <si>
    <t>•	No change
•	Factors assigned to each employer group per industry classification based on the Standard Industrial Classification (SIC) Code. 
•	These factors recognize that some industries tend to experience higher claim levels due to greater risk of accident or due to riskier lifestyles of typical industry employees.</t>
  </si>
  <si>
    <t>Not applicable.</t>
  </si>
  <si>
    <t>Aggregate AV has increased by 1.3% over 2024 renewal, driven by changes in product mix.</t>
  </si>
  <si>
    <t>AWLP-134678580</t>
  </si>
  <si>
    <t>Please see separate supporting document attached ("2025 LG ABC Summary_CDI_Q12ai_Q13.xlsx").</t>
  </si>
  <si>
    <t>Please see separate supporting document attached ("Q14_Cost_Containment_Quality_Improvement_2025.pdf")</t>
  </si>
  <si>
    <t>ABILIFY MAINTENA</t>
  </si>
  <si>
    <t>Quinolinone Derivatives</t>
  </si>
  <si>
    <t>ABIRATERONE ACETATE</t>
  </si>
  <si>
    <t>Antineoplastic - Hormonal and Related Agents</t>
  </si>
  <si>
    <t>ABSORICA</t>
  </si>
  <si>
    <t>Acne Products</t>
  </si>
  <si>
    <t>ACITRETIN</t>
  </si>
  <si>
    <t>Antipsoriatics</t>
  </si>
  <si>
    <t>ACTEMRA</t>
  </si>
  <si>
    <t>Interleukin-6 Receptor Inhibitors</t>
  </si>
  <si>
    <t>ACTEMRA ACTPEN</t>
  </si>
  <si>
    <t>ACYCLOVIR</t>
  </si>
  <si>
    <t>Antivirals - Topical</t>
  </si>
  <si>
    <t>ADEMPAS</t>
  </si>
  <si>
    <t>Pulmonary Hypertension - Sol Guanylate Cyclase Stimulator</t>
  </si>
  <si>
    <t>AFREZZA</t>
  </si>
  <si>
    <t>Insulin</t>
  </si>
  <si>
    <t>ANNOVERA</t>
  </si>
  <si>
    <t>Combination Contraceptives - Vaginal</t>
  </si>
  <si>
    <t>APLENZIN</t>
  </si>
  <si>
    <t>Antidepressants - Misc.</t>
  </si>
  <si>
    <t>APTIOM</t>
  </si>
  <si>
    <t>Anticonvulsants - Misc.</t>
  </si>
  <si>
    <t>ARCALYST</t>
  </si>
  <si>
    <t>Interleukin-1 Blockers</t>
  </si>
  <si>
    <t>AURYXIA</t>
  </si>
  <si>
    <t>Phosphate Binder Agents</t>
  </si>
  <si>
    <t>AUVI-Q</t>
  </si>
  <si>
    <t>Anaphylaxis Therapy Agents</t>
  </si>
  <si>
    <t>BAFIERTAM</t>
  </si>
  <si>
    <t>Multiple Sclerosis Agents</t>
  </si>
  <si>
    <t>BANZEL</t>
  </si>
  <si>
    <t>BELBUCA</t>
  </si>
  <si>
    <t>Opioid Partial Agonists</t>
  </si>
  <si>
    <t>BENLYSTA</t>
  </si>
  <si>
    <t>Systemic Lupus Erythematosus Agents</t>
  </si>
  <si>
    <t>BESREMI</t>
  </si>
  <si>
    <t>Antineoplastics Misc.</t>
  </si>
  <si>
    <t>BETASERON</t>
  </si>
  <si>
    <t>BIKTARVY</t>
  </si>
  <si>
    <t>Antiretrovirals</t>
  </si>
  <si>
    <t>BRIVIACT</t>
  </si>
  <si>
    <t>BRUKINSA</t>
  </si>
  <si>
    <t>Antineoplastic Enzyme Inhibitors</t>
  </si>
  <si>
    <t>BUDESONIDE ER</t>
  </si>
  <si>
    <t>Glucocorticosteroids</t>
  </si>
  <si>
    <t>CABOMETYX</t>
  </si>
  <si>
    <t>CALCIPOTRIENE</t>
  </si>
  <si>
    <t>CALQUENCE</t>
  </si>
  <si>
    <t>CAPECITABINE</t>
  </si>
  <si>
    <t>Antimetabolites</t>
  </si>
  <si>
    <t>CAPLYTA</t>
  </si>
  <si>
    <t>Antipsychotics - Misc.</t>
  </si>
  <si>
    <t>CAYSTON</t>
  </si>
  <si>
    <t>Monobactams</t>
  </si>
  <si>
    <t>CETROTIDE</t>
  </si>
  <si>
    <t>GnRH/LHRH Antagonists</t>
  </si>
  <si>
    <t>CIBINQO</t>
  </si>
  <si>
    <t>Eczema Agents</t>
  </si>
  <si>
    <t>CIMZIA</t>
  </si>
  <si>
    <t>Inflammatory Bowel Agents</t>
  </si>
  <si>
    <t>CINACALCET HCL</t>
  </si>
  <si>
    <t>Metabolic Modifiers</t>
  </si>
  <si>
    <t>CLOBAZAM</t>
  </si>
  <si>
    <t>Anticonvulsants - Benzodiazepines</t>
  </si>
  <si>
    <t>COLISTIMETHATE</t>
  </si>
  <si>
    <t>Polymyxins</t>
  </si>
  <si>
    <t>COPAXONE</t>
  </si>
  <si>
    <t>COSENTYX (2 SYRINGES)</t>
  </si>
  <si>
    <t>CREON</t>
  </si>
  <si>
    <t>Digestive Enzymes</t>
  </si>
  <si>
    <t>CRESEMBA</t>
  </si>
  <si>
    <t>Imidazole-Related Antifungals</t>
  </si>
  <si>
    <t>DELSTRIGO</t>
  </si>
  <si>
    <t>DEPEN</t>
  </si>
  <si>
    <t>Chelating Agents</t>
  </si>
  <si>
    <t>DESCOVY</t>
  </si>
  <si>
    <t>DIFICID</t>
  </si>
  <si>
    <t>Fidaxomicin</t>
  </si>
  <si>
    <t>DIHYDROERGOTAMINE MESYLATE</t>
  </si>
  <si>
    <t>Migraine Products</t>
  </si>
  <si>
    <t>DIMETHYL FUMARATE</t>
  </si>
  <si>
    <t>DOPTELET</t>
  </si>
  <si>
    <t>Hematopoietic Growth Factors</t>
  </si>
  <si>
    <t>DOVATO</t>
  </si>
  <si>
    <t>DROXIDOPA</t>
  </si>
  <si>
    <t>Neurogenic Orthostatic Hypotension (NOH) - Agents</t>
  </si>
  <si>
    <t>DUPIXENT PEN</t>
  </si>
  <si>
    <t>DUPIXENT SYRINGE</t>
  </si>
  <si>
    <t>EGRIFTA SV</t>
  </si>
  <si>
    <t>Growth Hormone Releasing Hormones (GHRH)</t>
  </si>
  <si>
    <t>ELMIRON</t>
  </si>
  <si>
    <t>Interstitial Cystitis Agents</t>
  </si>
  <si>
    <t>EMGALITY SYRINGE</t>
  </si>
  <si>
    <t>Calcitonin Gene-Related Peptide (CGRP) Receptor Antag</t>
  </si>
  <si>
    <t>EMVERM</t>
  </si>
  <si>
    <t>Anthelmintics</t>
  </si>
  <si>
    <t>ENBREL</t>
  </si>
  <si>
    <t>Soluble Tumor Necrosis Factor Receptor Agents</t>
  </si>
  <si>
    <t>ENBREL MINI</t>
  </si>
  <si>
    <t>ENBREL SURECLICK</t>
  </si>
  <si>
    <t>ENDOMETRIN</t>
  </si>
  <si>
    <t>Vaginal Progestins</t>
  </si>
  <si>
    <t>ENSTILAR</t>
  </si>
  <si>
    <t>Corticosteroids - Topical</t>
  </si>
  <si>
    <t>EPCLUSA</t>
  </si>
  <si>
    <t>Hepatitis Agents</t>
  </si>
  <si>
    <t>EPIDIOLEX</t>
  </si>
  <si>
    <t>ERLEADA</t>
  </si>
  <si>
    <t>EUCRISA</t>
  </si>
  <si>
    <t>Phosphodiesterase 4 (PDE4) Inhibitors - Topical</t>
  </si>
  <si>
    <t>EVEROLIMUS</t>
  </si>
  <si>
    <t>Immunosuppressive Agents</t>
  </si>
  <si>
    <t>EXJADE</t>
  </si>
  <si>
    <t>Antidotes - Chelating Agents</t>
  </si>
  <si>
    <t>FASENRA PEN</t>
  </si>
  <si>
    <t>Antiasthmatic - Monoclonal Antibodies</t>
  </si>
  <si>
    <t>FINTEPLA</t>
  </si>
  <si>
    <t>FYCOMPA</t>
  </si>
  <si>
    <t>AMPA Glutamate Receptor Antagonists</t>
  </si>
  <si>
    <t>GANIRELIX ACETATE</t>
  </si>
  <si>
    <t>GENOTROPIN</t>
  </si>
  <si>
    <t>Growth Hormones</t>
  </si>
  <si>
    <t>GENVOYA</t>
  </si>
  <si>
    <t>GLATIRAMER ACETATE</t>
  </si>
  <si>
    <t>GLATOPA</t>
  </si>
  <si>
    <t>GOCOVRI</t>
  </si>
  <si>
    <t>Antiparkinson Dopaminergics</t>
  </si>
  <si>
    <t>GONAL-F</t>
  </si>
  <si>
    <t>Fertility Regulators</t>
  </si>
  <si>
    <t>GONAL-F RFF REDI-JECT</t>
  </si>
  <si>
    <t>GRALISE</t>
  </si>
  <si>
    <t>Postherpetic Neuralgia (PHN)/Neuropathic Pain Agents</t>
  </si>
  <si>
    <t>HORIZANT</t>
  </si>
  <si>
    <t>Restless Leg Syndrome (RLS) Agents</t>
  </si>
  <si>
    <t>HUMALOG KWIKPEN U-200</t>
  </si>
  <si>
    <t>HUMATROPE</t>
  </si>
  <si>
    <t>HUMIRA</t>
  </si>
  <si>
    <t>Anti-TNF-alpha - Monoclonal Antibodies</t>
  </si>
  <si>
    <t>HUMIRA PEN</t>
  </si>
  <si>
    <t>HUMIRA(CF)</t>
  </si>
  <si>
    <t>HUMIRA(CF) PEN CROHN'S-UC-HS</t>
  </si>
  <si>
    <t>HUMIRA(CF) PEN PSOR-UV-ADOL HS</t>
  </si>
  <si>
    <t>HUMULIN R U-500</t>
  </si>
  <si>
    <t>IBRANCE</t>
  </si>
  <si>
    <t>IBSRELA</t>
  </si>
  <si>
    <t>Irritable Bowel Syndrome (IBS) Agents</t>
  </si>
  <si>
    <t>ICATIBANT</t>
  </si>
  <si>
    <t>Bradykinin B2 Receptor Antagonists</t>
  </si>
  <si>
    <t>IMATINIB MESYLATE</t>
  </si>
  <si>
    <t>IMURAN</t>
  </si>
  <si>
    <t>INBRIJA</t>
  </si>
  <si>
    <t>INGREZZA</t>
  </si>
  <si>
    <t>Movement Disorder Drug Therapy</t>
  </si>
  <si>
    <t>INREBIC</t>
  </si>
  <si>
    <t>INVEGA SUSTENNA</t>
  </si>
  <si>
    <t>Benzisoxazoles</t>
  </si>
  <si>
    <t>INVEGA TRINZA</t>
  </si>
  <si>
    <t>ISENTRESS</t>
  </si>
  <si>
    <t>ISOTRETINOIN</t>
  </si>
  <si>
    <t>JAKAFI</t>
  </si>
  <si>
    <t>JATENZO</t>
  </si>
  <si>
    <t>Androgens</t>
  </si>
  <si>
    <t>JULUCA</t>
  </si>
  <si>
    <t>JYNARQUE</t>
  </si>
  <si>
    <t>Vasopressin Receptor Antagonists</t>
  </si>
  <si>
    <t>KEPPRA</t>
  </si>
  <si>
    <t>KESIMPTA PEN</t>
  </si>
  <si>
    <t>KEVZARA</t>
  </si>
  <si>
    <t>KINERET</t>
  </si>
  <si>
    <t>Interleukin-1 Receptor Antagonist (IL-1Ra)</t>
  </si>
  <si>
    <t>KISQALI</t>
  </si>
  <si>
    <t>KLISYRI</t>
  </si>
  <si>
    <t>Antineoplastic or Premalignant Lesion Agents - Topical</t>
  </si>
  <si>
    <t>LAMICTAL XR</t>
  </si>
  <si>
    <t>LENALIDOMIDE</t>
  </si>
  <si>
    <t>Immunomodulators</t>
  </si>
  <si>
    <t>LENVIMA</t>
  </si>
  <si>
    <t>Antineoplastic - Angiogenesis Inhibitors</t>
  </si>
  <si>
    <t>LETAIRIS</t>
  </si>
  <si>
    <t>Pulmonary Hypertension - Endothelin Receptor Antagonists</t>
  </si>
  <si>
    <t>LEUKINE</t>
  </si>
  <si>
    <t>LIDODERM</t>
  </si>
  <si>
    <t>Local Anesthetics - Topical</t>
  </si>
  <si>
    <t>LINEZOLID</t>
  </si>
  <si>
    <t>Oxazolidinones</t>
  </si>
  <si>
    <t>LORBRENA</t>
  </si>
  <si>
    <t>LOVAZA</t>
  </si>
  <si>
    <t>Antihyperlipidemics - Misc.</t>
  </si>
  <si>
    <t>LUPKYNIS</t>
  </si>
  <si>
    <t>LYNPARZA</t>
  </si>
  <si>
    <t>MAVYRET</t>
  </si>
  <si>
    <t>MAYZENT</t>
  </si>
  <si>
    <t>MEKINIST</t>
  </si>
  <si>
    <t>MENOPUR</t>
  </si>
  <si>
    <t>MESALAMINE</t>
  </si>
  <si>
    <t>MODAFINIL</t>
  </si>
  <si>
    <t>Stimulants - Misc.</t>
  </si>
  <si>
    <t>MOUNJARO</t>
  </si>
  <si>
    <t>Incretin Mimetic Agents</t>
  </si>
  <si>
    <t>MYFEMBREE</t>
  </si>
  <si>
    <t>Estrogen Combinations</t>
  </si>
  <si>
    <t>NAYZILAM</t>
  </si>
  <si>
    <t>NEO-SYNALAR</t>
  </si>
  <si>
    <t>Antibiotics - Topical</t>
  </si>
  <si>
    <t>NEULASTA</t>
  </si>
  <si>
    <t>NITROFURANTOIN</t>
  </si>
  <si>
    <t>Urinary Anti-infectives</t>
  </si>
  <si>
    <t>NORDITROPIN FLEXPRO</t>
  </si>
  <si>
    <t>NORITATE</t>
  </si>
  <si>
    <t>Rosacea Agents</t>
  </si>
  <si>
    <t>NUBEQA</t>
  </si>
  <si>
    <t>NUCALA</t>
  </si>
  <si>
    <t>NUCYNTA</t>
  </si>
  <si>
    <t>Opioid Agonists</t>
  </si>
  <si>
    <t>NUCYNTA ER</t>
  </si>
  <si>
    <t>NURTEC ODT</t>
  </si>
  <si>
    <t>OCALIVA</t>
  </si>
  <si>
    <t>Farnesoid X Receptor (FXR) Agonists</t>
  </si>
  <si>
    <t>ODEFSEY</t>
  </si>
  <si>
    <t>OFEV</t>
  </si>
  <si>
    <t>Pulmonary Fibrosis Agents</t>
  </si>
  <si>
    <t>OLUMIANT</t>
  </si>
  <si>
    <t>Antirheumatic - Enzyme Inhibitors</t>
  </si>
  <si>
    <t>OMNITROPE</t>
  </si>
  <si>
    <t>ONFI</t>
  </si>
  <si>
    <t>OPSUMIT</t>
  </si>
  <si>
    <t>OPZELURA</t>
  </si>
  <si>
    <t>ORENCIA</t>
  </si>
  <si>
    <t>Selective Costimulation Modulators</t>
  </si>
  <si>
    <t>ORENCIA CLICKJECT</t>
  </si>
  <si>
    <t>ORENITRAM ER</t>
  </si>
  <si>
    <t>Prostaglandin Vasodilators</t>
  </si>
  <si>
    <t>ORGOVYX</t>
  </si>
  <si>
    <t>ORLADEYO</t>
  </si>
  <si>
    <t>Plasma Kallikrein Inhibitors</t>
  </si>
  <si>
    <t>OTEZLA</t>
  </si>
  <si>
    <t>Phosphodiesterase 4 (PDE4) Inhibitors</t>
  </si>
  <si>
    <t>OXERVATE</t>
  </si>
  <si>
    <t>Ophthalmic Nerve Growth Factors</t>
  </si>
  <si>
    <t>OXYCONTIN</t>
  </si>
  <si>
    <t>OZEMPIC</t>
  </si>
  <si>
    <t>PENTASA</t>
  </si>
  <si>
    <t>PHYTONADIONE</t>
  </si>
  <si>
    <t>Oil Soluble Vitamins</t>
  </si>
  <si>
    <t>PIFELTRO</t>
  </si>
  <si>
    <t>PIRFENIDONE</t>
  </si>
  <si>
    <t>POMALYST</t>
  </si>
  <si>
    <t>Antineoplastic - Immunomodulators</t>
  </si>
  <si>
    <t>POSACONAZOLE</t>
  </si>
  <si>
    <t>POSACONAZOLE DR</t>
  </si>
  <si>
    <t>PROCRIT</t>
  </si>
  <si>
    <t>PROLATE</t>
  </si>
  <si>
    <t>Opioid Combinations</t>
  </si>
  <si>
    <t>PROZAC</t>
  </si>
  <si>
    <t>Selective Serotonin Reuptake Inhibitors (SSRIs)</t>
  </si>
  <si>
    <t>PULMOZYME</t>
  </si>
  <si>
    <t>Cystic Fibrosis Agents</t>
  </si>
  <si>
    <t>QELBREE</t>
  </si>
  <si>
    <t>Attention-Deficit/Hyperactivity Disorder (ADHD) Agents</t>
  </si>
  <si>
    <t>QULIPTA</t>
  </si>
  <si>
    <t>REBIF</t>
  </si>
  <si>
    <t>RELISTOR</t>
  </si>
  <si>
    <t>Peripheral Opioid Receptor Antagonists</t>
  </si>
  <si>
    <t>REVLIMID</t>
  </si>
  <si>
    <t>REXULTI</t>
  </si>
  <si>
    <t>RINVOQ</t>
  </si>
  <si>
    <t>RYBELSUS</t>
  </si>
  <si>
    <t>RYTARY</t>
  </si>
  <si>
    <t>SANCUSO</t>
  </si>
  <si>
    <t>5-HT3 Receptor Antagonists</t>
  </si>
  <si>
    <t>SAPHRIS</t>
  </si>
  <si>
    <t>Dibenzapines</t>
  </si>
  <si>
    <t>SARCLISA</t>
  </si>
  <si>
    <t>Antineoplastic - Antibodies</t>
  </si>
  <si>
    <t>SAXENDA</t>
  </si>
  <si>
    <t>Anti-Obesity Agents</t>
  </si>
  <si>
    <t>SERNIVO</t>
  </si>
  <si>
    <t>SEVELAMER CARBONATE</t>
  </si>
  <si>
    <t>SILDENAFIL CITRATE</t>
  </si>
  <si>
    <t>Pulmonary Hypertension - Phosphodiesterase Inhibitors</t>
  </si>
  <si>
    <t>SIMPONI</t>
  </si>
  <si>
    <t>SKYRIZI</t>
  </si>
  <si>
    <t>SKYRIZI PEN</t>
  </si>
  <si>
    <t>SKYTROFA</t>
  </si>
  <si>
    <t>SOLIQUA 100-33</t>
  </si>
  <si>
    <t>Antidiabetic Combinations</t>
  </si>
  <si>
    <t>SPRYCEL</t>
  </si>
  <si>
    <t>STELARA</t>
  </si>
  <si>
    <t>STRIBILD</t>
  </si>
  <si>
    <t>SUBLOCADE</t>
  </si>
  <si>
    <t>SUCRAID</t>
  </si>
  <si>
    <t>SYMTUZA</t>
  </si>
  <si>
    <t>TADALAFIL</t>
  </si>
  <si>
    <t>Impotence Agents</t>
  </si>
  <si>
    <t>TAFINLAR</t>
  </si>
  <si>
    <t>TAKHZYRO</t>
  </si>
  <si>
    <t>TALTZ AUTOINJECTOR</t>
  </si>
  <si>
    <t>TALTZ SYRINGE</t>
  </si>
  <si>
    <t>TASIGNA</t>
  </si>
  <si>
    <t>TAVALISSE</t>
  </si>
  <si>
    <t>Hemataologic - Tyrosine Kinase Inhibitors</t>
  </si>
  <si>
    <t>TAVNEOS</t>
  </si>
  <si>
    <t>Complement Inhibitors</t>
  </si>
  <si>
    <t>TAZORAC</t>
  </si>
  <si>
    <t>TERIPARATIDE</t>
  </si>
  <si>
    <t>Bone Density Regulators</t>
  </si>
  <si>
    <t>TETRABENAZINE</t>
  </si>
  <si>
    <t>TEZSPIRE</t>
  </si>
  <si>
    <t>TIBSOVO</t>
  </si>
  <si>
    <t>TIVICAY</t>
  </si>
  <si>
    <t>TOBRAMYCIN</t>
  </si>
  <si>
    <t>Aminoglycosides</t>
  </si>
  <si>
    <t>TOPAMAX</t>
  </si>
  <si>
    <t>TOPIRAMATE ER</t>
  </si>
  <si>
    <t>TREMFYA</t>
  </si>
  <si>
    <t>TREXIMET</t>
  </si>
  <si>
    <t>Migraine Combinations</t>
  </si>
  <si>
    <t>TRIKAFTA</t>
  </si>
  <si>
    <t>TRIUMEQ</t>
  </si>
  <si>
    <t>TRUDHESA</t>
  </si>
  <si>
    <t>TRULICITY</t>
  </si>
  <si>
    <t>TYMLOS</t>
  </si>
  <si>
    <t>UBRELVY</t>
  </si>
  <si>
    <t>VALTOCO</t>
  </si>
  <si>
    <t>VELPHORO</t>
  </si>
  <si>
    <t>VELTASSA</t>
  </si>
  <si>
    <t>Potassium Removing Agents</t>
  </si>
  <si>
    <t>VEMLIDY</t>
  </si>
  <si>
    <t>VENCLEXTA</t>
  </si>
  <si>
    <t>Antineoplastic - BCL-2 Inhibitors</t>
  </si>
  <si>
    <t>VERZENIO</t>
  </si>
  <si>
    <t>VIBERZI</t>
  </si>
  <si>
    <t>VIVITROL</t>
  </si>
  <si>
    <t>Opioid Antagonists</t>
  </si>
  <si>
    <t>VRAYLAR</t>
  </si>
  <si>
    <t>VTAMA</t>
  </si>
  <si>
    <t>VUMERITY</t>
  </si>
  <si>
    <t>VYNDAMAX</t>
  </si>
  <si>
    <t>Transthyretin Stabilizers</t>
  </si>
  <si>
    <t>WAKIX</t>
  </si>
  <si>
    <t>Histamine H3-Receptor Antagonist/Inverse Agonists</t>
  </si>
  <si>
    <t>WEGOVY</t>
  </si>
  <si>
    <t>WELLBUTRIN XL</t>
  </si>
  <si>
    <t>XADAGO</t>
  </si>
  <si>
    <t>Antiparkinson Monoamine Oxidase Inhibitors</t>
  </si>
  <si>
    <t>XARELTO</t>
  </si>
  <si>
    <t>Direct Factor Xa Inhibitors</t>
  </si>
  <si>
    <t>XCOPRI</t>
  </si>
  <si>
    <t>Carbamates</t>
  </si>
  <si>
    <t>XELJANZ</t>
  </si>
  <si>
    <t>XELJANZ XR</t>
  </si>
  <si>
    <t>XIFAXAN</t>
  </si>
  <si>
    <t>Anti-infective Agents - Misc.</t>
  </si>
  <si>
    <t>XOLAIR</t>
  </si>
  <si>
    <t>XOSPATA</t>
  </si>
  <si>
    <t>XTAMPZA ER</t>
  </si>
  <si>
    <t>XTANDI</t>
  </si>
  <si>
    <t>XYWAV</t>
  </si>
  <si>
    <t>Anti-Cataplectic Agents</t>
  </si>
  <si>
    <t>ZARXIO</t>
  </si>
  <si>
    <t>ZENPEP</t>
  </si>
  <si>
    <t>ZEPOSIA</t>
  </si>
  <si>
    <t>OMNIPOD DASH PODS (GEN 4)</t>
  </si>
  <si>
    <t>Diabetic Supplies</t>
  </si>
  <si>
    <t>RADICAVA ORS</t>
  </si>
  <si>
    <t>ALS Agents</t>
  </si>
  <si>
    <t>CAMZYOS</t>
  </si>
  <si>
    <t>Cardiac Myosin Inhibitors</t>
  </si>
  <si>
    <t>AUVELITY</t>
  </si>
  <si>
    <t>Antidepressant Combinations</t>
  </si>
  <si>
    <t>FINGOLIMOD</t>
  </si>
  <si>
    <t>CETRORELIX ACETATE</t>
  </si>
  <si>
    <t>ZONISADE</t>
  </si>
  <si>
    <t>SOTYKTU</t>
  </si>
  <si>
    <t>SODIUM OXYBATE</t>
  </si>
  <si>
    <t>DORYX MPC</t>
  </si>
  <si>
    <t>Tetracyclines</t>
  </si>
  <si>
    <t>TERIFLUNOMIDE</t>
  </si>
  <si>
    <t>PENCICLOVIR</t>
  </si>
  <si>
    <t>FUROSCIX</t>
  </si>
  <si>
    <t>Loop Diuretics</t>
  </si>
  <si>
    <t>ABILIFY ASIMTUFII</t>
  </si>
  <si>
    <t>COSENTYX SENSOREADY (2 PENS)</t>
  </si>
  <si>
    <t>COSENTYX SENSOREADY PEN</t>
  </si>
  <si>
    <t>SKYRIZI ON-BODY</t>
  </si>
  <si>
    <t>LUMRYZ</t>
  </si>
  <si>
    <t>AUSTEDO XR</t>
  </si>
  <si>
    <t>COSENTYX UNOREADY PEN</t>
  </si>
  <si>
    <t>ZAVZPRET</t>
  </si>
  <si>
    <t>LITFULO</t>
  </si>
  <si>
    <t>Hair Growth Agents</t>
  </si>
  <si>
    <t>UZEDY</t>
  </si>
  <si>
    <t>VOWST</t>
  </si>
  <si>
    <t>Live Fecal Microbiota</t>
  </si>
  <si>
    <t>SOGROYA</t>
  </si>
  <si>
    <t>XDEMVY</t>
  </si>
  <si>
    <t>Ophthalmic Anti-infectives</t>
  </si>
  <si>
    <t>BRIXADI</t>
  </si>
  <si>
    <t>ENTYVIO PEN</t>
  </si>
  <si>
    <t>PAXLOVID</t>
  </si>
  <si>
    <t>Antiviral Combinations</t>
  </si>
  <si>
    <t>ZEPBOUND</t>
  </si>
  <si>
    <t>LAGEVRIO (EUA)</t>
  </si>
  <si>
    <t>Misc. Antivirals</t>
  </si>
  <si>
    <t>ADDYI</t>
  </si>
  <si>
    <t>Hypoactive Sexual Desire Disorder (HSDD) Agents</t>
  </si>
  <si>
    <t>XPHOZAH</t>
  </si>
  <si>
    <t>LUNESTA</t>
  </si>
  <si>
    <t>Non-Barbiturate Hypnotics</t>
  </si>
  <si>
    <t>BIMZELX AUTOINJECTOR</t>
  </si>
  <si>
    <t>CABTREO</t>
  </si>
  <si>
    <t>EOHILIA</t>
  </si>
  <si>
    <t>HADLIMA(CF) PUSHTOUCH</t>
  </si>
  <si>
    <t>TESTOSTERONE</t>
  </si>
  <si>
    <t>CEFTRIAXONE</t>
  </si>
  <si>
    <t>Cephalosporins - 3rd Generation</t>
  </si>
  <si>
    <t>ADALIMUMAB-ADBM(CF)PEN</t>
  </si>
  <si>
    <t>HADLIMA PUSHTOUCH</t>
  </si>
  <si>
    <t>DASATINIB</t>
  </si>
  <si>
    <t>MIFEPRISTONE</t>
  </si>
  <si>
    <t>Diabetic Other</t>
  </si>
  <si>
    <t>OJEMDA</t>
  </si>
  <si>
    <t>OMVOH PEN</t>
  </si>
  <si>
    <t>VORANIGO</t>
  </si>
  <si>
    <t>LAZCLUZE</t>
  </si>
  <si>
    <t>Antineoplastic - EGFR Inhibitors</t>
  </si>
  <si>
    <t>EBGLYSS PEN</t>
  </si>
  <si>
    <t>ADALIMUMAB-ADBM(CF) PEN</t>
  </si>
  <si>
    <t>REZLIDHIA</t>
  </si>
  <si>
    <t>ACETAMINOPHEN</t>
  </si>
  <si>
    <t>Analgesics Other</t>
  </si>
  <si>
    <t>EBGLYSS SYRINGE</t>
  </si>
  <si>
    <t>ALYFTREK</t>
  </si>
  <si>
    <t>ERGOMAR</t>
  </si>
  <si>
    <t>SOFDRA</t>
  </si>
  <si>
    <t>Misc. Topical</t>
  </si>
  <si>
    <t>TREMFYA PEN</t>
  </si>
  <si>
    <t>CHILDREN'S ACETAMINOPHEN</t>
  </si>
  <si>
    <t>ZTLIDO</t>
  </si>
  <si>
    <t>NEFFY</t>
  </si>
  <si>
    <t>AVANAFIL</t>
  </si>
  <si>
    <t>ADALIMUMAB-ADBM(CF)</t>
  </si>
  <si>
    <t>NILOTINIB HCL</t>
  </si>
  <si>
    <t>ATTRUBY</t>
  </si>
  <si>
    <t>Carelon Rx</t>
  </si>
  <si>
    <t>(1) The most commonly sold product is PPO.</t>
  </si>
  <si>
    <t xml:space="preserve">(2) The projected rate change for groups where the renewal process has not started is </t>
  </si>
  <si>
    <t xml:space="preserve">     determined by comparing the current premium to the required premium which equals to </t>
  </si>
  <si>
    <t xml:space="preserve">     the trended claims divided by target loss ratio.</t>
  </si>
  <si>
    <t>All three rating methodologies are available for all products. Distribution of covered lives:</t>
  </si>
  <si>
    <t>Community</t>
  </si>
  <si>
    <t>Blended</t>
  </si>
  <si>
    <t>Experience</t>
  </si>
  <si>
    <t>CDHP</t>
  </si>
  <si>
    <t xml:space="preserve">Ded:$0~$1,500 OOPM:$0~$5,000 </t>
  </si>
  <si>
    <t xml:space="preserve">Ded:$0~$6,000 OOPM:$0~$10,000 </t>
  </si>
  <si>
    <t xml:space="preserve">Ded:$5,000~$6,500 OOPM:$7,350~$9,500 </t>
  </si>
  <si>
    <t>OOPM:$500~$2,500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</si>
</sst>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0.0%"/>
    <numFmt numFmtId="166" formatCode="_(* #,##0_);_(* \(#,##0\);_(* &quot;-&quot;??_);_(@_)"/>
  </numFmts>
  <fonts count="29" x14ac:knownFonts="1">
    <font>
      <sz val="12"/>
      <color theme="1"/>
      <name val="Arial"/>
      <family val="2"/>
    </font>
    <font>
      <sz val="12"/>
      <color theme="1"/>
      <name val="Arial"/>
      <family val="2"/>
    </font>
    <font>
      <b/>
      <sz val="12"/>
      <color theme="1"/>
      <name val="Arial"/>
      <family val="2"/>
    </font>
    <font>
      <vertAlign val="superscript"/>
      <sz val="12"/>
      <color theme="1"/>
      <name val="Arial"/>
      <family val="2"/>
    </font>
    <font>
      <b/>
      <u/>
      <sz val="14"/>
      <color theme="1"/>
      <name val="Arial"/>
      <family val="2"/>
    </font>
    <font>
      <sz val="11"/>
      <color theme="1"/>
      <name val="Calibri"/>
      <family val="2"/>
      <scheme val="minor"/>
    </font>
    <font>
      <b/>
      <sz val="12"/>
      <name val="Arial"/>
      <family val="2"/>
    </font>
    <font>
      <sz val="12"/>
      <name val="Arial"/>
      <family val="2"/>
    </font>
    <font>
      <sz val="11"/>
      <name val="Arial"/>
      <family val="2"/>
    </font>
    <font>
      <sz val="10"/>
      <name val="Arial"/>
      <family val="2"/>
    </font>
    <font>
      <u/>
      <sz val="12"/>
      <color theme="10"/>
      <name val="Arial"/>
      <family val="2"/>
    </font>
    <font>
      <b/>
      <i/>
      <sz val="12"/>
      <color theme="1"/>
      <name val="Arial"/>
      <family val="2"/>
    </font>
    <font>
      <b/>
      <i/>
      <vertAlign val="superscript"/>
      <sz val="12"/>
      <color theme="1"/>
      <name val="Arial"/>
      <family val="2"/>
    </font>
    <font>
      <i/>
      <sz val="12"/>
      <color theme="1"/>
      <name val="Arial"/>
      <family val="2"/>
    </font>
    <font>
      <i/>
      <vertAlign val="superscript"/>
      <sz val="12"/>
      <color theme="1"/>
      <name val="Arial"/>
      <family val="2"/>
    </font>
    <font>
      <b/>
      <i/>
      <sz val="12"/>
      <name val="Arial"/>
      <family val="2"/>
    </font>
    <font>
      <sz val="12"/>
      <color rgb="FF000000"/>
      <name val="Arial"/>
      <family val="2"/>
    </font>
    <font>
      <b/>
      <sz val="12"/>
      <name val="Times New Roman"/>
      <family val="1"/>
    </font>
    <font>
      <sz val="10"/>
      <color rgb="FFFFFF00"/>
      <name val="Arial"/>
      <family val="2"/>
    </font>
    <font>
      <i/>
      <sz val="10"/>
      <name val="Arial"/>
      <family val="2"/>
    </font>
    <font>
      <sz val="12"/>
      <color rgb="FFFFFF00"/>
      <name val="Arial"/>
      <family val="2"/>
    </font>
    <font>
      <i/>
      <sz val="12"/>
      <name val="Arial"/>
      <family val="2"/>
    </font>
    <font>
      <b/>
      <sz val="12"/>
      <color rgb="FFC00000"/>
      <name val="Arial"/>
      <family val="2"/>
    </font>
    <font>
      <b/>
      <sz val="12"/>
      <color rgb="FFFF0000"/>
      <name val="Arial"/>
      <family val="2"/>
    </font>
    <font>
      <sz val="8"/>
      <color rgb="FF000000"/>
      <name val="Tahoma"/>
      <family val="2"/>
    </font>
    <font>
      <sz val="11"/>
      <color theme="1"/>
      <name val="Calibri"/>
      <family val="2"/>
    </font>
    <font>
      <u/>
      <sz val="12"/>
      <color theme="1"/>
      <name val="Arial"/>
      <family val="2"/>
    </font>
    <font>
      <sz val="12"/>
      <color theme="4"/>
      <name val="Arial"/>
      <family val="2"/>
    </font>
    <font>
      <b/>
      <sz val="12"/>
      <color rgb="FF000000"/>
      <name val="Arial"/>
      <family val="2"/>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1"/>
        <bgColor indexed="64"/>
      </patternFill>
    </fill>
    <fill>
      <patternFill patternType="solid">
        <fgColor theme="8"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23"/>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0" fontId="5" fillId="0" borderId="0"/>
    <xf numFmtId="0" fontId="9" fillId="0" borderId="0"/>
    <xf numFmtId="0" fontId="10" fillId="0" borderId="0" applyNumberFormat="0" applyFill="0" applyBorder="0" applyAlignment="0" applyProtection="0"/>
    <xf numFmtId="44" fontId="9" fillId="0" borderId="0" applyFont="0" applyFill="0" applyBorder="0" applyAlignment="0" applyProtection="0"/>
    <xf numFmtId="0" fontId="9" fillId="0" borderId="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cellStyleXfs>
  <cellXfs count="396">
    <xf numFmtId="0" fontId="0" fillId="0" borderId="0" xfId="0"/>
    <xf numFmtId="0" fontId="0" fillId="0" borderId="1" xfId="0" applyBorder="1" applyAlignment="1">
      <alignment horizontal="left" vertical="top" wrapText="1"/>
    </xf>
    <xf numFmtId="0" fontId="0" fillId="0" borderId="1" xfId="0" applyBorder="1" applyAlignment="1">
      <alignment horizontal="left" vertical="top"/>
    </xf>
    <xf numFmtId="0" fontId="6" fillId="0" borderId="0" xfId="3" applyFont="1"/>
    <xf numFmtId="0" fontId="10" fillId="0" borderId="0" xfId="5"/>
    <xf numFmtId="0" fontId="9" fillId="0" borderId="0" xfId="0" applyFont="1" applyProtection="1">
      <protection locked="0"/>
    </xf>
    <xf numFmtId="49" fontId="9" fillId="0" borderId="0" xfId="0" applyNumberFormat="1" applyFont="1" applyProtection="1">
      <protection locked="0"/>
    </xf>
    <xf numFmtId="0" fontId="6" fillId="0" borderId="0" xfId="0" applyFont="1" applyProtection="1">
      <protection locked="0"/>
    </xf>
    <xf numFmtId="0" fontId="7" fillId="0" borderId="0" xfId="0" applyFont="1" applyProtection="1">
      <protection locked="0"/>
    </xf>
    <xf numFmtId="0" fontId="7" fillId="2" borderId="33" xfId="0" applyFont="1" applyFill="1" applyBorder="1" applyAlignment="1" applyProtection="1">
      <alignment horizontal="center" vertical="top"/>
      <protection locked="0"/>
    </xf>
    <xf numFmtId="0" fontId="7" fillId="2" borderId="6" xfId="0" applyFont="1" applyFill="1" applyBorder="1" applyAlignment="1" applyProtection="1">
      <alignment horizontal="center" vertical="top"/>
      <protection locked="0"/>
    </xf>
    <xf numFmtId="0" fontId="7" fillId="2" borderId="34" xfId="0" applyFont="1" applyFill="1" applyBorder="1" applyAlignment="1" applyProtection="1">
      <alignment horizontal="center" vertical="top"/>
      <protection locked="0"/>
    </xf>
    <xf numFmtId="38" fontId="7" fillId="5" borderId="38" xfId="6" applyNumberFormat="1" applyFont="1" applyFill="1" applyBorder="1" applyAlignment="1" applyProtection="1">
      <alignment horizontal="right" vertical="top"/>
      <protection locked="0"/>
    </xf>
    <xf numFmtId="38" fontId="7" fillId="5" borderId="0" xfId="6" applyNumberFormat="1" applyFont="1" applyFill="1" applyBorder="1" applyAlignment="1" applyProtection="1">
      <alignment horizontal="right" vertical="top"/>
      <protection locked="0"/>
    </xf>
    <xf numFmtId="38" fontId="7" fillId="5" borderId="14" xfId="6" applyNumberFormat="1" applyFont="1" applyFill="1" applyBorder="1" applyAlignment="1" applyProtection="1">
      <alignment horizontal="right" vertical="top"/>
      <protection locked="0"/>
    </xf>
    <xf numFmtId="38" fontId="7" fillId="2" borderId="41" xfId="6" applyNumberFormat="1" applyFont="1" applyFill="1" applyBorder="1" applyAlignment="1" applyProtection="1">
      <alignment horizontal="right" vertical="top"/>
      <protection locked="0"/>
    </xf>
    <xf numFmtId="38" fontId="7" fillId="2" borderId="29" xfId="6" applyNumberFormat="1" applyFont="1" applyFill="1" applyBorder="1" applyAlignment="1" applyProtection="1">
      <alignment horizontal="right" vertical="top"/>
      <protection locked="0"/>
    </xf>
    <xf numFmtId="38" fontId="7" fillId="2" borderId="42" xfId="6" applyNumberFormat="1" applyFont="1" applyFill="1" applyBorder="1" applyAlignment="1" applyProtection="1">
      <alignment horizontal="right" vertical="top"/>
      <protection locked="0"/>
    </xf>
    <xf numFmtId="38" fontId="7" fillId="2" borderId="38" xfId="6" applyNumberFormat="1" applyFont="1" applyFill="1" applyBorder="1" applyAlignment="1" applyProtection="1">
      <alignment horizontal="right" vertical="top"/>
      <protection locked="0"/>
    </xf>
    <xf numFmtId="38" fontId="7" fillId="2" borderId="0" xfId="6" applyNumberFormat="1" applyFont="1" applyFill="1" applyBorder="1" applyAlignment="1" applyProtection="1">
      <alignment horizontal="right" vertical="top"/>
      <protection locked="0"/>
    </xf>
    <xf numFmtId="38" fontId="7" fillId="2" borderId="14" xfId="6" applyNumberFormat="1" applyFont="1" applyFill="1" applyBorder="1" applyAlignment="1" applyProtection="1">
      <alignment horizontal="right" vertical="top"/>
      <protection locked="0"/>
    </xf>
    <xf numFmtId="0" fontId="18" fillId="0" borderId="0" xfId="0" applyFont="1" applyProtection="1">
      <protection locked="0"/>
    </xf>
    <xf numFmtId="38" fontId="7" fillId="2" borderId="43" xfId="6" applyNumberFormat="1" applyFont="1" applyFill="1" applyBorder="1" applyAlignment="1" applyProtection="1">
      <alignment horizontal="right" vertical="top"/>
      <protection locked="0"/>
    </xf>
    <xf numFmtId="38" fontId="7" fillId="5" borderId="43" xfId="6" applyNumberFormat="1" applyFont="1" applyFill="1" applyBorder="1" applyAlignment="1" applyProtection="1">
      <alignment horizontal="right" vertical="top"/>
      <protection locked="0"/>
    </xf>
    <xf numFmtId="38" fontId="7" fillId="2" borderId="44" xfId="6" applyNumberFormat="1" applyFont="1" applyFill="1" applyBorder="1" applyAlignment="1" applyProtection="1">
      <alignment horizontal="right" vertical="top"/>
      <protection locked="0"/>
    </xf>
    <xf numFmtId="0" fontId="7" fillId="0" borderId="45" xfId="0" applyFont="1" applyBorder="1" applyProtection="1">
      <protection locked="0"/>
    </xf>
    <xf numFmtId="0" fontId="9" fillId="0" borderId="35" xfId="0" applyFont="1" applyBorder="1" applyProtection="1">
      <protection locked="0"/>
    </xf>
    <xf numFmtId="0" fontId="9" fillId="0" borderId="39" xfId="0" applyFont="1" applyBorder="1" applyProtection="1">
      <protection locked="0"/>
    </xf>
    <xf numFmtId="0" fontId="7" fillId="0" borderId="41" xfId="0" applyFont="1" applyBorder="1" applyProtection="1">
      <protection locked="0"/>
    </xf>
    <xf numFmtId="38" fontId="7" fillId="2" borderId="45" xfId="6" applyNumberFormat="1" applyFont="1" applyFill="1" applyBorder="1" applyAlignment="1" applyProtection="1">
      <alignment horizontal="right" vertical="top"/>
      <protection locked="0"/>
    </xf>
    <xf numFmtId="38" fontId="7" fillId="2" borderId="6" xfId="6" applyNumberFormat="1" applyFont="1" applyFill="1" applyBorder="1" applyAlignment="1" applyProtection="1">
      <alignment horizontal="right" vertical="top"/>
      <protection locked="0"/>
    </xf>
    <xf numFmtId="38" fontId="7" fillId="2" borderId="34" xfId="6" applyNumberFormat="1" applyFont="1" applyFill="1" applyBorder="1" applyAlignment="1" applyProtection="1">
      <alignment horizontal="right" vertical="top"/>
      <protection locked="0"/>
    </xf>
    <xf numFmtId="38" fontId="7" fillId="2" borderId="46" xfId="6" applyNumberFormat="1" applyFont="1" applyFill="1" applyBorder="1" applyAlignment="1" applyProtection="1">
      <alignment horizontal="right" vertical="top"/>
      <protection locked="0"/>
    </xf>
    <xf numFmtId="38" fontId="7" fillId="5" borderId="30" xfId="6" applyNumberFormat="1" applyFont="1" applyFill="1" applyBorder="1" applyAlignment="1" applyProtection="1">
      <alignment horizontal="right" vertical="top"/>
      <protection locked="0"/>
    </xf>
    <xf numFmtId="49" fontId="7" fillId="0" borderId="0" xfId="0" applyNumberFormat="1" applyFont="1" applyProtection="1">
      <protection locked="0"/>
    </xf>
    <xf numFmtId="0" fontId="20" fillId="0" borderId="0" xfId="0" applyFont="1" applyProtection="1">
      <protection locked="0"/>
    </xf>
    <xf numFmtId="0" fontId="7" fillId="0" borderId="35" xfId="0" applyFont="1" applyBorder="1" applyProtection="1">
      <protection locked="0"/>
    </xf>
    <xf numFmtId="0" fontId="7" fillId="0" borderId="39" xfId="0" applyFont="1" applyBorder="1" applyProtection="1">
      <protection locked="0"/>
    </xf>
    <xf numFmtId="38" fontId="7" fillId="2" borderId="30" xfId="6" applyNumberFormat="1" applyFont="1" applyFill="1" applyBorder="1" applyAlignment="1" applyProtection="1">
      <alignment horizontal="right" vertical="top"/>
      <protection locked="0"/>
    </xf>
    <xf numFmtId="38" fontId="7" fillId="2" borderId="16" xfId="6" applyNumberFormat="1" applyFont="1" applyFill="1" applyBorder="1" applyAlignment="1" applyProtection="1">
      <alignment horizontal="right" vertical="top"/>
      <protection locked="0"/>
    </xf>
    <xf numFmtId="38" fontId="7" fillId="2" borderId="17" xfId="6" applyNumberFormat="1" applyFont="1" applyFill="1" applyBorder="1" applyAlignment="1" applyProtection="1">
      <alignment horizontal="right" vertical="top"/>
      <protection locked="0"/>
    </xf>
    <xf numFmtId="38" fontId="7" fillId="2" borderId="47" xfId="6" applyNumberFormat="1" applyFont="1" applyFill="1" applyBorder="1" applyAlignment="1" applyProtection="1">
      <alignment horizontal="right" vertical="top"/>
      <protection locked="0"/>
    </xf>
    <xf numFmtId="0" fontId="10" fillId="0" borderId="0" xfId="5" applyFill="1" applyBorder="1" applyAlignment="1">
      <alignment vertical="center"/>
    </xf>
    <xf numFmtId="0" fontId="10" fillId="0" borderId="0" xfId="5" applyBorder="1" applyAlignment="1" applyProtection="1">
      <alignment vertical="center"/>
      <protection locked="0"/>
    </xf>
    <xf numFmtId="0" fontId="10" fillId="0" borderId="0" xfId="5" applyBorder="1" applyAlignment="1" applyProtection="1">
      <alignment horizontal="left" vertical="center"/>
      <protection locked="0"/>
    </xf>
    <xf numFmtId="0" fontId="10" fillId="0" borderId="29" xfId="5" applyBorder="1" applyAlignment="1" applyProtection="1">
      <alignment vertical="center"/>
      <protection locked="0"/>
    </xf>
    <xf numFmtId="0" fontId="6" fillId="0" borderId="0" xfId="3" applyFont="1" applyAlignment="1">
      <alignment horizontal="left"/>
    </xf>
    <xf numFmtId="0" fontId="22" fillId="0" borderId="0" xfId="3" applyFont="1"/>
    <xf numFmtId="164" fontId="1" fillId="0" borderId="1" xfId="9" applyNumberFormat="1" applyFont="1" applyBorder="1" applyProtection="1">
      <protection locked="0"/>
    </xf>
    <xf numFmtId="8" fontId="1" fillId="0" borderId="1" xfId="9" applyNumberFormat="1" applyFont="1" applyBorder="1" applyProtection="1">
      <protection locked="0"/>
    </xf>
    <xf numFmtId="164" fontId="1" fillId="0" borderId="1" xfId="3" applyNumberFormat="1" applyFont="1" applyBorder="1" applyProtection="1">
      <protection locked="0"/>
    </xf>
    <xf numFmtId="166" fontId="1" fillId="2" borderId="1" xfId="10" applyNumberFormat="1" applyFont="1" applyFill="1" applyBorder="1" applyProtection="1">
      <protection locked="0"/>
    </xf>
    <xf numFmtId="164" fontId="1" fillId="0" borderId="1" xfId="9" applyNumberFormat="1" applyFont="1" applyBorder="1" applyAlignment="1" applyProtection="1">
      <alignment horizontal="right"/>
      <protection locked="0"/>
    </xf>
    <xf numFmtId="164" fontId="1" fillId="0" borderId="1" xfId="3" applyNumberFormat="1" applyFont="1" applyBorder="1" applyAlignment="1" applyProtection="1">
      <alignment horizontal="right"/>
      <protection locked="0"/>
    </xf>
    <xf numFmtId="0" fontId="2" fillId="0" borderId="1" xfId="0" applyFont="1" applyBorder="1" applyAlignment="1">
      <alignment horizontal="left" vertical="top" wrapText="1"/>
    </xf>
    <xf numFmtId="0" fontId="1" fillId="0" borderId="0" xfId="0" applyFont="1"/>
    <xf numFmtId="0" fontId="1" fillId="0" borderId="1" xfId="0" applyFont="1" applyBorder="1" applyAlignment="1">
      <alignment horizontal="left" vertical="top" wrapText="1"/>
    </xf>
    <xf numFmtId="0" fontId="1" fillId="0" borderId="1" xfId="0" applyFont="1" applyBorder="1" applyAlignment="1">
      <alignment vertical="top"/>
    </xf>
    <xf numFmtId="0" fontId="7" fillId="0" borderId="1" xfId="0" applyFont="1" applyBorder="1" applyAlignment="1">
      <alignment horizontal="left" vertical="top" wrapText="1"/>
    </xf>
    <xf numFmtId="0" fontId="7" fillId="0" borderId="1" xfId="0" applyFont="1" applyBorder="1" applyAlignment="1">
      <alignment vertical="top" wrapText="1"/>
    </xf>
    <xf numFmtId="0" fontId="1" fillId="0" borderId="0" xfId="0" applyFont="1" applyAlignment="1">
      <alignment vertical="top"/>
    </xf>
    <xf numFmtId="0" fontId="10" fillId="0" borderId="0" xfId="5" applyAlignment="1">
      <alignment vertical="center"/>
    </xf>
    <xf numFmtId="0" fontId="10" fillId="0" borderId="0" xfId="5" applyFill="1"/>
    <xf numFmtId="0" fontId="10" fillId="0" borderId="0" xfId="5" applyFill="1" applyAlignment="1">
      <alignment vertical="center"/>
    </xf>
    <xf numFmtId="38" fontId="7" fillId="7" borderId="38" xfId="6" applyNumberFormat="1" applyFont="1" applyFill="1" applyBorder="1" applyAlignment="1" applyProtection="1">
      <alignment horizontal="right" vertical="top"/>
    </xf>
    <xf numFmtId="38" fontId="7" fillId="7" borderId="0" xfId="6" applyNumberFormat="1" applyFont="1" applyFill="1" applyBorder="1" applyAlignment="1" applyProtection="1">
      <alignment horizontal="right" vertical="top"/>
    </xf>
    <xf numFmtId="38" fontId="7" fillId="7" borderId="14" xfId="6" applyNumberFormat="1" applyFont="1" applyFill="1" applyBorder="1" applyAlignment="1" applyProtection="1">
      <alignment horizontal="right" vertical="top"/>
    </xf>
    <xf numFmtId="165" fontId="7" fillId="7" borderId="38" xfId="1" applyNumberFormat="1" applyFont="1" applyFill="1" applyBorder="1" applyAlignment="1" applyProtection="1">
      <alignment horizontal="right" vertical="top"/>
    </xf>
    <xf numFmtId="165" fontId="7" fillId="7" borderId="0" xfId="1" applyNumberFormat="1" applyFont="1" applyFill="1" applyBorder="1" applyAlignment="1" applyProtection="1">
      <alignment horizontal="right" vertical="top"/>
    </xf>
    <xf numFmtId="165" fontId="7" fillId="7" borderId="14" xfId="1" applyNumberFormat="1" applyFont="1" applyFill="1" applyBorder="1" applyAlignment="1" applyProtection="1">
      <alignment horizontal="right" vertical="top"/>
    </xf>
    <xf numFmtId="7" fontId="1" fillId="7" borderId="1" xfId="10" applyNumberFormat="1" applyFont="1" applyFill="1" applyBorder="1" applyProtection="1"/>
    <xf numFmtId="164" fontId="1" fillId="0" borderId="1" xfId="9" applyNumberFormat="1" applyFont="1" applyFill="1" applyBorder="1" applyAlignment="1" applyProtection="1">
      <alignment horizontal="right"/>
      <protection locked="0"/>
    </xf>
    <xf numFmtId="0" fontId="7" fillId="0" borderId="0" xfId="3" applyFont="1"/>
    <xf numFmtId="0" fontId="8" fillId="0" borderId="0" xfId="3" applyFont="1"/>
    <xf numFmtId="0" fontId="7" fillId="0" borderId="5" xfId="4" applyFont="1" applyBorder="1"/>
    <xf numFmtId="0" fontId="7" fillId="0" borderId="6" xfId="4" applyFont="1" applyBorder="1"/>
    <xf numFmtId="0" fontId="7" fillId="0" borderId="7" xfId="4" applyFont="1" applyBorder="1" applyAlignment="1" applyProtection="1">
      <alignment horizontal="center"/>
      <protection locked="0"/>
    </xf>
    <xf numFmtId="0" fontId="6" fillId="0" borderId="1" xfId="4" quotePrefix="1" applyFont="1" applyBorder="1" applyAlignment="1">
      <alignment horizontal="left" vertical="center"/>
    </xf>
    <xf numFmtId="0" fontId="6" fillId="0" borderId="1" xfId="4" applyFont="1" applyBorder="1" applyAlignment="1">
      <alignment vertical="center"/>
    </xf>
    <xf numFmtId="0" fontId="7" fillId="0" borderId="1" xfId="4" applyFont="1" applyBorder="1" applyAlignment="1" applyProtection="1">
      <alignment horizontal="left" vertical="center"/>
      <protection locked="0"/>
    </xf>
    <xf numFmtId="49" fontId="7" fillId="0" borderId="1" xfId="4" applyNumberFormat="1" applyFont="1" applyBorder="1" applyAlignment="1" applyProtection="1">
      <alignment horizontal="left" vertical="center"/>
      <protection locked="0"/>
    </xf>
    <xf numFmtId="49" fontId="10" fillId="0" borderId="1" xfId="5" applyNumberFormat="1" applyFill="1" applyBorder="1" applyAlignment="1" applyProtection="1">
      <alignment horizontal="left" vertical="center"/>
      <protection locked="0"/>
    </xf>
    <xf numFmtId="0" fontId="6" fillId="0" borderId="0" xfId="4" quotePrefix="1" applyFont="1" applyAlignment="1">
      <alignment horizontal="left" vertical="center"/>
    </xf>
    <xf numFmtId="0" fontId="6" fillId="0" borderId="0" xfId="4" applyFont="1" applyAlignment="1">
      <alignment vertical="center"/>
    </xf>
    <xf numFmtId="49" fontId="6" fillId="0" borderId="0" xfId="4" applyNumberFormat="1" applyFont="1" applyAlignment="1" applyProtection="1">
      <alignment horizontal="right" vertical="center"/>
      <protection locked="0"/>
    </xf>
    <xf numFmtId="0" fontId="6" fillId="0" borderId="0" xfId="3" applyFont="1" applyProtection="1">
      <protection locked="0"/>
    </xf>
    <xf numFmtId="0" fontId="7" fillId="0" borderId="0" xfId="3" applyFont="1" applyProtection="1">
      <protection locked="0"/>
    </xf>
    <xf numFmtId="0" fontId="8" fillId="0" borderId="5" xfId="3" applyFont="1" applyBorder="1" applyAlignment="1">
      <alignment vertical="center"/>
    </xf>
    <xf numFmtId="0" fontId="10" fillId="0" borderId="6" xfId="5" applyFill="1" applyBorder="1" applyAlignment="1" applyProtection="1">
      <alignment vertical="center"/>
      <protection locked="0"/>
    </xf>
    <xf numFmtId="0" fontId="7" fillId="0" borderId="32" xfId="0" applyFont="1" applyBorder="1" applyAlignment="1" applyProtection="1">
      <alignment vertical="center" wrapText="1"/>
      <protection locked="0"/>
    </xf>
    <xf numFmtId="0" fontId="8" fillId="0" borderId="36" xfId="3" applyFont="1" applyBorder="1" applyAlignment="1">
      <alignment vertical="center"/>
    </xf>
    <xf numFmtId="0" fontId="10" fillId="0" borderId="0" xfId="5" applyFill="1" applyBorder="1" applyAlignment="1" applyProtection="1">
      <alignment vertical="center"/>
      <protection locked="0"/>
    </xf>
    <xf numFmtId="0" fontId="7" fillId="0" borderId="37" xfId="0" applyFont="1" applyBorder="1" applyAlignment="1" applyProtection="1">
      <alignment vertical="center" wrapText="1"/>
      <protection locked="0"/>
    </xf>
    <xf numFmtId="0" fontId="7" fillId="0" borderId="0" xfId="0" applyFont="1" applyAlignment="1" applyProtection="1">
      <alignment horizontal="left" vertical="center"/>
      <protection locked="0"/>
    </xf>
    <xf numFmtId="0" fontId="10" fillId="0" borderId="29" xfId="5" applyFill="1" applyBorder="1" applyAlignment="1" applyProtection="1">
      <alignment vertical="center"/>
      <protection locked="0"/>
    </xf>
    <xf numFmtId="0" fontId="7" fillId="0" borderId="40" xfId="0" applyFont="1" applyBorder="1" applyAlignment="1" applyProtection="1">
      <alignment vertical="center" wrapText="1"/>
      <protection locked="0"/>
    </xf>
    <xf numFmtId="0" fontId="10" fillId="0" borderId="0" xfId="5" applyFill="1" applyBorder="1" applyAlignment="1" applyProtection="1">
      <alignment horizontal="left" vertical="center"/>
      <protection locked="0"/>
    </xf>
    <xf numFmtId="0" fontId="7" fillId="0" borderId="37" xfId="0" applyFont="1" applyBorder="1" applyAlignment="1" applyProtection="1">
      <alignment horizontal="left" vertical="center" wrapText="1"/>
      <protection locked="0"/>
    </xf>
    <xf numFmtId="0" fontId="10" fillId="0" borderId="6" xfId="5" applyFill="1" applyBorder="1" applyAlignment="1" applyProtection="1">
      <alignment horizontal="left" vertical="center"/>
      <protection locked="0"/>
    </xf>
    <xf numFmtId="0" fontId="7" fillId="0" borderId="32" xfId="0" applyFont="1" applyBorder="1" applyAlignment="1" applyProtection="1">
      <alignment horizontal="left" vertical="center" wrapText="1"/>
      <protection locked="0"/>
    </xf>
    <xf numFmtId="0" fontId="7" fillId="0" borderId="0" xfId="0" applyFont="1" applyAlignment="1" applyProtection="1">
      <alignment vertical="center" wrapText="1"/>
      <protection locked="0"/>
    </xf>
    <xf numFmtId="165" fontId="0" fillId="2" borderId="8" xfId="0" applyNumberFormat="1" applyFill="1" applyBorder="1" applyProtection="1">
      <protection locked="0"/>
    </xf>
    <xf numFmtId="165" fontId="0" fillId="2" borderId="9" xfId="0" applyNumberFormat="1" applyFill="1" applyBorder="1" applyProtection="1">
      <protection locked="0"/>
    </xf>
    <xf numFmtId="0" fontId="4" fillId="0" borderId="0" xfId="0" applyFont="1" applyProtection="1">
      <protection locked="0"/>
    </xf>
    <xf numFmtId="0" fontId="0" fillId="0" borderId="0" xfId="0" applyProtection="1">
      <protection locked="0"/>
    </xf>
    <xf numFmtId="0" fontId="11" fillId="0" borderId="10" xfId="0" applyFont="1" applyBorder="1" applyProtection="1">
      <protection locked="0"/>
    </xf>
    <xf numFmtId="0" fontId="0" fillId="0" borderId="11" xfId="0" applyBorder="1" applyProtection="1">
      <protection locked="0"/>
    </xf>
    <xf numFmtId="0" fontId="0" fillId="0" borderId="12" xfId="0" applyBorder="1" applyProtection="1">
      <protection locked="0"/>
    </xf>
    <xf numFmtId="0" fontId="0" fillId="7" borderId="26" xfId="0" applyFill="1" applyBorder="1" applyProtection="1">
      <protection locked="0"/>
    </xf>
    <xf numFmtId="0" fontId="0" fillId="7" borderId="27" xfId="0" applyFill="1" applyBorder="1" applyProtection="1">
      <protection locked="0"/>
    </xf>
    <xf numFmtId="0" fontId="11" fillId="0" borderId="25" xfId="0" applyFont="1" applyBorder="1" applyProtection="1">
      <protection locked="0"/>
    </xf>
    <xf numFmtId="0" fontId="0" fillId="0" borderId="26" xfId="0" applyBorder="1" applyProtection="1">
      <protection locked="0"/>
    </xf>
    <xf numFmtId="0" fontId="0" fillId="0" borderId="27" xfId="0" applyBorder="1" applyProtection="1">
      <protection locked="0"/>
    </xf>
    <xf numFmtId="0" fontId="13" fillId="0" borderId="0" xfId="0" applyFont="1" applyProtection="1">
      <protection locked="0"/>
    </xf>
    <xf numFmtId="165" fontId="0" fillId="2" borderId="0" xfId="0" applyNumberFormat="1" applyFill="1" applyProtection="1">
      <protection locked="0"/>
    </xf>
    <xf numFmtId="0" fontId="0" fillId="0" borderId="29" xfId="0" applyBorder="1" applyProtection="1">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0" fillId="0" borderId="1" xfId="0" applyBorder="1" applyAlignment="1" applyProtection="1">
      <alignment horizontal="center" vertical="top" wrapText="1"/>
      <protection locked="0"/>
    </xf>
    <xf numFmtId="0" fontId="0" fillId="0" borderId="4" xfId="0" applyBorder="1" applyAlignment="1" applyProtection="1">
      <alignment horizontal="center" vertical="top" wrapText="1"/>
      <protection locked="0"/>
    </xf>
    <xf numFmtId="0" fontId="0" fillId="0" borderId="1" xfId="0" applyBorder="1" applyAlignment="1" applyProtection="1">
      <alignment horizontal="left" vertical="top" wrapText="1"/>
      <protection locked="0"/>
    </xf>
    <xf numFmtId="3" fontId="0" fillId="0" borderId="1" xfId="0" applyNumberFormat="1" applyBorder="1" applyAlignment="1" applyProtection="1">
      <alignment horizontal="center" vertical="top" wrapText="1"/>
      <protection locked="0"/>
    </xf>
    <xf numFmtId="164" fontId="0" fillId="0" borderId="1" xfId="0" applyNumberFormat="1" applyBorder="1" applyAlignment="1" applyProtection="1">
      <alignment horizontal="center" vertical="top" wrapText="1"/>
      <protection locked="0"/>
    </xf>
    <xf numFmtId="0" fontId="0" fillId="0" borderId="1" xfId="0" applyBorder="1" applyAlignment="1" applyProtection="1">
      <alignment horizontal="left" vertical="top"/>
      <protection locked="0"/>
    </xf>
    <xf numFmtId="3" fontId="0" fillId="0" borderId="1" xfId="0" applyNumberFormat="1" applyBorder="1" applyAlignment="1" applyProtection="1">
      <alignment horizontal="center" vertical="top"/>
      <protection locked="0"/>
    </xf>
    <xf numFmtId="164" fontId="0" fillId="0" borderId="1" xfId="0" applyNumberFormat="1" applyBorder="1" applyAlignment="1" applyProtection="1">
      <alignment horizontal="center" vertical="top"/>
      <protection locked="0"/>
    </xf>
    <xf numFmtId="0" fontId="2" fillId="0" borderId="1" xfId="0" applyFont="1" applyBorder="1" applyAlignment="1" applyProtection="1">
      <alignment horizontal="left"/>
      <protection locked="0"/>
    </xf>
    <xf numFmtId="0" fontId="0" fillId="0" borderId="0" xfId="0" applyAlignment="1" applyProtection="1">
      <alignment horizontal="left"/>
      <protection locked="0"/>
    </xf>
    <xf numFmtId="0" fontId="0" fillId="0" borderId="5" xfId="0" applyBorder="1" applyAlignment="1" applyProtection="1">
      <alignment horizontal="left"/>
      <protection locked="0"/>
    </xf>
    <xf numFmtId="0" fontId="0" fillId="0" borderId="6" xfId="0" applyBorder="1" applyProtection="1">
      <protection locked="0"/>
    </xf>
    <xf numFmtId="0" fontId="0" fillId="0" borderId="32" xfId="0" applyBorder="1" applyProtection="1">
      <protection locked="0"/>
    </xf>
    <xf numFmtId="0" fontId="0" fillId="0" borderId="36" xfId="0" applyBorder="1" applyAlignment="1" applyProtection="1">
      <alignment horizontal="left"/>
      <protection locked="0"/>
    </xf>
    <xf numFmtId="0" fontId="0" fillId="0" borderId="37" xfId="0" applyBorder="1" applyProtection="1">
      <protection locked="0"/>
    </xf>
    <xf numFmtId="0" fontId="0" fillId="0" borderId="28" xfId="0" applyBorder="1" applyAlignment="1" applyProtection="1">
      <alignment horizontal="left"/>
      <protection locked="0"/>
    </xf>
    <xf numFmtId="0" fontId="0" fillId="0" borderId="40" xfId="0" applyBorder="1" applyProtection="1">
      <protection locked="0"/>
    </xf>
    <xf numFmtId="0" fontId="2" fillId="0" borderId="1" xfId="0" applyFont="1" applyBorder="1" applyAlignment="1" applyProtection="1">
      <alignment horizontal="center"/>
      <protection locked="0"/>
    </xf>
    <xf numFmtId="0" fontId="0" fillId="0" borderId="1" xfId="0" applyBorder="1" applyAlignment="1" applyProtection="1">
      <alignment horizontal="left" wrapText="1"/>
      <protection locked="0"/>
    </xf>
    <xf numFmtId="0" fontId="0" fillId="0" borderId="5" xfId="0" applyBorder="1" applyProtection="1">
      <protection locked="0"/>
    </xf>
    <xf numFmtId="0" fontId="0" fillId="0" borderId="36" xfId="0" applyBorder="1" applyProtection="1">
      <protection locked="0"/>
    </xf>
    <xf numFmtId="0" fontId="0" fillId="0" borderId="28" xfId="0" applyBorder="1" applyProtection="1">
      <protection locked="0"/>
    </xf>
    <xf numFmtId="0" fontId="0" fillId="0" borderId="3" xfId="0" applyBorder="1" applyAlignment="1" applyProtection="1">
      <alignment horizontal="center" vertical="top" wrapText="1"/>
      <protection locked="0"/>
    </xf>
    <xf numFmtId="0" fontId="2" fillId="0" borderId="0" xfId="0" applyFont="1" applyAlignment="1" applyProtection="1">
      <alignment horizontal="left"/>
      <protection locked="0"/>
    </xf>
    <xf numFmtId="3" fontId="2" fillId="0" borderId="0" xfId="0" applyNumberFormat="1" applyFont="1" applyAlignment="1" applyProtection="1">
      <alignment horizontal="center" vertical="top"/>
      <protection locked="0"/>
    </xf>
    <xf numFmtId="165" fontId="2" fillId="0" borderId="0" xfId="1" applyNumberFormat="1" applyFont="1" applyFill="1" applyBorder="1" applyAlignment="1" applyProtection="1">
      <alignment horizontal="center" vertical="top"/>
      <protection locked="0"/>
    </xf>
    <xf numFmtId="164" fontId="2" fillId="0" borderId="0" xfId="0" applyNumberFormat="1" applyFont="1" applyAlignment="1" applyProtection="1">
      <alignment horizontal="center" vertical="top"/>
      <protection locked="0"/>
    </xf>
    <xf numFmtId="165" fontId="2" fillId="0" borderId="0" xfId="1" applyNumberFormat="1" applyFont="1" applyFill="1" applyBorder="1" applyAlignment="1" applyProtection="1">
      <alignment horizontal="center" vertical="top" wrapText="1"/>
      <protection locked="0"/>
    </xf>
    <xf numFmtId="165" fontId="0" fillId="7" borderId="1" xfId="1" applyNumberFormat="1" applyFont="1" applyFill="1" applyBorder="1" applyAlignment="1" applyProtection="1">
      <alignment horizontal="center" vertical="top" wrapText="1"/>
    </xf>
    <xf numFmtId="165" fontId="2" fillId="7" borderId="1" xfId="1" applyNumberFormat="1" applyFont="1" applyFill="1" applyBorder="1" applyAlignment="1" applyProtection="1">
      <alignment horizontal="center"/>
    </xf>
    <xf numFmtId="165" fontId="2" fillId="7" borderId="1" xfId="1" applyNumberFormat="1" applyFont="1" applyFill="1" applyBorder="1" applyAlignment="1" applyProtection="1">
      <alignment horizontal="center" wrapText="1"/>
    </xf>
    <xf numFmtId="165" fontId="0" fillId="7" borderId="1" xfId="1" applyNumberFormat="1" applyFont="1" applyFill="1" applyBorder="1" applyAlignment="1" applyProtection="1">
      <alignment horizontal="center" vertical="top"/>
    </xf>
    <xf numFmtId="165" fontId="2" fillId="7" borderId="1" xfId="1" applyNumberFormat="1" applyFont="1" applyFill="1" applyBorder="1" applyAlignment="1" applyProtection="1">
      <alignment horizontal="center" vertical="top"/>
    </xf>
    <xf numFmtId="165" fontId="2" fillId="7" borderId="1" xfId="1" applyNumberFormat="1" applyFont="1" applyFill="1" applyBorder="1" applyAlignment="1" applyProtection="1">
      <alignment horizontal="center" vertical="top" wrapText="1"/>
    </xf>
    <xf numFmtId="0" fontId="0" fillId="7" borderId="0" xfId="0" applyFill="1" applyProtection="1">
      <protection locked="0"/>
    </xf>
    <xf numFmtId="0" fontId="15" fillId="0" borderId="25" xfId="0" applyFont="1" applyBorder="1" applyProtection="1">
      <protection locked="0"/>
    </xf>
    <xf numFmtId="2" fontId="0" fillId="0" borderId="0" xfId="0" applyNumberFormat="1" applyProtection="1">
      <protection locked="0"/>
    </xf>
    <xf numFmtId="0" fontId="15" fillId="0" borderId="0" xfId="0" applyFont="1" applyProtection="1">
      <protection locked="0"/>
    </xf>
    <xf numFmtId="0" fontId="10" fillId="0" borderId="0" xfId="5" applyProtection="1">
      <protection locked="0"/>
    </xf>
    <xf numFmtId="0" fontId="2" fillId="0" borderId="24" xfId="0" applyFont="1" applyBorder="1" applyProtection="1">
      <protection locked="0"/>
    </xf>
    <xf numFmtId="0" fontId="0" fillId="0" borderId="1" xfId="0" applyBorder="1" applyAlignment="1" applyProtection="1">
      <alignment horizontal="center" wrapText="1"/>
      <protection locked="0"/>
    </xf>
    <xf numFmtId="0" fontId="0" fillId="0" borderId="1" xfId="0" applyBorder="1" applyProtection="1">
      <protection locked="0"/>
    </xf>
    <xf numFmtId="3" fontId="0" fillId="0" borderId="1" xfId="0" applyNumberFormat="1" applyBorder="1" applyAlignment="1" applyProtection="1">
      <alignment horizontal="center" wrapText="1"/>
      <protection locked="0"/>
    </xf>
    <xf numFmtId="166" fontId="0" fillId="0" borderId="1" xfId="2" applyNumberFormat="1" applyFont="1" applyFill="1" applyBorder="1" applyAlignment="1" applyProtection="1">
      <alignment horizontal="center"/>
      <protection locked="0"/>
    </xf>
    <xf numFmtId="0" fontId="0" fillId="7" borderId="1" xfId="0" applyFill="1" applyBorder="1" applyProtection="1">
      <protection locked="0"/>
    </xf>
    <xf numFmtId="0" fontId="0" fillId="0" borderId="10" xfId="0" applyBorder="1" applyProtection="1">
      <protection locked="0"/>
    </xf>
    <xf numFmtId="0" fontId="0" fillId="0" borderId="13" xfId="0" applyBorder="1" applyProtection="1">
      <protection locked="0"/>
    </xf>
    <xf numFmtId="0" fontId="0" fillId="0" borderId="14" xfId="0" applyBorder="1" applyProtection="1">
      <protection locked="0"/>
    </xf>
    <xf numFmtId="0" fontId="0" fillId="0" borderId="15" xfId="0" applyBorder="1" applyProtection="1">
      <protection locked="0"/>
    </xf>
    <xf numFmtId="0" fontId="0" fillId="0" borderId="16" xfId="0" applyBorder="1" applyProtection="1">
      <protection locked="0"/>
    </xf>
    <xf numFmtId="0" fontId="0" fillId="0" borderId="17" xfId="0" applyBorder="1" applyProtection="1">
      <protection locked="0"/>
    </xf>
    <xf numFmtId="49" fontId="6" fillId="7" borderId="0" xfId="0" applyNumberFormat="1" applyFont="1" applyFill="1" applyAlignment="1">
      <alignment horizontal="left"/>
    </xf>
    <xf numFmtId="0" fontId="6" fillId="7" borderId="30" xfId="0" applyFont="1" applyFill="1" applyBorder="1" applyAlignment="1">
      <alignment horizontal="left"/>
    </xf>
    <xf numFmtId="165" fontId="0" fillId="7" borderId="1" xfId="1" applyNumberFormat="1" applyFont="1" applyFill="1" applyBorder="1" applyAlignment="1" applyProtection="1">
      <alignment horizontal="center"/>
    </xf>
    <xf numFmtId="3" fontId="0" fillId="7" borderId="1" xfId="0" applyNumberFormat="1" applyFill="1" applyBorder="1" applyAlignment="1">
      <alignment horizontal="center" wrapText="1"/>
    </xf>
    <xf numFmtId="0" fontId="2" fillId="0" borderId="0" xfId="0" applyFont="1" applyProtection="1">
      <protection locked="0"/>
    </xf>
    <xf numFmtId="0" fontId="13" fillId="0" borderId="1" xfId="0" applyFont="1" applyBorder="1" applyAlignment="1" applyProtection="1">
      <alignment horizontal="left" vertical="top" wrapText="1"/>
      <protection locked="0"/>
    </xf>
    <xf numFmtId="0" fontId="6" fillId="7" borderId="0" xfId="0" applyFont="1" applyFill="1" applyAlignment="1">
      <alignment horizontal="left"/>
    </xf>
    <xf numFmtId="0" fontId="2" fillId="0" borderId="0" xfId="0" applyFont="1" applyAlignment="1" applyProtection="1">
      <alignment horizontal="centerContinuous"/>
      <protection locked="0"/>
    </xf>
    <xf numFmtId="0" fontId="0" fillId="0" borderId="0" xfId="0" applyAlignment="1" applyProtection="1">
      <alignment horizontal="centerContinuous"/>
      <protection locked="0"/>
    </xf>
    <xf numFmtId="164" fontId="0" fillId="0" borderId="1" xfId="0" applyNumberFormat="1" applyBorder="1" applyAlignment="1" applyProtection="1">
      <alignment horizontal="center"/>
      <protection locked="0"/>
    </xf>
    <xf numFmtId="165" fontId="0" fillId="0" borderId="1" xfId="1" applyNumberFormat="1" applyFont="1" applyFill="1" applyBorder="1" applyAlignment="1" applyProtection="1">
      <alignment horizontal="center"/>
      <protection locked="0"/>
    </xf>
    <xf numFmtId="0" fontId="0" fillId="0" borderId="1" xfId="0" applyBorder="1" applyAlignment="1" applyProtection="1">
      <alignment wrapText="1"/>
      <protection locked="0"/>
    </xf>
    <xf numFmtId="0" fontId="25" fillId="0" borderId="0" xfId="0" applyFont="1" applyAlignment="1" applyProtection="1">
      <alignment horizontal="left" vertical="center" indent="2"/>
      <protection locked="0"/>
    </xf>
    <xf numFmtId="0" fontId="0" fillId="0" borderId="24" xfId="0" applyBorder="1" applyProtection="1">
      <protection locked="0"/>
    </xf>
    <xf numFmtId="0" fontId="0" fillId="0" borderId="24" xfId="0" applyBorder="1" applyAlignment="1" applyProtection="1">
      <alignment horizontal="center" vertical="center" wrapText="1"/>
      <protection locked="0"/>
    </xf>
    <xf numFmtId="0" fontId="2" fillId="0" borderId="0" xfId="0" applyFont="1" applyAlignment="1">
      <alignment horizontal="centerContinuous"/>
    </xf>
    <xf numFmtId="0" fontId="0" fillId="0" borderId="1" xfId="0" applyBorder="1" applyAlignment="1">
      <alignment horizontal="center" wrapText="1"/>
    </xf>
    <xf numFmtId="164" fontId="0" fillId="7" borderId="1" xfId="0" applyNumberFormat="1" applyFill="1" applyBorder="1" applyAlignment="1">
      <alignment horizontal="center"/>
    </xf>
    <xf numFmtId="0" fontId="0" fillId="0" borderId="0" xfId="0" applyAlignment="1">
      <alignment horizontal="centerContinuous"/>
    </xf>
    <xf numFmtId="0" fontId="0" fillId="0" borderId="24" xfId="0" applyBorder="1" applyAlignment="1">
      <alignment horizontal="center" vertical="center" wrapText="1"/>
    </xf>
    <xf numFmtId="0" fontId="0" fillId="0" borderId="11" xfId="0" applyBorder="1" applyAlignment="1" applyProtection="1">
      <alignment horizontal="centerContinuous"/>
      <protection locked="0"/>
    </xf>
    <xf numFmtId="0" fontId="0" fillId="0" borderId="12" xfId="0" applyBorder="1" applyAlignment="1" applyProtection="1">
      <alignment horizontal="centerContinuous"/>
      <protection locked="0"/>
    </xf>
    <xf numFmtId="0" fontId="26" fillId="0" borderId="13" xfId="0" applyFont="1" applyBorder="1" applyProtection="1">
      <protection locked="0"/>
    </xf>
    <xf numFmtId="0" fontId="26" fillId="0" borderId="0" xfId="0" applyFont="1" applyAlignment="1" applyProtection="1">
      <alignment horizontal="right"/>
      <protection locked="0"/>
    </xf>
    <xf numFmtId="0" fontId="26" fillId="0" borderId="14" xfId="0" applyFont="1" applyBorder="1" applyAlignment="1" applyProtection="1">
      <alignment horizontal="centerContinuous"/>
      <protection locked="0"/>
    </xf>
    <xf numFmtId="0" fontId="27" fillId="0" borderId="13" xfId="0" applyFont="1" applyBorder="1" applyProtection="1">
      <protection locked="0"/>
    </xf>
    <xf numFmtId="0" fontId="27" fillId="0" borderId="0" xfId="0" applyFont="1" applyAlignment="1" applyProtection="1">
      <alignment horizontal="right"/>
      <protection locked="0"/>
    </xf>
    <xf numFmtId="0" fontId="0" fillId="0" borderId="31" xfId="0" applyBorder="1" applyProtection="1">
      <protection locked="0"/>
    </xf>
    <xf numFmtId="9" fontId="0" fillId="0" borderId="14" xfId="1" applyFont="1" applyFill="1" applyBorder="1" applyProtection="1"/>
    <xf numFmtId="0" fontId="10" fillId="0" borderId="0" xfId="5" applyFill="1" applyProtection="1">
      <protection locked="0"/>
    </xf>
    <xf numFmtId="0" fontId="1" fillId="0" borderId="0" xfId="0" applyFont="1" applyProtection="1">
      <protection locked="0"/>
    </xf>
    <xf numFmtId="0" fontId="1" fillId="0" borderId="0" xfId="0" applyFont="1" applyAlignment="1" applyProtection="1">
      <alignment vertical="top"/>
      <protection locked="0"/>
    </xf>
    <xf numFmtId="0" fontId="11" fillId="0" borderId="0" xfId="0" applyFont="1" applyProtection="1">
      <protection locked="0"/>
    </xf>
    <xf numFmtId="0" fontId="2" fillId="0" borderId="0" xfId="0" applyFont="1" applyAlignment="1" applyProtection="1">
      <alignment vertical="top"/>
      <protection locked="0"/>
    </xf>
    <xf numFmtId="0" fontId="2" fillId="0" borderId="1"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1" fillId="0" borderId="1" xfId="0" applyFont="1" applyBorder="1" applyAlignment="1" applyProtection="1">
      <alignment vertical="top"/>
      <protection locked="0"/>
    </xf>
    <xf numFmtId="0" fontId="7" fillId="0" borderId="1" xfId="0" applyFont="1" applyBorder="1" applyAlignment="1" applyProtection="1">
      <alignment horizontal="left" vertical="top" wrapText="1"/>
      <protection locked="0"/>
    </xf>
    <xf numFmtId="0" fontId="7" fillId="0" borderId="1" xfId="0" applyFont="1" applyBorder="1" applyAlignment="1" applyProtection="1">
      <alignment vertical="top" wrapText="1"/>
      <protection locked="0"/>
    </xf>
    <xf numFmtId="49" fontId="6" fillId="7" borderId="0" xfId="0" applyNumberFormat="1" applyFont="1" applyFill="1"/>
    <xf numFmtId="0" fontId="6" fillId="7" borderId="8" xfId="0" applyFont="1" applyFill="1" applyBorder="1" applyAlignment="1">
      <alignment horizontal="left"/>
    </xf>
    <xf numFmtId="0" fontId="6" fillId="7" borderId="8" xfId="0" applyFont="1" applyFill="1" applyBorder="1" applyAlignment="1">
      <alignment horizontal="right"/>
    </xf>
    <xf numFmtId="0" fontId="17" fillId="0" borderId="0" xfId="0" applyFont="1" applyProtection="1">
      <protection locked="0"/>
    </xf>
    <xf numFmtId="0" fontId="7" fillId="7" borderId="0" xfId="0" applyFont="1" applyFill="1" applyProtection="1">
      <protection locked="0"/>
    </xf>
    <xf numFmtId="0" fontId="9" fillId="7" borderId="0" xfId="0" applyFont="1" applyFill="1" applyAlignment="1" applyProtection="1">
      <alignment horizontal="left"/>
      <protection locked="0"/>
    </xf>
    <xf numFmtId="0" fontId="6" fillId="3" borderId="25" xfId="0" applyFont="1" applyFill="1" applyBorder="1" applyProtection="1">
      <protection locked="0"/>
    </xf>
    <xf numFmtId="0" fontId="6" fillId="3" borderId="26" xfId="0" applyFont="1" applyFill="1" applyBorder="1" applyProtection="1">
      <protection locked="0"/>
    </xf>
    <xf numFmtId="0" fontId="6" fillId="3" borderId="27" xfId="0" applyFont="1" applyFill="1" applyBorder="1" applyProtection="1">
      <protection locked="0"/>
    </xf>
    <xf numFmtId="0" fontId="6" fillId="4" borderId="25" xfId="0" applyFont="1" applyFill="1" applyBorder="1" applyAlignment="1" applyProtection="1">
      <alignment vertical="center" wrapText="1"/>
      <protection locked="0"/>
    </xf>
    <xf numFmtId="0" fontId="7" fillId="4" borderId="26" xfId="0" applyFont="1" applyFill="1" applyBorder="1" applyAlignment="1" applyProtection="1">
      <alignment vertical="center" wrapText="1"/>
      <protection locked="0"/>
    </xf>
    <xf numFmtId="0" fontId="7" fillId="4" borderId="27" xfId="0" applyFont="1" applyFill="1" applyBorder="1" applyAlignment="1" applyProtection="1">
      <alignment vertical="center" wrapText="1"/>
      <protection locked="0"/>
    </xf>
    <xf numFmtId="49" fontId="7" fillId="0" borderId="24" xfId="0" applyNumberFormat="1" applyFont="1" applyBorder="1" applyAlignment="1" applyProtection="1">
      <alignment horizontal="right" vertical="top"/>
      <protection locked="0"/>
    </xf>
    <xf numFmtId="0" fontId="7" fillId="0" borderId="5" xfId="0" applyFont="1" applyBorder="1" applyAlignment="1" applyProtection="1">
      <alignment horizontal="left" vertical="top" indent="1"/>
      <protection locked="0"/>
    </xf>
    <xf numFmtId="0" fontId="7" fillId="0" borderId="32" xfId="0" applyFont="1" applyBorder="1" applyAlignment="1" applyProtection="1">
      <alignment horizontal="left" vertical="top" indent="1"/>
      <protection locked="0"/>
    </xf>
    <xf numFmtId="49" fontId="7" fillId="0" borderId="35" xfId="0" applyNumberFormat="1" applyFont="1" applyBorder="1" applyAlignment="1" applyProtection="1">
      <alignment horizontal="right" vertical="top"/>
      <protection locked="0"/>
    </xf>
    <xf numFmtId="0" fontId="7" fillId="0" borderId="36" xfId="0" applyFont="1" applyBorder="1" applyAlignment="1" applyProtection="1">
      <alignment vertical="top"/>
      <protection locked="0"/>
    </xf>
    <xf numFmtId="0" fontId="7" fillId="0" borderId="37" xfId="0" applyFont="1" applyBorder="1" applyAlignment="1" applyProtection="1">
      <alignment horizontal="left" vertical="top" indent="1"/>
      <protection locked="0"/>
    </xf>
    <xf numFmtId="49" fontId="7" fillId="2" borderId="39" xfId="0" applyNumberFormat="1" applyFont="1" applyFill="1" applyBorder="1" applyAlignment="1" applyProtection="1">
      <alignment horizontal="right" vertical="top"/>
      <protection locked="0"/>
    </xf>
    <xf numFmtId="2" fontId="7" fillId="2" borderId="28" xfId="0" applyNumberFormat="1" applyFont="1" applyFill="1" applyBorder="1" applyAlignment="1" applyProtection="1">
      <alignment horizontal="right" vertical="top"/>
      <protection locked="0"/>
    </xf>
    <xf numFmtId="0" fontId="7" fillId="2" borderId="40" xfId="0" applyFont="1" applyFill="1" applyBorder="1" applyAlignment="1" applyProtection="1">
      <alignment horizontal="left" vertical="top" indent="1"/>
      <protection locked="0"/>
    </xf>
    <xf numFmtId="0" fontId="7" fillId="0" borderId="36" xfId="0" applyFont="1" applyBorder="1" applyAlignment="1" applyProtection="1">
      <alignment horizontal="left" vertical="top" indent="1"/>
      <protection locked="0"/>
    </xf>
    <xf numFmtId="0" fontId="7" fillId="0" borderId="36" xfId="0" quotePrefix="1" applyFont="1" applyBorder="1" applyAlignment="1" applyProtection="1">
      <alignment horizontal="right" vertical="top"/>
      <protection locked="0"/>
    </xf>
    <xf numFmtId="0" fontId="7" fillId="0" borderId="37" xfId="0" applyFont="1" applyBorder="1" applyAlignment="1" applyProtection="1">
      <alignment horizontal="left" vertical="top" wrapText="1" indent="1"/>
      <protection locked="0"/>
    </xf>
    <xf numFmtId="38" fontId="7" fillId="7" borderId="38" xfId="6" applyNumberFormat="1" applyFont="1" applyFill="1" applyBorder="1" applyAlignment="1" applyProtection="1">
      <alignment horizontal="right" vertical="top"/>
      <protection locked="0"/>
    </xf>
    <xf numFmtId="0" fontId="7" fillId="2" borderId="28" xfId="0" applyFont="1" applyFill="1" applyBorder="1" applyAlignment="1" applyProtection="1">
      <alignment vertical="top"/>
      <protection locked="0"/>
    </xf>
    <xf numFmtId="0" fontId="7" fillId="2" borderId="40" xfId="0" applyFont="1" applyFill="1" applyBorder="1" applyAlignment="1" applyProtection="1">
      <alignment horizontal="left" vertical="top" wrapText="1" indent="1"/>
      <protection locked="0"/>
    </xf>
    <xf numFmtId="0" fontId="7" fillId="0" borderId="32" xfId="0" applyFont="1" applyBorder="1" applyAlignment="1" applyProtection="1">
      <alignment vertical="top"/>
      <protection locked="0"/>
    </xf>
    <xf numFmtId="0" fontId="1" fillId="0" borderId="0" xfId="0" applyFont="1" applyAlignment="1" applyProtection="1">
      <alignment vertical="center" wrapText="1"/>
      <protection locked="0"/>
    </xf>
    <xf numFmtId="0" fontId="21" fillId="2" borderId="39" xfId="0" applyFont="1" applyFill="1" applyBorder="1" applyAlignment="1" applyProtection="1">
      <alignment vertical="top"/>
      <protection locked="0"/>
    </xf>
    <xf numFmtId="0" fontId="7" fillId="2" borderId="28" xfId="0" applyFont="1" applyFill="1" applyBorder="1" applyAlignment="1" applyProtection="1">
      <alignment horizontal="left" vertical="top"/>
      <protection locked="0"/>
    </xf>
    <xf numFmtId="0" fontId="7" fillId="2" borderId="40" xfId="0" applyFont="1" applyFill="1" applyBorder="1" applyAlignment="1" applyProtection="1">
      <alignment vertical="top"/>
      <protection locked="0"/>
    </xf>
    <xf numFmtId="0" fontId="7" fillId="0" borderId="0" xfId="0" applyFont="1" applyAlignment="1" applyProtection="1">
      <alignment horizontal="left" vertical="top" indent="1"/>
      <protection locked="0"/>
    </xf>
    <xf numFmtId="0" fontId="7" fillId="2" borderId="29" xfId="0" applyFont="1" applyFill="1" applyBorder="1" applyAlignment="1" applyProtection="1">
      <alignment horizontal="left" vertical="top" wrapText="1" indent="1"/>
      <protection locked="0"/>
    </xf>
    <xf numFmtId="49" fontId="7" fillId="0" borderId="36" xfId="0" applyNumberFormat="1" applyFont="1" applyBorder="1" applyAlignment="1" applyProtection="1">
      <alignment horizontal="right" vertical="top"/>
      <protection locked="0"/>
    </xf>
    <xf numFmtId="0" fontId="7" fillId="2" borderId="36" xfId="0" applyFont="1" applyFill="1" applyBorder="1" applyAlignment="1" applyProtection="1">
      <alignment vertical="top"/>
      <protection locked="0"/>
    </xf>
    <xf numFmtId="0" fontId="7" fillId="2" borderId="37" xfId="0" applyFont="1" applyFill="1" applyBorder="1" applyAlignment="1" applyProtection="1">
      <alignment horizontal="left" vertical="top" indent="1"/>
      <protection locked="0"/>
    </xf>
    <xf numFmtId="49" fontId="7" fillId="2" borderId="5" xfId="0" applyNumberFormat="1" applyFont="1" applyFill="1" applyBorder="1" applyAlignment="1" applyProtection="1">
      <alignment horizontal="right" vertical="top"/>
      <protection locked="0"/>
    </xf>
    <xf numFmtId="0" fontId="7" fillId="2" borderId="5" xfId="0" applyFont="1" applyFill="1" applyBorder="1" applyAlignment="1" applyProtection="1">
      <alignment horizontal="left" vertical="top" indent="1"/>
      <protection locked="0"/>
    </xf>
    <xf numFmtId="0" fontId="7" fillId="2" borderId="32" xfId="0" applyFont="1" applyFill="1" applyBorder="1" applyAlignment="1" applyProtection="1">
      <alignment vertical="top"/>
      <protection locked="0"/>
    </xf>
    <xf numFmtId="49" fontId="7" fillId="0" borderId="39" xfId="0" applyNumberFormat="1" applyFont="1" applyBorder="1" applyAlignment="1" applyProtection="1">
      <alignment horizontal="right" vertical="top"/>
      <protection locked="0"/>
    </xf>
    <xf numFmtId="0" fontId="7" fillId="0" borderId="28" xfId="0" applyFont="1" applyBorder="1" applyAlignment="1" applyProtection="1">
      <alignment vertical="top"/>
      <protection locked="0"/>
    </xf>
    <xf numFmtId="0" fontId="7" fillId="0" borderId="40" xfId="0" applyFont="1" applyBorder="1" applyAlignment="1" applyProtection="1">
      <alignment horizontal="left" vertical="top" indent="1"/>
      <protection locked="0"/>
    </xf>
    <xf numFmtId="49" fontId="6" fillId="7" borderId="8" xfId="0" applyNumberFormat="1" applyFont="1" applyFill="1" applyBorder="1" applyAlignment="1">
      <alignment horizontal="right"/>
    </xf>
    <xf numFmtId="49" fontId="6" fillId="7" borderId="26" xfId="0" applyNumberFormat="1" applyFont="1" applyFill="1" applyBorder="1" applyAlignment="1">
      <alignment horizontal="right"/>
    </xf>
    <xf numFmtId="49" fontId="6" fillId="7" borderId="27" xfId="0" applyNumberFormat="1" applyFont="1" applyFill="1" applyBorder="1" applyAlignment="1">
      <alignment horizontal="right"/>
    </xf>
    <xf numFmtId="0" fontId="7" fillId="0" borderId="34" xfId="0" applyFont="1" applyBorder="1" applyAlignment="1" applyProtection="1">
      <alignment horizontal="left" vertical="top" indent="1"/>
      <protection locked="0"/>
    </xf>
    <xf numFmtId="0" fontId="6" fillId="0" borderId="0" xfId="3" applyFont="1" applyAlignment="1" applyProtection="1">
      <alignment horizontal="left"/>
      <protection locked="0"/>
    </xf>
    <xf numFmtId="0" fontId="1" fillId="0" borderId="0" xfId="3" applyFont="1" applyProtection="1">
      <protection locked="0"/>
    </xf>
    <xf numFmtId="0" fontId="6" fillId="0" borderId="0" xfId="3" applyFont="1" applyAlignment="1" applyProtection="1">
      <alignment horizontal="center"/>
      <protection locked="0"/>
    </xf>
    <xf numFmtId="0" fontId="22" fillId="0" borderId="0" xfId="3" applyFont="1" applyAlignment="1" applyProtection="1">
      <alignment horizontal="left"/>
      <protection locked="0"/>
    </xf>
    <xf numFmtId="0" fontId="22" fillId="0" borderId="0" xfId="3" applyFont="1" applyAlignment="1" applyProtection="1">
      <alignment horizontal="center"/>
      <protection locked="0"/>
    </xf>
    <xf numFmtId="0" fontId="22" fillId="0" borderId="0" xfId="3" applyFont="1" applyProtection="1">
      <protection locked="0"/>
    </xf>
    <xf numFmtId="0" fontId="23" fillId="0" borderId="0" xfId="3" applyFont="1" applyAlignment="1" applyProtection="1">
      <alignment horizontal="center"/>
      <protection locked="0"/>
    </xf>
    <xf numFmtId="0" fontId="2" fillId="0" borderId="0" xfId="3" applyFont="1" applyProtection="1">
      <protection locked="0"/>
    </xf>
    <xf numFmtId="0" fontId="2" fillId="0" borderId="2" xfId="3" applyFont="1" applyBorder="1" applyAlignment="1" applyProtection="1">
      <alignment horizontal="left"/>
      <protection locked="0"/>
    </xf>
    <xf numFmtId="0" fontId="2" fillId="0" borderId="3" xfId="3" applyFont="1" applyBorder="1" applyAlignment="1" applyProtection="1">
      <alignment horizontal="left"/>
      <protection locked="0"/>
    </xf>
    <xf numFmtId="0" fontId="2" fillId="0" borderId="4" xfId="3" applyFont="1" applyBorder="1" applyAlignment="1" applyProtection="1">
      <alignment horizontal="left"/>
      <protection locked="0"/>
    </xf>
    <xf numFmtId="0" fontId="2" fillId="0" borderId="1" xfId="3" applyFont="1" applyBorder="1" applyAlignment="1" applyProtection="1">
      <alignment horizontal="left" wrapText="1"/>
      <protection locked="0"/>
    </xf>
    <xf numFmtId="0" fontId="2" fillId="0" borderId="1" xfId="3" applyFont="1" applyBorder="1" applyAlignment="1" applyProtection="1">
      <alignment horizontal="right" wrapText="1"/>
      <protection locked="0"/>
    </xf>
    <xf numFmtId="0" fontId="2" fillId="0" borderId="1" xfId="3" applyFont="1" applyBorder="1" applyAlignment="1" applyProtection="1">
      <alignment wrapText="1"/>
      <protection locked="0"/>
    </xf>
    <xf numFmtId="0" fontId="2" fillId="0" borderId="1" xfId="3" applyFont="1" applyBorder="1" applyProtection="1">
      <protection locked="0"/>
    </xf>
    <xf numFmtId="0" fontId="1" fillId="0" borderId="0" xfId="3" applyFont="1" applyAlignment="1" applyProtection="1">
      <alignment wrapText="1"/>
      <protection locked="0"/>
    </xf>
    <xf numFmtId="164" fontId="1" fillId="0" borderId="0" xfId="3" applyNumberFormat="1" applyFont="1" applyAlignment="1" applyProtection="1">
      <alignment horizontal="center"/>
      <protection locked="0"/>
    </xf>
    <xf numFmtId="9" fontId="1" fillId="0" borderId="0" xfId="3" applyNumberFormat="1" applyFont="1" applyAlignment="1" applyProtection="1">
      <alignment horizontal="center"/>
      <protection locked="0"/>
    </xf>
    <xf numFmtId="49" fontId="6" fillId="0" borderId="0" xfId="3" applyNumberFormat="1" applyFont="1" applyAlignment="1" applyProtection="1">
      <alignment horizontal="left"/>
      <protection locked="0"/>
    </xf>
    <xf numFmtId="0" fontId="1" fillId="0" borderId="0" xfId="3" applyFont="1" applyAlignment="1" applyProtection="1">
      <alignment horizontal="center"/>
      <protection locked="0"/>
    </xf>
    <xf numFmtId="0" fontId="2" fillId="7" borderId="0" xfId="3" applyFont="1" applyFill="1"/>
    <xf numFmtId="0" fontId="2" fillId="7" borderId="1" xfId="3" applyFont="1" applyFill="1" applyBorder="1" applyAlignment="1">
      <alignment horizontal="right" wrapText="1"/>
    </xf>
    <xf numFmtId="165" fontId="1" fillId="7" borderId="1" xfId="8" applyNumberFormat="1" applyFont="1" applyFill="1" applyBorder="1" applyAlignment="1" applyProtection="1">
      <alignment horizontal="right"/>
    </xf>
    <xf numFmtId="8" fontId="1" fillId="7" borderId="1" xfId="3" applyNumberFormat="1" applyFont="1" applyFill="1" applyBorder="1" applyAlignment="1">
      <alignment horizontal="right"/>
    </xf>
    <xf numFmtId="1" fontId="6" fillId="7" borderId="1" xfId="3" applyNumberFormat="1" applyFont="1" applyFill="1" applyBorder="1" applyAlignment="1">
      <alignment horizontal="right"/>
    </xf>
    <xf numFmtId="0" fontId="23" fillId="0" borderId="0" xfId="3" applyFont="1" applyProtection="1">
      <protection locked="0"/>
    </xf>
    <xf numFmtId="49" fontId="1" fillId="0" borderId="0" xfId="3" applyNumberFormat="1" applyFont="1" applyProtection="1">
      <protection locked="0"/>
    </xf>
    <xf numFmtId="0" fontId="2" fillId="0" borderId="3" xfId="3" applyFont="1" applyBorder="1" applyProtection="1">
      <protection locked="0"/>
    </xf>
    <xf numFmtId="164" fontId="1" fillId="0" borderId="0" xfId="3" applyNumberFormat="1" applyFont="1" applyAlignment="1" applyProtection="1">
      <alignment horizontal="right"/>
      <protection locked="0"/>
    </xf>
    <xf numFmtId="165" fontId="1" fillId="0" borderId="0" xfId="8" applyNumberFormat="1" applyFont="1" applyBorder="1" applyAlignment="1" applyProtection="1">
      <alignment horizontal="right"/>
      <protection locked="0"/>
    </xf>
    <xf numFmtId="49" fontId="6" fillId="0" borderId="1" xfId="3" applyNumberFormat="1" applyFont="1" applyBorder="1" applyAlignment="1" applyProtection="1">
      <alignment horizontal="right" wrapText="1"/>
      <protection locked="0"/>
    </xf>
    <xf numFmtId="0" fontId="1" fillId="0" borderId="0" xfId="3" applyFont="1" applyAlignment="1" applyProtection="1">
      <alignment vertical="top" wrapText="1"/>
      <protection locked="0"/>
    </xf>
    <xf numFmtId="0" fontId="2" fillId="0" borderId="2" xfId="3" applyFont="1" applyBorder="1"/>
    <xf numFmtId="164" fontId="1" fillId="7" borderId="1" xfId="9" applyNumberFormat="1" applyFont="1" applyFill="1" applyBorder="1" applyAlignment="1" applyProtection="1">
      <alignment horizontal="right"/>
    </xf>
    <xf numFmtId="0" fontId="2" fillId="7" borderId="1" xfId="9" applyNumberFormat="1" applyFont="1" applyFill="1" applyBorder="1" applyAlignment="1" applyProtection="1">
      <alignment horizontal="right"/>
    </xf>
    <xf numFmtId="49" fontId="6" fillId="7" borderId="1" xfId="3" applyNumberFormat="1" applyFont="1" applyFill="1" applyBorder="1" applyAlignment="1">
      <alignment horizontal="right"/>
    </xf>
    <xf numFmtId="0" fontId="2" fillId="0" borderId="1" xfId="3" applyFont="1" applyBorder="1" applyAlignment="1">
      <alignment wrapText="1"/>
    </xf>
    <xf numFmtId="164" fontId="1" fillId="7" borderId="1" xfId="9" applyNumberFormat="1" applyFont="1" applyFill="1" applyBorder="1" applyProtection="1"/>
    <xf numFmtId="8" fontId="1" fillId="7" borderId="1" xfId="9" applyNumberFormat="1" applyFont="1" applyFill="1" applyBorder="1" applyProtection="1"/>
    <xf numFmtId="164" fontId="1" fillId="7" borderId="1" xfId="3" applyNumberFormat="1" applyFont="1" applyFill="1" applyBorder="1"/>
    <xf numFmtId="164" fontId="1" fillId="0" borderId="1" xfId="9" applyNumberFormat="1" applyFont="1" applyFill="1" applyBorder="1" applyProtection="1">
      <protection locked="0"/>
    </xf>
    <xf numFmtId="164" fontId="1" fillId="0" borderId="0" xfId="3" applyNumberFormat="1" applyFont="1" applyProtection="1">
      <protection locked="0"/>
    </xf>
    <xf numFmtId="0" fontId="2" fillId="0" borderId="0" xfId="3" applyFont="1" applyAlignment="1" applyProtection="1">
      <alignment wrapText="1"/>
      <protection locked="0"/>
    </xf>
    <xf numFmtId="164" fontId="1" fillId="0" borderId="0" xfId="9" applyNumberFormat="1" applyFont="1" applyFill="1" applyBorder="1" applyProtection="1">
      <protection locked="0"/>
    </xf>
    <xf numFmtId="164" fontId="1" fillId="0" borderId="0" xfId="10" applyNumberFormat="1" applyFont="1" applyProtection="1">
      <protection locked="0"/>
    </xf>
    <xf numFmtId="44" fontId="1" fillId="0" borderId="0" xfId="3" applyNumberFormat="1" applyFont="1" applyProtection="1">
      <protection locked="0"/>
    </xf>
    <xf numFmtId="0" fontId="6" fillId="0" borderId="0" xfId="3" applyFont="1" applyAlignment="1" applyProtection="1">
      <alignment horizontal="right"/>
      <protection locked="0"/>
    </xf>
    <xf numFmtId="0" fontId="23" fillId="0" borderId="0" xfId="3" applyFont="1" applyAlignment="1" applyProtection="1">
      <alignment horizontal="right"/>
      <protection locked="0"/>
    </xf>
    <xf numFmtId="0" fontId="2" fillId="0" borderId="1" xfId="3" applyFont="1" applyBorder="1" applyAlignment="1" applyProtection="1">
      <alignment horizontal="left"/>
      <protection locked="0"/>
    </xf>
    <xf numFmtId="0" fontId="1" fillId="0" borderId="1" xfId="3" applyFont="1" applyBorder="1" applyAlignment="1" applyProtection="1">
      <alignment horizontal="left"/>
      <protection locked="0"/>
    </xf>
    <xf numFmtId="165" fontId="1" fillId="7" borderId="1" xfId="8" applyNumberFormat="1" applyFont="1" applyFill="1" applyBorder="1" applyProtection="1"/>
    <xf numFmtId="0" fontId="2" fillId="0" borderId="10" xfId="3" applyFont="1" applyBorder="1" applyAlignment="1" applyProtection="1">
      <alignment horizontal="left"/>
      <protection locked="0"/>
    </xf>
    <xf numFmtId="0" fontId="2" fillId="0" borderId="11" xfId="3" applyFont="1" applyBorder="1" applyAlignment="1" applyProtection="1">
      <alignment horizontal="left"/>
      <protection locked="0"/>
    </xf>
    <xf numFmtId="0" fontId="2" fillId="0" borderId="12" xfId="3" applyFont="1" applyBorder="1" applyAlignment="1" applyProtection="1">
      <alignment horizontal="left"/>
      <protection locked="0"/>
    </xf>
    <xf numFmtId="0" fontId="16" fillId="0" borderId="13" xfId="3" applyFont="1" applyBorder="1" applyAlignment="1" applyProtection="1">
      <alignment horizontal="left" vertical="center" wrapText="1"/>
      <protection locked="0"/>
    </xf>
    <xf numFmtId="0" fontId="2" fillId="0" borderId="14" xfId="3" applyFont="1" applyBorder="1" applyAlignment="1" applyProtection="1">
      <alignment wrapText="1"/>
      <protection locked="0"/>
    </xf>
    <xf numFmtId="0" fontId="2" fillId="0" borderId="23" xfId="3" applyFont="1" applyBorder="1" applyProtection="1">
      <protection locked="0"/>
    </xf>
    <xf numFmtId="0" fontId="2" fillId="0" borderId="2" xfId="3" applyFont="1" applyBorder="1" applyAlignment="1" applyProtection="1">
      <alignment horizontal="centerContinuous" vertical="center" wrapText="1"/>
      <protection locked="0"/>
    </xf>
    <xf numFmtId="0" fontId="2" fillId="0" borderId="3" xfId="3" applyFont="1" applyBorder="1" applyAlignment="1" applyProtection="1">
      <alignment horizontal="centerContinuous" vertical="center"/>
      <protection locked="0"/>
    </xf>
    <xf numFmtId="0" fontId="1" fillId="0" borderId="3" xfId="3" applyFont="1" applyBorder="1" applyAlignment="1" applyProtection="1">
      <alignment horizontal="centerContinuous" vertical="center" wrapText="1"/>
      <protection locked="0"/>
    </xf>
    <xf numFmtId="0" fontId="1" fillId="0" borderId="48" xfId="3" applyFont="1" applyBorder="1" applyAlignment="1" applyProtection="1">
      <alignment horizontal="centerContinuous" vertical="center" wrapText="1"/>
      <protection locked="0"/>
    </xf>
    <xf numFmtId="0" fontId="1" fillId="0" borderId="49" xfId="3" applyFont="1" applyBorder="1" applyAlignment="1" applyProtection="1">
      <alignment vertical="center"/>
      <protection locked="0"/>
    </xf>
    <xf numFmtId="0" fontId="2" fillId="0" borderId="1" xfId="3" applyFont="1" applyBorder="1" applyAlignment="1" applyProtection="1">
      <alignment horizontal="center" vertical="center" wrapText="1"/>
      <protection locked="0"/>
    </xf>
    <xf numFmtId="0" fontId="2" fillId="0" borderId="19" xfId="3" applyFont="1" applyBorder="1" applyAlignment="1" applyProtection="1">
      <alignment horizontal="center" vertical="center" wrapText="1"/>
      <protection locked="0"/>
    </xf>
    <xf numFmtId="0" fontId="1" fillId="0" borderId="18" xfId="3" applyFont="1" applyBorder="1" applyAlignment="1" applyProtection="1">
      <alignment vertical="center" wrapText="1"/>
      <protection locked="0"/>
    </xf>
    <xf numFmtId="0" fontId="16" fillId="0" borderId="20" xfId="3" applyFont="1" applyBorder="1" applyAlignment="1" applyProtection="1">
      <alignment horizontal="left" vertical="center" wrapText="1"/>
      <protection locked="0"/>
    </xf>
    <xf numFmtId="0" fontId="2" fillId="0" borderId="21" xfId="3" applyFont="1" applyBorder="1" applyAlignment="1" applyProtection="1">
      <alignment horizontal="center" vertical="center" wrapText="1"/>
      <protection locked="0"/>
    </xf>
    <xf numFmtId="0" fontId="2" fillId="0" borderId="22" xfId="3" applyFont="1" applyBorder="1" applyAlignment="1" applyProtection="1">
      <alignment horizontal="center" vertical="center" wrapText="1"/>
      <protection locked="0"/>
    </xf>
    <xf numFmtId="0" fontId="17" fillId="0" borderId="0" xfId="0" applyFont="1" applyAlignment="1" applyProtection="1">
      <alignment horizontal="center"/>
      <protection locked="0"/>
    </xf>
    <xf numFmtId="0" fontId="9" fillId="7" borderId="0" xfId="0" applyFont="1" applyFill="1" applyProtection="1">
      <protection locked="0"/>
    </xf>
    <xf numFmtId="49" fontId="9" fillId="0" borderId="24" xfId="0" applyNumberFormat="1" applyFont="1" applyBorder="1" applyAlignment="1" applyProtection="1">
      <alignment horizontal="right" vertical="top"/>
      <protection locked="0"/>
    </xf>
    <xf numFmtId="49" fontId="9" fillId="0" borderId="35" xfId="0" applyNumberFormat="1" applyFont="1" applyBorder="1" applyAlignment="1" applyProtection="1">
      <alignment horizontal="right" vertical="top"/>
      <protection locked="0"/>
    </xf>
    <xf numFmtId="49" fontId="9" fillId="2" borderId="39" xfId="0" applyNumberFormat="1" applyFont="1" applyFill="1" applyBorder="1" applyAlignment="1" applyProtection="1">
      <alignment horizontal="right" vertical="top"/>
      <protection locked="0"/>
    </xf>
    <xf numFmtId="0" fontId="19" fillId="2" borderId="39" xfId="0" applyFont="1" applyFill="1" applyBorder="1" applyAlignment="1" applyProtection="1">
      <alignment vertical="top"/>
      <protection locked="0"/>
    </xf>
    <xf numFmtId="49" fontId="9" fillId="0" borderId="36" xfId="0" applyNumberFormat="1" applyFont="1" applyBorder="1" applyAlignment="1" applyProtection="1">
      <alignment horizontal="right" vertical="top"/>
      <protection locked="0"/>
    </xf>
    <xf numFmtId="0" fontId="9" fillId="0" borderId="36" xfId="0" applyFont="1" applyBorder="1" applyAlignment="1" applyProtection="1">
      <alignment vertical="top"/>
      <protection locked="0"/>
    </xf>
    <xf numFmtId="0" fontId="9" fillId="2" borderId="36" xfId="0" applyFont="1" applyFill="1" applyBorder="1" applyAlignment="1" applyProtection="1">
      <alignment vertical="top"/>
      <protection locked="0"/>
    </xf>
    <xf numFmtId="49" fontId="9" fillId="2" borderId="5" xfId="0" applyNumberFormat="1" applyFont="1" applyFill="1" applyBorder="1" applyAlignment="1" applyProtection="1">
      <alignment horizontal="right" vertical="top"/>
      <protection locked="0"/>
    </xf>
    <xf numFmtId="49" fontId="9" fillId="0" borderId="39" xfId="0" applyNumberFormat="1" applyFont="1" applyBorder="1" applyAlignment="1" applyProtection="1">
      <alignment horizontal="right" vertical="top"/>
      <protection locked="0"/>
    </xf>
    <xf numFmtId="0" fontId="22" fillId="0" borderId="0" xfId="3" applyFont="1" applyAlignment="1" applyProtection="1">
      <alignment horizontal="right"/>
      <protection locked="0"/>
    </xf>
    <xf numFmtId="7" fontId="1" fillId="0" borderId="1" xfId="10" applyNumberFormat="1" applyFont="1" applyBorder="1" applyProtection="1">
      <protection locked="0"/>
    </xf>
    <xf numFmtId="165" fontId="1" fillId="0" borderId="1" xfId="8" applyNumberFormat="1" applyFont="1" applyBorder="1" applyProtection="1">
      <protection locked="0"/>
    </xf>
    <xf numFmtId="0" fontId="2" fillId="2" borderId="1" xfId="3" applyFont="1" applyFill="1" applyBorder="1" applyAlignment="1" applyProtection="1">
      <alignment wrapText="1"/>
      <protection locked="0"/>
    </xf>
    <xf numFmtId="165" fontId="1" fillId="6" borderId="1" xfId="8" applyNumberFormat="1" applyFont="1" applyFill="1" applyBorder="1" applyProtection="1">
      <protection locked="0"/>
    </xf>
    <xf numFmtId="7" fontId="1" fillId="0" borderId="0" xfId="3" applyNumberFormat="1" applyFont="1" applyProtection="1">
      <protection locked="0"/>
    </xf>
    <xf numFmtId="166" fontId="0" fillId="6" borderId="1" xfId="2" applyNumberFormat="1" applyFont="1" applyFill="1" applyBorder="1" applyAlignment="1" applyProtection="1">
      <alignment horizontal="center"/>
      <protection locked="0"/>
    </xf>
    <xf numFmtId="0" fontId="8" fillId="2" borderId="36" xfId="3" applyFont="1" applyFill="1" applyBorder="1" applyAlignment="1">
      <alignment vertical="center"/>
    </xf>
    <xf numFmtId="0" fontId="8" fillId="2" borderId="5" xfId="3" applyFont="1" applyFill="1" applyBorder="1" applyAlignment="1">
      <alignment vertical="center"/>
    </xf>
    <xf numFmtId="0" fontId="8" fillId="2" borderId="28" xfId="3" applyFont="1" applyFill="1" applyBorder="1" applyAlignment="1">
      <alignment vertical="center"/>
    </xf>
    <xf numFmtId="49" fontId="7" fillId="2" borderId="1" xfId="4" applyNumberFormat="1" applyFont="1" applyFill="1" applyBorder="1" applyAlignment="1" applyProtection="1">
      <alignment horizontal="left" vertical="center"/>
      <protection locked="0"/>
    </xf>
    <xf numFmtId="166" fontId="0" fillId="6" borderId="0" xfId="2" applyNumberFormat="1" applyFont="1" applyFill="1" applyBorder="1" applyAlignment="1" applyProtection="1">
      <alignment horizontal="center"/>
      <protection locked="0"/>
    </xf>
    <xf numFmtId="165" fontId="0" fillId="6" borderId="1" xfId="1" applyNumberFormat="1" applyFont="1" applyFill="1" applyBorder="1" applyAlignment="1" applyProtection="1">
      <alignment horizontal="center"/>
    </xf>
    <xf numFmtId="4" fontId="0" fillId="0" borderId="1" xfId="0" applyNumberFormat="1" applyBorder="1" applyAlignment="1" applyProtection="1">
      <alignment horizontal="center" wrapText="1"/>
      <protection locked="0"/>
    </xf>
    <xf numFmtId="4" fontId="0" fillId="7" borderId="1" xfId="0" applyNumberFormat="1" applyFill="1" applyBorder="1" applyAlignment="1">
      <alignment horizontal="center" wrapText="1"/>
    </xf>
    <xf numFmtId="3" fontId="7" fillId="0" borderId="1" xfId="3" applyNumberFormat="1" applyFont="1" applyBorder="1" applyAlignment="1" applyProtection="1">
      <alignment vertical="center"/>
      <protection locked="0"/>
    </xf>
    <xf numFmtId="0" fontId="11" fillId="0" borderId="8" xfId="0" applyFont="1" applyBorder="1" applyProtection="1">
      <protection locked="0"/>
    </xf>
    <xf numFmtId="0" fontId="6" fillId="0" borderId="5" xfId="3" applyFont="1" applyBorder="1" applyAlignment="1">
      <alignment vertical="center"/>
    </xf>
    <xf numFmtId="0" fontId="6" fillId="0" borderId="6" xfId="3" applyFont="1" applyBorder="1" applyAlignment="1">
      <alignment vertical="center"/>
    </xf>
    <xf numFmtId="0" fontId="6" fillId="0" borderId="32" xfId="3" applyFont="1" applyBorder="1" applyAlignment="1">
      <alignment vertical="center"/>
    </xf>
    <xf numFmtId="0" fontId="10" fillId="0" borderId="6" xfId="5" applyFill="1" applyBorder="1" applyAlignment="1" applyProtection="1">
      <alignment vertical="center"/>
    </xf>
    <xf numFmtId="0" fontId="7" fillId="0" borderId="32" xfId="0" applyFont="1" applyBorder="1" applyAlignment="1">
      <alignment vertical="center" wrapText="1"/>
    </xf>
    <xf numFmtId="0" fontId="10" fillId="0" borderId="0" xfId="5" applyFill="1" applyBorder="1" applyAlignment="1" applyProtection="1">
      <alignment vertical="center"/>
    </xf>
    <xf numFmtId="0" fontId="7" fillId="0" borderId="37" xfId="0" applyFont="1" applyBorder="1" applyAlignment="1">
      <alignment vertical="center" wrapText="1"/>
    </xf>
    <xf numFmtId="0" fontId="8" fillId="0" borderId="28" xfId="3" applyFont="1" applyBorder="1" applyAlignment="1">
      <alignment vertical="center"/>
    </xf>
    <xf numFmtId="0" fontId="10" fillId="0" borderId="29" xfId="5" applyFill="1" applyBorder="1" applyAlignment="1" applyProtection="1">
      <alignment vertical="center"/>
    </xf>
    <xf numFmtId="0" fontId="7" fillId="0" borderId="40" xfId="0" applyFont="1" applyBorder="1" applyAlignment="1">
      <alignment vertical="center" wrapText="1"/>
    </xf>
    <xf numFmtId="49" fontId="0" fillId="7" borderId="25" xfId="0" applyNumberFormat="1" applyFill="1" applyBorder="1"/>
    <xf numFmtId="0" fontId="0" fillId="7" borderId="8" xfId="0" applyFill="1" applyBorder="1"/>
    <xf numFmtId="0" fontId="0" fillId="7" borderId="30" xfId="0" applyFill="1" applyBorder="1"/>
    <xf numFmtId="3" fontId="0" fillId="7" borderId="1" xfId="0" applyNumberFormat="1" applyFill="1" applyBorder="1" applyAlignment="1">
      <alignment horizontal="center" vertical="top" wrapText="1"/>
    </xf>
    <xf numFmtId="3" fontId="0" fillId="7" borderId="1" xfId="0" applyNumberFormat="1" applyFill="1" applyBorder="1" applyAlignment="1">
      <alignment horizontal="center" vertical="top"/>
    </xf>
    <xf numFmtId="3" fontId="2" fillId="7" borderId="1" xfId="0" applyNumberFormat="1" applyFont="1" applyFill="1" applyBorder="1" applyAlignment="1">
      <alignment horizontal="center"/>
    </xf>
    <xf numFmtId="164" fontId="2" fillId="7" borderId="1" xfId="0" applyNumberFormat="1" applyFont="1" applyFill="1" applyBorder="1" applyAlignment="1">
      <alignment horizontal="center"/>
    </xf>
    <xf numFmtId="3" fontId="2" fillId="7" borderId="1" xfId="0" applyNumberFormat="1" applyFont="1" applyFill="1" applyBorder="1" applyAlignment="1">
      <alignment horizontal="center" vertical="top"/>
    </xf>
    <xf numFmtId="164" fontId="2" fillId="7" borderId="1" xfId="0" applyNumberFormat="1" applyFont="1" applyFill="1" applyBorder="1" applyAlignment="1">
      <alignment horizontal="center" vertical="top"/>
    </xf>
    <xf numFmtId="0" fontId="7" fillId="2" borderId="0" xfId="3" applyFont="1" applyFill="1" applyAlignment="1" applyProtection="1">
      <alignment vertical="center"/>
      <protection locked="0"/>
    </xf>
    <xf numFmtId="0" fontId="6" fillId="0" borderId="0" xfId="3" applyFont="1" applyAlignment="1" applyProtection="1">
      <alignment horizontal="center" vertical="center" wrapText="1"/>
      <protection locked="0"/>
    </xf>
    <xf numFmtId="0" fontId="6" fillId="0" borderId="1" xfId="3" applyFont="1" applyBorder="1" applyAlignment="1" applyProtection="1">
      <alignment horizontal="centerContinuous" vertical="center"/>
      <protection locked="0"/>
    </xf>
    <xf numFmtId="0" fontId="6" fillId="2" borderId="1" xfId="3" applyFont="1" applyFill="1" applyBorder="1" applyAlignment="1" applyProtection="1">
      <alignment horizontal="center" vertical="center" wrapText="1"/>
      <protection locked="0"/>
    </xf>
    <xf numFmtId="6" fontId="28" fillId="0" borderId="1" xfId="3" applyNumberFormat="1" applyFont="1" applyBorder="1" applyAlignment="1" applyProtection="1">
      <alignment horizontal="center" vertical="center" wrapText="1"/>
      <protection locked="0"/>
    </xf>
    <xf numFmtId="0" fontId="28" fillId="0" borderId="1" xfId="3" applyFont="1" applyBorder="1" applyAlignment="1" applyProtection="1">
      <alignment horizontal="center" vertical="center" wrapText="1"/>
      <protection locked="0"/>
    </xf>
    <xf numFmtId="0" fontId="6" fillId="7" borderId="1" xfId="3" applyFont="1" applyFill="1" applyBorder="1" applyAlignment="1" applyProtection="1">
      <alignment horizontal="center" vertical="center" wrapText="1"/>
      <protection locked="0"/>
    </xf>
    <xf numFmtId="0" fontId="6" fillId="0" borderId="1" xfId="3" applyFont="1" applyBorder="1" applyAlignment="1" applyProtection="1">
      <alignment horizontal="center" vertical="center" wrapText="1"/>
      <protection locked="0"/>
    </xf>
    <xf numFmtId="0" fontId="7" fillId="6" borderId="1" xfId="3" applyFont="1" applyFill="1" applyBorder="1" applyAlignment="1" applyProtection="1">
      <alignment vertical="center"/>
      <protection locked="0"/>
    </xf>
    <xf numFmtId="0" fontId="7" fillId="6" borderId="1" xfId="3" applyFont="1" applyFill="1" applyBorder="1" applyAlignment="1" applyProtection="1">
      <alignment horizontal="center" vertical="center"/>
      <protection locked="0"/>
    </xf>
    <xf numFmtId="0" fontId="7" fillId="2" borderId="1" xfId="3" applyFont="1" applyFill="1" applyBorder="1" applyAlignment="1" applyProtection="1">
      <alignment horizontal="center" vertical="center"/>
      <protection locked="0"/>
    </xf>
    <xf numFmtId="0" fontId="6" fillId="7" borderId="1" xfId="3" applyFont="1" applyFill="1" applyBorder="1" applyAlignment="1" applyProtection="1">
      <alignment horizontal="center" vertical="center"/>
      <protection locked="0"/>
    </xf>
    <xf numFmtId="9" fontId="28" fillId="0" borderId="1" xfId="3" applyNumberFormat="1" applyFont="1" applyBorder="1" applyAlignment="1" applyProtection="1">
      <alignment horizontal="center" vertical="center" wrapText="1"/>
      <protection locked="0"/>
    </xf>
    <xf numFmtId="0" fontId="6" fillId="0" borderId="1" xfId="3" applyFont="1" applyBorder="1" applyAlignment="1" applyProtection="1">
      <alignment horizontal="center" vertical="center"/>
      <protection locked="0"/>
    </xf>
    <xf numFmtId="0" fontId="6" fillId="2" borderId="0" xfId="3" applyFont="1" applyFill="1" applyAlignment="1" applyProtection="1">
      <alignment horizontal="center" vertical="center"/>
      <protection locked="0"/>
    </xf>
    <xf numFmtId="166" fontId="7" fillId="2" borderId="0" xfId="10" applyNumberFormat="1" applyFont="1" applyFill="1" applyBorder="1" applyAlignment="1" applyProtection="1">
      <alignment vertical="center"/>
      <protection locked="0"/>
    </xf>
    <xf numFmtId="6" fontId="6" fillId="2" borderId="1" xfId="3" applyNumberFormat="1" applyFont="1" applyFill="1" applyBorder="1" applyAlignment="1" applyProtection="1">
      <alignment horizontal="center" vertical="center" wrapText="1"/>
      <protection locked="0"/>
    </xf>
    <xf numFmtId="0" fontId="6" fillId="2" borderId="39" xfId="3" applyFont="1" applyFill="1" applyBorder="1" applyAlignment="1" applyProtection="1">
      <alignment horizontal="center" vertical="center" wrapText="1"/>
      <protection locked="0"/>
    </xf>
    <xf numFmtId="166" fontId="7" fillId="7" borderId="1" xfId="10" applyNumberFormat="1" applyFont="1" applyFill="1" applyBorder="1" applyAlignment="1" applyProtection="1">
      <alignment vertical="center"/>
    </xf>
    <xf numFmtId="166" fontId="7" fillId="7" borderId="8" xfId="10" applyNumberFormat="1" applyFont="1" applyFill="1" applyBorder="1" applyAlignment="1" applyProtection="1">
      <alignment vertical="center"/>
    </xf>
    <xf numFmtId="166" fontId="7" fillId="7" borderId="24" xfId="10" applyNumberFormat="1" applyFont="1" applyFill="1" applyBorder="1" applyAlignment="1" applyProtection="1">
      <alignment vertical="center"/>
    </xf>
    <xf numFmtId="166" fontId="7" fillId="7" borderId="2" xfId="10" applyNumberFormat="1" applyFont="1" applyFill="1" applyBorder="1" applyAlignment="1" applyProtection="1">
      <alignment vertical="center"/>
    </xf>
    <xf numFmtId="44" fontId="7" fillId="2" borderId="1" xfId="9" applyFont="1" applyFill="1" applyBorder="1" applyAlignment="1" applyProtection="1">
      <alignment horizontal="right"/>
      <protection locked="0"/>
    </xf>
    <xf numFmtId="10" fontId="0" fillId="0" borderId="0" xfId="0" applyNumberFormat="1" applyProtection="1">
      <protection locked="0"/>
    </xf>
    <xf numFmtId="9" fontId="0" fillId="0" borderId="0" xfId="0" applyNumberFormat="1" applyProtection="1">
      <protection locked="0"/>
    </xf>
  </cellXfs>
  <cellStyles count="11">
    <cellStyle name="Comma" xfId="2" builtinId="3"/>
    <cellStyle name="Comma 2" xfId="10" xr:uid="{E8C1195E-C06D-46AB-85B9-8E7B2C2E9538}"/>
    <cellStyle name="Currency 2" xfId="9" xr:uid="{89152B42-C777-4AA0-8319-531B21020B63}"/>
    <cellStyle name="Currency 3" xfId="6" xr:uid="{2060B516-4D64-42EC-AEE3-C0AE3A47FEE2}"/>
    <cellStyle name="Hyperlink" xfId="5" builtinId="8"/>
    <cellStyle name="Normal" xfId="0" builtinId="0"/>
    <cellStyle name="Normal 2" xfId="3" xr:uid="{62B6E0D3-223E-4EA2-B207-863A8E8EE95D}"/>
    <cellStyle name="Normal 2 2" xfId="7" xr:uid="{7825FDF8-7CCD-4512-8763-27EA5A71F1E9}"/>
    <cellStyle name="Normal_cover 10'01" xfId="4" xr:uid="{BFD4234E-6550-4A3E-B80B-1055F95F4502}"/>
    <cellStyle name="Percent" xfId="1" builtinId="5"/>
    <cellStyle name="Percent 2" xfId="8" xr:uid="{8FAB8ADB-F104-4D74-907C-D6251A095E23}"/>
  </cellStyles>
  <dxfs count="8">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2" defaultPivotStyle="PivotStyleLight16"/>
  <colors>
    <mruColors>
      <color rgb="FF99FF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982980</xdr:colOff>
          <xdr:row>10</xdr:row>
          <xdr:rowOff>0</xdr:rowOff>
        </xdr:from>
        <xdr:to>
          <xdr:col>0</xdr:col>
          <xdr:colOff>1363980</xdr:colOff>
          <xdr:row>11</xdr:row>
          <xdr:rowOff>38100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19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1744980</xdr:colOff>
          <xdr:row>10</xdr:row>
          <xdr:rowOff>30480</xdr:rowOff>
        </xdr:from>
        <xdr:to>
          <xdr:col>0</xdr:col>
          <xdr:colOff>2202180</xdr:colOff>
          <xdr:row>11</xdr:row>
          <xdr:rowOff>30480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19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board.coveredca.com/meetings/2016/4-07/2017%20QHP%20Issuer%20Contract_Attachment%207__Individual_4-6-2016_CLEAN.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E380F-5AD7-47DF-A7AA-8C7D6B2EFA67}">
  <sheetPr>
    <tabColor rgb="FFFFFF00"/>
  </sheetPr>
  <dimension ref="A1:H55"/>
  <sheetViews>
    <sheetView showGridLines="0" showZeros="0" zoomScale="80" zoomScaleNormal="80" zoomScaleSheetLayoutView="40" workbookViewId="0">
      <selection activeCell="D2" sqref="D2"/>
    </sheetView>
  </sheetViews>
  <sheetFormatPr defaultColWidth="8.90625" defaultRowHeight="13.8" x14ac:dyDescent="0.25"/>
  <cols>
    <col min="1" max="1" width="41.08984375" style="73" customWidth="1"/>
    <col min="2" max="2" width="37.08984375" style="73" customWidth="1"/>
    <col min="3" max="3" width="85.90625" style="73" customWidth="1"/>
    <col min="4" max="4" width="40.08984375" style="73" customWidth="1"/>
    <col min="5" max="5" width="8.90625" style="73" customWidth="1"/>
    <col min="6" max="16384" width="8.90625" style="73"/>
  </cols>
  <sheetData>
    <row r="1" spans="1:6" ht="15.6" x14ac:dyDescent="0.3">
      <c r="A1" s="3" t="s">
        <v>60</v>
      </c>
      <c r="B1" s="72"/>
    </row>
    <row r="2" spans="1:6" ht="15.6" x14ac:dyDescent="0.3">
      <c r="A2" s="3" t="s">
        <v>366</v>
      </c>
    </row>
    <row r="4" spans="1:6" ht="15" x14ac:dyDescent="0.25">
      <c r="A4" s="74"/>
      <c r="B4" s="75"/>
      <c r="C4" s="76"/>
    </row>
    <row r="5" spans="1:6" ht="15.6" x14ac:dyDescent="0.25">
      <c r="A5" s="77" t="s">
        <v>61</v>
      </c>
      <c r="B5" s="78" t="s">
        <v>75</v>
      </c>
      <c r="C5" s="79">
        <v>2025</v>
      </c>
    </row>
    <row r="6" spans="1:6" ht="15.6" x14ac:dyDescent="0.25">
      <c r="A6" s="77" t="s">
        <v>193</v>
      </c>
      <c r="B6" s="78" t="s">
        <v>63</v>
      </c>
      <c r="C6" s="79">
        <v>62825</v>
      </c>
    </row>
    <row r="7" spans="1:6" ht="15.6" x14ac:dyDescent="0.25">
      <c r="A7" s="77" t="s">
        <v>62</v>
      </c>
      <c r="B7" s="78" t="s">
        <v>362</v>
      </c>
      <c r="C7" s="80" t="s">
        <v>520</v>
      </c>
    </row>
    <row r="8" spans="1:6" ht="15.6" x14ac:dyDescent="0.25">
      <c r="A8" s="77" t="s">
        <v>64</v>
      </c>
      <c r="B8" s="78" t="s">
        <v>66</v>
      </c>
      <c r="C8" s="345" t="s">
        <v>540</v>
      </c>
    </row>
    <row r="9" spans="1:6" ht="15.6" x14ac:dyDescent="0.25">
      <c r="A9" s="77" t="s">
        <v>65</v>
      </c>
      <c r="B9" s="78" t="s">
        <v>68</v>
      </c>
      <c r="C9" s="80" t="s">
        <v>521</v>
      </c>
    </row>
    <row r="10" spans="1:6" ht="15.6" x14ac:dyDescent="0.25">
      <c r="A10" s="77" t="s">
        <v>67</v>
      </c>
      <c r="B10" s="78" t="s">
        <v>70</v>
      </c>
      <c r="C10" s="81" t="s">
        <v>522</v>
      </c>
    </row>
    <row r="11" spans="1:6" ht="15.6" x14ac:dyDescent="0.25">
      <c r="A11" s="77" t="s">
        <v>69</v>
      </c>
      <c r="B11" s="78" t="s">
        <v>72</v>
      </c>
      <c r="C11" s="80" t="s">
        <v>523</v>
      </c>
    </row>
    <row r="12" spans="1:6" ht="15.6" x14ac:dyDescent="0.25">
      <c r="A12" s="77" t="s">
        <v>71</v>
      </c>
      <c r="B12" s="78" t="s">
        <v>73</v>
      </c>
      <c r="C12" s="80" t="s">
        <v>524</v>
      </c>
    </row>
    <row r="13" spans="1:6" ht="15.6" x14ac:dyDescent="0.25">
      <c r="B13" s="82"/>
      <c r="C13" s="83"/>
      <c r="D13" s="84"/>
    </row>
    <row r="14" spans="1:6" ht="15.6" x14ac:dyDescent="0.3">
      <c r="A14" s="85" t="s">
        <v>434</v>
      </c>
      <c r="B14" s="85"/>
      <c r="C14" s="83"/>
      <c r="D14" s="84"/>
    </row>
    <row r="15" spans="1:6" ht="15" x14ac:dyDescent="0.25">
      <c r="B15" s="86"/>
      <c r="C15" s="72"/>
      <c r="D15" s="72"/>
      <c r="E15" s="72"/>
      <c r="F15" s="72"/>
    </row>
    <row r="16" spans="1:6" ht="15.6" x14ac:dyDescent="0.25">
      <c r="A16" s="352" t="s">
        <v>252</v>
      </c>
      <c r="B16" s="353" t="s">
        <v>74</v>
      </c>
      <c r="C16" s="354" t="s">
        <v>76</v>
      </c>
      <c r="D16" s="72"/>
    </row>
    <row r="17" spans="1:4" ht="30" x14ac:dyDescent="0.25">
      <c r="A17" s="87" t="s">
        <v>457</v>
      </c>
      <c r="B17" s="355" t="s">
        <v>367</v>
      </c>
      <c r="C17" s="356" t="s">
        <v>386</v>
      </c>
      <c r="D17" s="72"/>
    </row>
    <row r="18" spans="1:4" ht="30" x14ac:dyDescent="0.25">
      <c r="A18" s="90" t="s">
        <v>457</v>
      </c>
      <c r="B18" s="357" t="s">
        <v>367</v>
      </c>
      <c r="C18" s="358" t="s">
        <v>78</v>
      </c>
      <c r="D18" s="72"/>
    </row>
    <row r="19" spans="1:4" ht="15" x14ac:dyDescent="0.25">
      <c r="A19" s="90" t="s">
        <v>457</v>
      </c>
      <c r="B19" s="357" t="s">
        <v>367</v>
      </c>
      <c r="C19" s="358" t="s">
        <v>77</v>
      </c>
      <c r="D19" s="72"/>
    </row>
    <row r="20" spans="1:4" ht="15" x14ac:dyDescent="0.25">
      <c r="A20" s="90" t="s">
        <v>457</v>
      </c>
      <c r="B20" s="357" t="s">
        <v>367</v>
      </c>
      <c r="C20" s="358" t="s">
        <v>436</v>
      </c>
      <c r="D20" s="72"/>
    </row>
    <row r="21" spans="1:4" ht="30" x14ac:dyDescent="0.25">
      <c r="A21" s="90" t="s">
        <v>457</v>
      </c>
      <c r="B21" s="357" t="s">
        <v>368</v>
      </c>
      <c r="C21" s="358" t="s">
        <v>445</v>
      </c>
      <c r="D21" s="72"/>
    </row>
    <row r="22" spans="1:4" ht="15" x14ac:dyDescent="0.25">
      <c r="A22" s="90" t="s">
        <v>457</v>
      </c>
      <c r="B22" s="357" t="s">
        <v>369</v>
      </c>
      <c r="C22" s="358" t="s">
        <v>355</v>
      </c>
      <c r="D22" s="72"/>
    </row>
    <row r="23" spans="1:4" ht="30" x14ac:dyDescent="0.25">
      <c r="A23" s="90" t="s">
        <v>457</v>
      </c>
      <c r="B23" s="357" t="s">
        <v>370</v>
      </c>
      <c r="C23" s="358" t="s">
        <v>356</v>
      </c>
      <c r="D23" s="72"/>
    </row>
    <row r="24" spans="1:4" ht="30" x14ac:dyDescent="0.25">
      <c r="A24" s="90" t="s">
        <v>457</v>
      </c>
      <c r="B24" s="357" t="s">
        <v>370</v>
      </c>
      <c r="C24" s="358" t="s">
        <v>357</v>
      </c>
      <c r="D24" s="72"/>
    </row>
    <row r="25" spans="1:4" ht="15" x14ac:dyDescent="0.25">
      <c r="A25" s="90" t="s">
        <v>457</v>
      </c>
      <c r="B25" s="357" t="s">
        <v>371</v>
      </c>
      <c r="C25" s="358" t="s">
        <v>358</v>
      </c>
      <c r="D25" s="72"/>
    </row>
    <row r="26" spans="1:4" ht="15" x14ac:dyDescent="0.25">
      <c r="A26" s="90" t="s">
        <v>457</v>
      </c>
      <c r="B26" s="357" t="s">
        <v>513</v>
      </c>
      <c r="C26" s="358" t="s">
        <v>463</v>
      </c>
      <c r="D26" s="72"/>
    </row>
    <row r="27" spans="1:4" ht="15" x14ac:dyDescent="0.25">
      <c r="A27" s="90" t="s">
        <v>457</v>
      </c>
      <c r="B27" s="357" t="s">
        <v>514</v>
      </c>
      <c r="C27" s="358" t="s">
        <v>464</v>
      </c>
      <c r="D27" s="72"/>
    </row>
    <row r="28" spans="1:4" ht="15" x14ac:dyDescent="0.25">
      <c r="A28" s="90" t="s">
        <v>457</v>
      </c>
      <c r="B28" s="357" t="s">
        <v>372</v>
      </c>
      <c r="C28" s="358" t="s">
        <v>359</v>
      </c>
    </row>
    <row r="29" spans="1:4" ht="30" x14ac:dyDescent="0.25">
      <c r="A29" s="90" t="s">
        <v>457</v>
      </c>
      <c r="B29" s="357" t="s">
        <v>373</v>
      </c>
      <c r="C29" s="358" t="s">
        <v>360</v>
      </c>
    </row>
    <row r="30" spans="1:4" ht="15" x14ac:dyDescent="0.25">
      <c r="A30" s="90" t="s">
        <v>457</v>
      </c>
      <c r="B30" s="357" t="s">
        <v>374</v>
      </c>
      <c r="C30" s="358" t="s">
        <v>361</v>
      </c>
      <c r="D30" s="93"/>
    </row>
    <row r="31" spans="1:4" ht="30" x14ac:dyDescent="0.25">
      <c r="A31" s="90" t="s">
        <v>457</v>
      </c>
      <c r="B31" s="357" t="s">
        <v>375</v>
      </c>
      <c r="C31" s="358" t="s">
        <v>446</v>
      </c>
    </row>
    <row r="32" spans="1:4" ht="15" x14ac:dyDescent="0.25">
      <c r="A32" s="90" t="s">
        <v>457</v>
      </c>
      <c r="B32" s="357" t="s">
        <v>376</v>
      </c>
      <c r="C32" s="358" t="s">
        <v>180</v>
      </c>
    </row>
    <row r="33" spans="1:8" ht="15" x14ac:dyDescent="0.25">
      <c r="A33" s="359" t="s">
        <v>457</v>
      </c>
      <c r="B33" s="360" t="s">
        <v>427</v>
      </c>
      <c r="C33" s="361" t="s">
        <v>428</v>
      </c>
    </row>
    <row r="34" spans="1:8" ht="15" x14ac:dyDescent="0.25">
      <c r="A34" s="90"/>
      <c r="B34" s="91"/>
      <c r="C34" s="92"/>
    </row>
    <row r="35" spans="1:8" ht="30" x14ac:dyDescent="0.25">
      <c r="A35" s="342" t="s">
        <v>253</v>
      </c>
      <c r="B35" s="96" t="s">
        <v>377</v>
      </c>
      <c r="C35" s="97" t="s">
        <v>352</v>
      </c>
    </row>
    <row r="36" spans="1:8" ht="30" x14ac:dyDescent="0.25">
      <c r="A36" s="342" t="s">
        <v>253</v>
      </c>
      <c r="B36" s="96" t="s">
        <v>378</v>
      </c>
      <c r="C36" s="97" t="s">
        <v>353</v>
      </c>
    </row>
    <row r="37" spans="1:8" ht="30" x14ac:dyDescent="0.25">
      <c r="A37" s="342" t="s">
        <v>253</v>
      </c>
      <c r="B37" s="96" t="s">
        <v>379</v>
      </c>
      <c r="C37" s="97" t="s">
        <v>354</v>
      </c>
    </row>
    <row r="38" spans="1:8" ht="15" x14ac:dyDescent="0.25">
      <c r="A38" s="87"/>
      <c r="B38" s="98"/>
      <c r="C38" s="99"/>
    </row>
    <row r="39" spans="1:8" ht="30" x14ac:dyDescent="0.25">
      <c r="A39" s="343" t="s">
        <v>258</v>
      </c>
      <c r="B39" s="88" t="s">
        <v>380</v>
      </c>
      <c r="C39" s="89" t="s">
        <v>447</v>
      </c>
    </row>
    <row r="40" spans="1:8" ht="30" x14ac:dyDescent="0.25">
      <c r="A40" s="342" t="s">
        <v>258</v>
      </c>
      <c r="B40" s="63" t="s">
        <v>381</v>
      </c>
      <c r="C40" s="92" t="s">
        <v>448</v>
      </c>
      <c r="D40" s="93"/>
      <c r="E40" s="93"/>
      <c r="F40" s="93"/>
      <c r="G40" s="93"/>
      <c r="H40" s="93"/>
    </row>
    <row r="41" spans="1:8" ht="30" x14ac:dyDescent="0.25">
      <c r="A41" s="342" t="s">
        <v>258</v>
      </c>
      <c r="B41" s="62" t="s">
        <v>382</v>
      </c>
      <c r="C41" s="92" t="s">
        <v>449</v>
      </c>
      <c r="D41" s="93"/>
      <c r="E41" s="93"/>
      <c r="F41" s="93"/>
      <c r="G41" s="93"/>
      <c r="H41" s="93"/>
    </row>
    <row r="42" spans="1:8" ht="15" x14ac:dyDescent="0.25">
      <c r="A42" s="342" t="s">
        <v>258</v>
      </c>
      <c r="B42" s="91" t="s">
        <v>383</v>
      </c>
      <c r="C42" s="92" t="s">
        <v>450</v>
      </c>
      <c r="D42" s="93"/>
      <c r="E42" s="93"/>
      <c r="F42" s="93"/>
      <c r="G42" s="93"/>
      <c r="H42" s="93"/>
    </row>
    <row r="43" spans="1:8" ht="30" x14ac:dyDescent="0.25">
      <c r="A43" s="342" t="s">
        <v>258</v>
      </c>
      <c r="B43" s="91" t="s">
        <v>384</v>
      </c>
      <c r="C43" s="92" t="s">
        <v>451</v>
      </c>
      <c r="D43" s="93"/>
      <c r="E43" s="93"/>
      <c r="F43" s="93"/>
      <c r="G43" s="93"/>
      <c r="H43" s="93"/>
    </row>
    <row r="44" spans="1:8" ht="30" x14ac:dyDescent="0.25">
      <c r="A44" s="342" t="s">
        <v>258</v>
      </c>
      <c r="B44" s="63" t="s">
        <v>385</v>
      </c>
      <c r="C44" s="92" t="s">
        <v>452</v>
      </c>
    </row>
    <row r="45" spans="1:8" ht="15" x14ac:dyDescent="0.25">
      <c r="A45" s="344" t="s">
        <v>258</v>
      </c>
      <c r="B45" s="94" t="s">
        <v>392</v>
      </c>
      <c r="C45" s="95" t="s">
        <v>444</v>
      </c>
    </row>
    <row r="46" spans="1:8" ht="15" x14ac:dyDescent="0.25">
      <c r="C46" s="92"/>
    </row>
    <row r="49" spans="3:3" ht="15" x14ac:dyDescent="0.25">
      <c r="C49" s="100"/>
    </row>
    <row r="50" spans="3:3" ht="15" x14ac:dyDescent="0.25">
      <c r="C50" s="100"/>
    </row>
    <row r="51" spans="3:3" ht="15" x14ac:dyDescent="0.25">
      <c r="C51" s="100"/>
    </row>
    <row r="52" spans="3:3" ht="15" x14ac:dyDescent="0.25">
      <c r="C52" s="100"/>
    </row>
    <row r="53" spans="3:3" ht="15" x14ac:dyDescent="0.25">
      <c r="C53" s="100"/>
    </row>
    <row r="54" spans="3:3" ht="15" x14ac:dyDescent="0.25">
      <c r="C54" s="100"/>
    </row>
    <row r="55" spans="3:3" ht="15" x14ac:dyDescent="0.25">
      <c r="C55" s="100"/>
    </row>
  </sheetData>
  <dataValidations count="2">
    <dataValidation type="textLength" operator="lessThanOrEqual" allowBlank="1" showInputMessage="1" showErrorMessage="1" errorTitle="Too Many Characters" error="The maximum number of characters that can be entered is 105." sqref="C5:C11" xr:uid="{2A558949-8A09-430D-B7CF-C5F6D58DAC51}">
      <formula1>150</formula1>
    </dataValidation>
    <dataValidation type="list" operator="lessThanOrEqual" allowBlank="1" showInputMessage="1" showErrorMessage="1" errorTitle="Too Many Characters" error="The maximum number of characters that can be entered is 105." sqref="D13:D14 C12" xr:uid="{77F1CAFF-2068-4604-85A9-D20B72534BCB}">
      <formula1>"Initial, Resubmission"</formula1>
    </dataValidation>
  </dataValidations>
  <hyperlinks>
    <hyperlink ref="B21" location="'LGARD-#7-ProductsSold'!A9" display="LGARD-#7-ProductsSold" xr:uid="{D4EC112F-BEF2-4574-AD8B-66F46DC1CCBF}"/>
    <hyperlink ref="B22" location="'LGARD-#8-BaseRateFactors'!A9" display="LGARD-#8-BaseRateFactors" xr:uid="{3F0A34BD-A4A6-459E-BD43-057EDC58BC07}"/>
    <hyperlink ref="B25" location="'LGARD-#11-HistData'!A9" display="LGARD-#11-HistData" xr:uid="{0CBB6576-FB97-4721-BE2E-BF268F721472}"/>
    <hyperlink ref="B26" location="'LGARD-#12a-EECostSharing'!A1" display="LGARD-#12a-EECostSharing" xr:uid="{30A0394F-6792-49E3-A0A0-FF3927FF415D}"/>
    <hyperlink ref="B28" location="'LGARD-#13-EEBenefitChanges'!A9" display="LGARD-#13-EEBenefits" xr:uid="{2732BC0F-87D8-4BAE-A0A4-204BC057E327}"/>
    <hyperlink ref="B29" location="'LGARD-#14-CCQIEfforts'!A9" display="LGARD-#14-CCQIEfforts" xr:uid="{4C023EB6-3640-4940-A826-15100CF8C34B}"/>
    <hyperlink ref="B30" location="'LGARD-#15-ExciseTaxes'!A9" display="LGARD-#15-ExciseTaxes" xr:uid="{5E97BBA2-D4E8-4D16-A984-BB86A82E3816}"/>
    <hyperlink ref="B31" location="'LGARD-#16-LGRxReport'!A9" display="LGARD-#16-LGRxReport" xr:uid="{7BA8058F-D5F2-4BC4-B6E6-BC855F30DAA6}"/>
    <hyperlink ref="B32" location="'LGARD-#17-OtherComments'!A9" display="LGARD-#17-OtherComments" xr:uid="{407B4D32-2292-4C1D-8EC0-4CC913D46584}"/>
    <hyperlink ref="B23" location="'LGARD-#9-#10-TrendFactors'!A9" display="LGARD-#9-#10-TrendFactors" xr:uid="{547B8204-F80A-4001-B6F5-475FBA686D99}"/>
    <hyperlink ref="B35" location="'LGHistData-HMO'!A1" display="LGHistData-HMO" xr:uid="{D16CD49D-F844-4B29-A9FC-B55E84983F51}"/>
    <hyperlink ref="B36" location="'LGHistData-PPO'!A1" display="LGHistData-PPO" xr:uid="{7A6580D3-818F-41F9-91DE-1C6E6747CEA4}"/>
    <hyperlink ref="B37" location="'LGHistData-Summary'!A1" display="LGHistData-Summary" xr:uid="{925D35C0-27B8-442D-8308-35EFCE32AC01}"/>
    <hyperlink ref="B39" location="'LGPDCD-PharmPctPrem'!A1" display="LGPDCD-PharmPctPrem" xr:uid="{91276C7D-FD87-4036-B570-F93B28243B7A}"/>
    <hyperlink ref="B42" location="'LGPDCD-SpecTierForm'!A1" display="LGPDCD-SpecTierForm" xr:uid="{21C45C6C-89AE-4E47-92B5-12CAAC199376}"/>
    <hyperlink ref="B43" location="'LGPDCD-PharmDocOff'!A1" display="LGPDCD-PharmDocOff" xr:uid="{FBB9DF4E-3D97-4526-B091-0824781B0170}"/>
    <hyperlink ref="B18:B20" location="'LGARD -#7 - Products Sold'!A9" display="LGARD-#7 Products Sold" xr:uid="{D092AF9A-D6BA-4E2E-AD6E-D60F3611D269}"/>
    <hyperlink ref="B24" location="'LGARD-#9-#10-TrendFactors'!A38" display="LGARD-#9-#10-TrendFactors" xr:uid="{201CAE29-3EFD-4499-9A19-43E45CC31B79}"/>
    <hyperlink ref="B18" location="'LGARD-#3-#6 RateChanges'!A28" display="LGARD-#3-#6-RateChanges" xr:uid="{E9133E64-5821-4E68-B03D-F37E76CE0449}"/>
    <hyperlink ref="B17" location="'LGARD-#3-#6 RateChanges'!A9" display="LGARD-#3-#6-RateChanges" xr:uid="{F464B5F0-31D8-4C9E-B57D-7483B9DCF66B}"/>
    <hyperlink ref="B19" location="'LGARD-#3-#6 RateChanges'!A68" display="LGARD-#3-#6-RateChanges" xr:uid="{429D2C66-7362-43FE-8D4B-ED6D59E6FB30}"/>
    <hyperlink ref="B20" location="'LGARD-#3-#6 RateChanges'!A93" display="LGARD-#3-#6-RateChanges" xr:uid="{8529B0EA-301E-4625-A20D-6B457C30427D}"/>
    <hyperlink ref="B45" location="'LGPDCD-RxGlossary'!A1" display="LGPDCD-RxGlossary" xr:uid="{6A9C1333-A147-4DE7-A58A-AE8B1DA8F3C4}"/>
    <hyperlink ref="B44" location="'LGPDCD-PharmBenMgr'!A1" display="LGPDCD-PharmBenMgr" xr:uid="{A6171400-F078-45AA-BA12-17FCE4EA1B36}"/>
    <hyperlink ref="B40" location="'LGPDCD-YoYTotalPlanSpnd'!A1" display="LGPDCD-YoYTotalPlanSpnd" xr:uid="{432A0621-8573-45B0-A493-2A2B3046AA09}"/>
    <hyperlink ref="B33" location="'LGARD-#18-AdditionalInfo'!A1" display="LGARD-#18-AdditionalInfo" xr:uid="{F2C9409F-E8F2-45E3-A52F-4DE0B736A812}"/>
    <hyperlink ref="B41" location="'LGPDCD-YoYcompofPrem'!Print_Area" display="LGPDCD-YoYCompofPrem" xr:uid="{6FFA094C-A254-43DA-9CF5-9710BF53BCB3}"/>
    <hyperlink ref="B27" location="'LGARD-#12b-EECostSharing'!A1" display="LGARD-#12b-EECostSharing" xr:uid="{F82203FD-362E-4E29-AC5E-C0A33D7DC8ED}"/>
  </hyperlinks>
  <printOptions horizontalCentered="1"/>
  <pageMargins left="0.7" right="0.7" top="0.75" bottom="0.75" header="0.3" footer="0.3"/>
  <pageSetup scale="65" orientation="landscape" r:id="rId1"/>
  <headerFooter>
    <oddFooter>&amp;L&amp;A
Version Date: June 2, 2025</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813D0-DF46-4B1B-A5E9-60D3706D9200}">
  <sheetPr>
    <tabColor theme="0"/>
  </sheetPr>
  <dimension ref="B1:E41"/>
  <sheetViews>
    <sheetView showGridLines="0" zoomScale="80" zoomScaleNormal="80" workbookViewId="0">
      <selection activeCell="F2" sqref="F2"/>
    </sheetView>
  </sheetViews>
  <sheetFormatPr defaultColWidth="8.90625" defaultRowHeight="15" x14ac:dyDescent="0.25"/>
  <cols>
    <col min="1" max="1" width="1.54296875" style="104" customWidth="1"/>
    <col min="2" max="2" width="9.90625" style="104" customWidth="1"/>
    <col min="3" max="3" width="17.90625" style="104" customWidth="1"/>
    <col min="4" max="4" width="8.90625" style="104"/>
    <col min="5" max="5" width="106.1796875" style="104" customWidth="1"/>
    <col min="6" max="16384" width="8.90625" style="104"/>
  </cols>
  <sheetData>
    <row r="1" spans="2:5" ht="17.399999999999999" x14ac:dyDescent="0.3">
      <c r="B1" s="103" t="s">
        <v>47</v>
      </c>
    </row>
    <row r="3" spans="2:5" ht="15.6" x14ac:dyDescent="0.3">
      <c r="B3" s="170" t="str">
        <f>'Cover-Input Page '!$C7</f>
        <v>Anthem Blue Cross Life and Health Insurance Company</v>
      </c>
      <c r="C3" s="153"/>
    </row>
    <row r="4" spans="2:5" ht="16.2" thickBot="1" x14ac:dyDescent="0.35">
      <c r="B4" s="171" t="str">
        <f>"Reporting Year: "&amp;'Cover-Input Page '!$C5</f>
        <v>Reporting Year: 2025</v>
      </c>
      <c r="C4" s="153"/>
    </row>
    <row r="5" spans="2:5" ht="15.6" thickBot="1" x14ac:dyDescent="0.3"/>
    <row r="6" spans="2:5" ht="16.2" thickBot="1" x14ac:dyDescent="0.35">
      <c r="B6" s="110" t="s">
        <v>55</v>
      </c>
      <c r="C6" s="112"/>
      <c r="D6" s="112"/>
    </row>
    <row r="8" spans="2:5" x14ac:dyDescent="0.25">
      <c r="C8" s="104" t="s">
        <v>152</v>
      </c>
    </row>
    <row r="9" spans="2:5" x14ac:dyDescent="0.25">
      <c r="C9" s="104" t="s">
        <v>153</v>
      </c>
    </row>
    <row r="10" spans="2:5" x14ac:dyDescent="0.25">
      <c r="C10" s="104" t="s">
        <v>154</v>
      </c>
    </row>
    <row r="11" spans="2:5" x14ac:dyDescent="0.25">
      <c r="C11" s="104" t="s">
        <v>155</v>
      </c>
    </row>
    <row r="12" spans="2:5" x14ac:dyDescent="0.25">
      <c r="C12" s="104" t="s">
        <v>156</v>
      </c>
    </row>
    <row r="13" spans="2:5" x14ac:dyDescent="0.25">
      <c r="C13" s="104" t="s">
        <v>157</v>
      </c>
    </row>
    <row r="15" spans="2:5" x14ac:dyDescent="0.25">
      <c r="C15" s="104" t="s">
        <v>100</v>
      </c>
    </row>
    <row r="16" spans="2:5" x14ac:dyDescent="0.25">
      <c r="C16" s="129" t="s">
        <v>541</v>
      </c>
      <c r="D16" s="130"/>
      <c r="E16" s="131"/>
    </row>
    <row r="17" spans="3:5" x14ac:dyDescent="0.25">
      <c r="C17" s="132"/>
      <c r="E17" s="133"/>
    </row>
    <row r="18" spans="3:5" x14ac:dyDescent="0.25">
      <c r="C18" s="132"/>
      <c r="E18" s="133"/>
    </row>
    <row r="19" spans="3:5" x14ac:dyDescent="0.25">
      <c r="C19" s="132"/>
      <c r="E19" s="133"/>
    </row>
    <row r="20" spans="3:5" x14ac:dyDescent="0.25">
      <c r="C20" s="139"/>
      <c r="E20" s="133"/>
    </row>
    <row r="21" spans="3:5" x14ac:dyDescent="0.25">
      <c r="C21" s="139"/>
      <c r="E21" s="133"/>
    </row>
    <row r="22" spans="3:5" x14ac:dyDescent="0.25">
      <c r="C22" s="139"/>
      <c r="E22" s="133"/>
    </row>
    <row r="23" spans="3:5" x14ac:dyDescent="0.25">
      <c r="C23" s="139"/>
      <c r="E23" s="133"/>
    </row>
    <row r="24" spans="3:5" x14ac:dyDescent="0.25">
      <c r="C24" s="139"/>
      <c r="E24" s="133"/>
    </row>
    <row r="25" spans="3:5" x14ac:dyDescent="0.25">
      <c r="C25" s="139"/>
      <c r="E25" s="133"/>
    </row>
    <row r="26" spans="3:5" x14ac:dyDescent="0.25">
      <c r="C26" s="139"/>
      <c r="E26" s="133"/>
    </row>
    <row r="27" spans="3:5" x14ac:dyDescent="0.25">
      <c r="C27" s="139"/>
      <c r="E27" s="133"/>
    </row>
    <row r="28" spans="3:5" x14ac:dyDescent="0.25">
      <c r="C28" s="139"/>
      <c r="E28" s="133"/>
    </row>
    <row r="29" spans="3:5" x14ac:dyDescent="0.25">
      <c r="C29" s="139"/>
      <c r="E29" s="133"/>
    </row>
    <row r="30" spans="3:5" x14ac:dyDescent="0.25">
      <c r="C30" s="139"/>
      <c r="E30" s="133"/>
    </row>
    <row r="31" spans="3:5" x14ac:dyDescent="0.25">
      <c r="C31" s="139"/>
      <c r="E31" s="133"/>
    </row>
    <row r="32" spans="3:5" x14ac:dyDescent="0.25">
      <c r="C32" s="139"/>
      <c r="E32" s="133"/>
    </row>
    <row r="33" spans="3:5" x14ac:dyDescent="0.25">
      <c r="C33" s="139"/>
      <c r="E33" s="133"/>
    </row>
    <row r="34" spans="3:5" x14ac:dyDescent="0.25">
      <c r="C34" s="139"/>
      <c r="E34" s="133"/>
    </row>
    <row r="35" spans="3:5" x14ac:dyDescent="0.25">
      <c r="C35" s="139"/>
      <c r="E35" s="133"/>
    </row>
    <row r="36" spans="3:5" x14ac:dyDescent="0.25">
      <c r="C36" s="139"/>
      <c r="E36" s="133"/>
    </row>
    <row r="37" spans="3:5" x14ac:dyDescent="0.25">
      <c r="C37" s="139"/>
      <c r="E37" s="133"/>
    </row>
    <row r="38" spans="3:5" x14ac:dyDescent="0.25">
      <c r="C38" s="139"/>
      <c r="E38" s="133"/>
    </row>
    <row r="39" spans="3:5" x14ac:dyDescent="0.25">
      <c r="C39" s="139"/>
      <c r="E39" s="133"/>
    </row>
    <row r="40" spans="3:5" x14ac:dyDescent="0.25">
      <c r="C40" s="139"/>
      <c r="E40" s="133"/>
    </row>
    <row r="41" spans="3:5" x14ac:dyDescent="0.25">
      <c r="C41" s="140"/>
      <c r="D41" s="115"/>
      <c r="E41" s="135"/>
    </row>
  </sheetData>
  <sheetProtection algorithmName="SHA-512" hashValue="PvYkA6ds+84oc+TpaDsrPyb3AK7g1GfCpqZPCnmJM4GRmTpoKobtFw7f4e3nzsXq26xU2j/A7xHzJAg+rf73SQ==" saltValue="Q4cemQZ4hu95AoIN4tZEBQ==" spinCount="100000" sheet="1" objects="1" scenarios="1"/>
  <pageMargins left="0.7" right="0.7" top="0.75" bottom="0.75" header="0.3" footer="0.3"/>
  <pageSetup orientation="portrait" r:id="rId1"/>
  <headerFooter>
    <oddFooter>&amp;L&amp;A
Version Date: June 2, 2025</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DE1F8-731C-415A-B2B9-5CD4FA8BB766}">
  <sheetPr>
    <tabColor theme="0"/>
  </sheetPr>
  <dimension ref="B1:I67"/>
  <sheetViews>
    <sheetView showGridLines="0" topLeftCell="A12" zoomScale="80" zoomScaleNormal="80" workbookViewId="0">
      <selection activeCell="J13" sqref="J13"/>
    </sheetView>
  </sheetViews>
  <sheetFormatPr defaultColWidth="8.90625" defaultRowHeight="15" x14ac:dyDescent="0.25"/>
  <cols>
    <col min="1" max="1" width="3.08984375" style="104" customWidth="1"/>
    <col min="2" max="2" width="7.08984375" style="104" customWidth="1"/>
    <col min="3" max="3" width="12.08984375" style="104" customWidth="1"/>
    <col min="4" max="4" width="8.90625" style="104" customWidth="1"/>
    <col min="5" max="7" width="8.90625" style="104"/>
    <col min="8" max="8" width="66.453125" style="104" customWidth="1"/>
    <col min="9" max="16384" width="8.90625" style="104"/>
  </cols>
  <sheetData>
    <row r="1" spans="2:7" ht="17.399999999999999" x14ac:dyDescent="0.3">
      <c r="B1" s="103" t="s">
        <v>47</v>
      </c>
    </row>
    <row r="3" spans="2:7" ht="15.6" x14ac:dyDescent="0.3">
      <c r="B3" s="170" t="str">
        <f>'Cover-Input Page '!$C7</f>
        <v>Anthem Blue Cross Life and Health Insurance Company</v>
      </c>
      <c r="C3" s="153"/>
      <c r="D3" s="153"/>
    </row>
    <row r="4" spans="2:7" ht="15.6" x14ac:dyDescent="0.3">
      <c r="B4" s="176" t="str">
        <f>"Reporting Year: "&amp;'Cover-Input Page '!$C5</f>
        <v>Reporting Year: 2025</v>
      </c>
      <c r="C4" s="153"/>
      <c r="D4" s="153"/>
    </row>
    <row r="5" spans="2:7" ht="15.6" thickBot="1" x14ac:dyDescent="0.3"/>
    <row r="6" spans="2:7" ht="16.2" thickBot="1" x14ac:dyDescent="0.35">
      <c r="B6" s="110" t="s">
        <v>56</v>
      </c>
      <c r="C6" s="111"/>
      <c r="D6" s="112"/>
      <c r="E6" s="111"/>
      <c r="F6" s="111"/>
      <c r="G6" s="112"/>
    </row>
    <row r="8" spans="2:7" x14ac:dyDescent="0.25">
      <c r="C8" s="104" t="s">
        <v>158</v>
      </c>
    </row>
    <row r="9" spans="2:7" x14ac:dyDescent="0.25">
      <c r="C9" s="104" t="s">
        <v>159</v>
      </c>
    </row>
    <row r="10" spans="2:7" x14ac:dyDescent="0.25">
      <c r="C10" s="104" t="s">
        <v>459</v>
      </c>
    </row>
    <row r="11" spans="2:7" x14ac:dyDescent="0.25">
      <c r="C11" s="104" t="s">
        <v>442</v>
      </c>
    </row>
    <row r="12" spans="2:7" x14ac:dyDescent="0.25">
      <c r="C12" s="104" t="s">
        <v>441</v>
      </c>
    </row>
    <row r="14" spans="2:7" x14ac:dyDescent="0.25">
      <c r="D14" s="104" t="s">
        <v>160</v>
      </c>
    </row>
    <row r="15" spans="2:7" x14ac:dyDescent="0.25">
      <c r="D15" s="104" t="s">
        <v>161</v>
      </c>
    </row>
    <row r="16" spans="2:7" x14ac:dyDescent="0.25">
      <c r="D16" s="104" t="s">
        <v>162</v>
      </c>
    </row>
    <row r="17" spans="3:9" x14ac:dyDescent="0.25">
      <c r="D17" s="104" t="s">
        <v>163</v>
      </c>
    </row>
    <row r="18" spans="3:9" x14ac:dyDescent="0.25">
      <c r="D18" s="104" t="s">
        <v>164</v>
      </c>
    </row>
    <row r="19" spans="3:9" x14ac:dyDescent="0.25">
      <c r="D19" s="104" t="s">
        <v>165</v>
      </c>
    </row>
    <row r="20" spans="3:9" x14ac:dyDescent="0.25">
      <c r="D20" s="104" t="s">
        <v>166</v>
      </c>
    </row>
    <row r="21" spans="3:9" x14ac:dyDescent="0.25">
      <c r="D21" s="104" t="s">
        <v>167</v>
      </c>
    </row>
    <row r="23" spans="3:9" x14ac:dyDescent="0.25">
      <c r="C23" s="104" t="s">
        <v>169</v>
      </c>
    </row>
    <row r="24" spans="3:9" x14ac:dyDescent="0.25">
      <c r="C24" s="199" t="s">
        <v>168</v>
      </c>
      <c r="D24" s="199"/>
      <c r="E24" s="199"/>
      <c r="F24" s="199"/>
      <c r="G24" s="199"/>
      <c r="H24" s="199"/>
      <c r="I24" s="199"/>
    </row>
    <row r="26" spans="3:9" ht="15.6" thickBot="1" x14ac:dyDescent="0.3">
      <c r="C26" s="104" t="s">
        <v>100</v>
      </c>
    </row>
    <row r="27" spans="3:9" x14ac:dyDescent="0.25">
      <c r="C27" s="164" t="s">
        <v>542</v>
      </c>
      <c r="D27" s="106"/>
      <c r="E27" s="106"/>
      <c r="F27" s="106"/>
      <c r="G27" s="106"/>
      <c r="H27" s="107"/>
    </row>
    <row r="28" spans="3:9" x14ac:dyDescent="0.25">
      <c r="C28" s="165"/>
      <c r="H28" s="166"/>
    </row>
    <row r="29" spans="3:9" x14ac:dyDescent="0.25">
      <c r="C29" s="165"/>
      <c r="H29" s="166"/>
    </row>
    <row r="30" spans="3:9" x14ac:dyDescent="0.25">
      <c r="C30" s="165"/>
      <c r="H30" s="166"/>
    </row>
    <row r="31" spans="3:9" x14ac:dyDescent="0.25">
      <c r="C31" s="165"/>
      <c r="H31" s="166"/>
    </row>
    <row r="32" spans="3:9" x14ac:dyDescent="0.25">
      <c r="C32" s="165"/>
      <c r="H32" s="166"/>
    </row>
    <row r="33" spans="3:8" x14ac:dyDescent="0.25">
      <c r="C33" s="165"/>
      <c r="H33" s="166"/>
    </row>
    <row r="34" spans="3:8" x14ac:dyDescent="0.25">
      <c r="C34" s="165"/>
      <c r="H34" s="166"/>
    </row>
    <row r="35" spans="3:8" x14ac:dyDescent="0.25">
      <c r="C35" s="165"/>
      <c r="H35" s="166"/>
    </row>
    <row r="36" spans="3:8" x14ac:dyDescent="0.25">
      <c r="C36" s="165"/>
      <c r="H36" s="166"/>
    </row>
    <row r="37" spans="3:8" x14ac:dyDescent="0.25">
      <c r="C37" s="165"/>
      <c r="H37" s="166"/>
    </row>
    <row r="38" spans="3:8" x14ac:dyDescent="0.25">
      <c r="C38" s="165"/>
      <c r="H38" s="166"/>
    </row>
    <row r="39" spans="3:8" x14ac:dyDescent="0.25">
      <c r="C39" s="165"/>
      <c r="H39" s="166"/>
    </row>
    <row r="40" spans="3:8" x14ac:dyDescent="0.25">
      <c r="C40" s="165"/>
      <c r="H40" s="166"/>
    </row>
    <row r="41" spans="3:8" x14ac:dyDescent="0.25">
      <c r="C41" s="165"/>
      <c r="H41" s="166"/>
    </row>
    <row r="42" spans="3:8" x14ac:dyDescent="0.25">
      <c r="C42" s="165"/>
      <c r="H42" s="166"/>
    </row>
    <row r="43" spans="3:8" x14ac:dyDescent="0.25">
      <c r="C43" s="165"/>
      <c r="H43" s="166"/>
    </row>
    <row r="44" spans="3:8" x14ac:dyDescent="0.25">
      <c r="C44" s="165"/>
      <c r="H44" s="166"/>
    </row>
    <row r="45" spans="3:8" x14ac:dyDescent="0.25">
      <c r="C45" s="165"/>
      <c r="H45" s="166"/>
    </row>
    <row r="46" spans="3:8" x14ac:dyDescent="0.25">
      <c r="C46" s="165"/>
      <c r="H46" s="166"/>
    </row>
    <row r="47" spans="3:8" x14ac:dyDescent="0.25">
      <c r="C47" s="165"/>
      <c r="H47" s="166"/>
    </row>
    <row r="48" spans="3:8" x14ac:dyDescent="0.25">
      <c r="C48" s="165"/>
      <c r="H48" s="166"/>
    </row>
    <row r="49" spans="3:8" x14ac:dyDescent="0.25">
      <c r="C49" s="165"/>
      <c r="H49" s="166"/>
    </row>
    <row r="50" spans="3:8" x14ac:dyDescent="0.25">
      <c r="C50" s="165"/>
      <c r="H50" s="166"/>
    </row>
    <row r="51" spans="3:8" x14ac:dyDescent="0.25">
      <c r="C51" s="165"/>
      <c r="H51" s="166"/>
    </row>
    <row r="52" spans="3:8" x14ac:dyDescent="0.25">
      <c r="C52" s="165"/>
      <c r="H52" s="166"/>
    </row>
    <row r="53" spans="3:8" x14ac:dyDescent="0.25">
      <c r="C53" s="165"/>
      <c r="H53" s="166"/>
    </row>
    <row r="54" spans="3:8" x14ac:dyDescent="0.25">
      <c r="C54" s="165"/>
      <c r="H54" s="166"/>
    </row>
    <row r="55" spans="3:8" x14ac:dyDescent="0.25">
      <c r="C55" s="165"/>
      <c r="H55" s="166"/>
    </row>
    <row r="56" spans="3:8" x14ac:dyDescent="0.25">
      <c r="C56" s="165"/>
      <c r="H56" s="166"/>
    </row>
    <row r="57" spans="3:8" x14ac:dyDescent="0.25">
      <c r="C57" s="165"/>
      <c r="H57" s="166"/>
    </row>
    <row r="58" spans="3:8" x14ac:dyDescent="0.25">
      <c r="C58" s="165"/>
      <c r="H58" s="166"/>
    </row>
    <row r="59" spans="3:8" x14ac:dyDescent="0.25">
      <c r="C59" s="165"/>
      <c r="H59" s="166"/>
    </row>
    <row r="60" spans="3:8" x14ac:dyDescent="0.25">
      <c r="C60" s="165"/>
      <c r="H60" s="166"/>
    </row>
    <row r="61" spans="3:8" x14ac:dyDescent="0.25">
      <c r="C61" s="165"/>
      <c r="H61" s="166"/>
    </row>
    <row r="62" spans="3:8" x14ac:dyDescent="0.25">
      <c r="C62" s="165"/>
      <c r="H62" s="166"/>
    </row>
    <row r="63" spans="3:8" x14ac:dyDescent="0.25">
      <c r="C63" s="165"/>
      <c r="H63" s="166"/>
    </row>
    <row r="64" spans="3:8" x14ac:dyDescent="0.25">
      <c r="C64" s="165"/>
      <c r="H64" s="166"/>
    </row>
    <row r="65" spans="3:8" x14ac:dyDescent="0.25">
      <c r="C65" s="165"/>
      <c r="H65" s="166"/>
    </row>
    <row r="66" spans="3:8" x14ac:dyDescent="0.25">
      <c r="C66" s="165"/>
      <c r="H66" s="166"/>
    </row>
    <row r="67" spans="3:8" ht="15.6" thickBot="1" x14ac:dyDescent="0.3">
      <c r="C67" s="167"/>
      <c r="D67" s="168"/>
      <c r="E67" s="168"/>
      <c r="F67" s="168"/>
      <c r="G67" s="168"/>
      <c r="H67" s="169"/>
    </row>
  </sheetData>
  <sheetProtection algorithmName="SHA-512" hashValue="nsxBRxCW+rdZcr+2b6GOsC6xCLw/tJ1cEAahB8N5svl2t1Z1w8bRgyOV6/5WauZAKULhJ3nzN4GNa8YmS+FOsA==" saltValue="IN8Dn/c0gPr6ANvWZIlbeA==" spinCount="100000" sheet="1" objects="1" scenarios="1"/>
  <hyperlinks>
    <hyperlink ref="C24:I24" r:id="rId1" display="https://board.coveredca.com/meetings/2016/4-07/2017%20QHP%20Issuer%20Contract_Attachment%207__Individual_4-6-2016_CLEAN.pdf" xr:uid="{FF51BFA9-8124-4239-96B8-62091D8CE7BB}"/>
  </hyperlinks>
  <pageMargins left="0.7" right="0.7" top="0.75" bottom="0.75" header="0.3" footer="0.3"/>
  <pageSetup orientation="portrait" r:id="rId2"/>
  <headerFooter>
    <oddFooter>&amp;L&amp;A
Version Date: June 2, 2025</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AF51-FB44-4E04-A721-D4D37B9E3DAE}">
  <sheetPr>
    <tabColor theme="0"/>
  </sheetPr>
  <dimension ref="B1:I37"/>
  <sheetViews>
    <sheetView showGridLines="0" zoomScale="80" zoomScaleNormal="80" workbookViewId="0">
      <selection activeCell="K3" sqref="K3"/>
    </sheetView>
  </sheetViews>
  <sheetFormatPr defaultColWidth="8.90625" defaultRowHeight="15" x14ac:dyDescent="0.25"/>
  <cols>
    <col min="1" max="1" width="3.08984375" style="104" customWidth="1"/>
    <col min="2" max="2" width="9.90625" style="104" customWidth="1"/>
    <col min="3" max="3" width="17.54296875" style="104" customWidth="1"/>
    <col min="4" max="4" width="43.90625" style="104" customWidth="1"/>
    <col min="5" max="8" width="8.90625" style="104"/>
    <col min="9" max="9" width="36.08984375" style="104" customWidth="1"/>
    <col min="10" max="16384" width="8.90625" style="104"/>
  </cols>
  <sheetData>
    <row r="1" spans="2:9" ht="17.399999999999999" x14ac:dyDescent="0.3">
      <c r="B1" s="103" t="s">
        <v>47</v>
      </c>
    </row>
    <row r="3" spans="2:9" ht="15.6" x14ac:dyDescent="0.3">
      <c r="B3" s="170" t="str">
        <f>'Cover-Input Page '!$C7</f>
        <v>Anthem Blue Cross Life and Health Insurance Company</v>
      </c>
      <c r="C3" s="153"/>
    </row>
    <row r="4" spans="2:9" ht="15.6" x14ac:dyDescent="0.3">
      <c r="B4" s="176" t="str">
        <f>"Reporting Year: "&amp;'Cover-Input Page '!$C5</f>
        <v>Reporting Year: 2025</v>
      </c>
      <c r="C4" s="153"/>
    </row>
    <row r="5" spans="2:9" ht="15.6" thickBot="1" x14ac:dyDescent="0.3"/>
    <row r="6" spans="2:9" ht="16.2" thickBot="1" x14ac:dyDescent="0.35">
      <c r="B6" s="110" t="s">
        <v>57</v>
      </c>
      <c r="C6" s="111"/>
      <c r="D6" s="112"/>
    </row>
    <row r="8" spans="2:9" x14ac:dyDescent="0.25">
      <c r="C8" s="104" t="s">
        <v>170</v>
      </c>
    </row>
    <row r="9" spans="2:9" x14ac:dyDescent="0.25">
      <c r="C9" s="104" t="s">
        <v>171</v>
      </c>
    </row>
    <row r="11" spans="2:9" x14ac:dyDescent="0.25">
      <c r="C11" s="104" t="s">
        <v>100</v>
      </c>
    </row>
    <row r="12" spans="2:9" x14ac:dyDescent="0.25">
      <c r="C12" s="138" t="s">
        <v>251</v>
      </c>
      <c r="D12" s="130"/>
      <c r="E12" s="130"/>
      <c r="F12" s="130"/>
      <c r="G12" s="130"/>
      <c r="H12" s="130"/>
      <c r="I12" s="131"/>
    </row>
    <row r="13" spans="2:9" x14ac:dyDescent="0.25">
      <c r="C13" s="139"/>
      <c r="I13" s="133"/>
    </row>
    <row r="14" spans="2:9" x14ac:dyDescent="0.25">
      <c r="C14" s="139"/>
      <c r="I14" s="133"/>
    </row>
    <row r="15" spans="2:9" x14ac:dyDescent="0.25">
      <c r="C15" s="139"/>
      <c r="I15" s="133"/>
    </row>
    <row r="16" spans="2:9" x14ac:dyDescent="0.25">
      <c r="C16" s="139"/>
      <c r="I16" s="133"/>
    </row>
    <row r="17" spans="3:9" x14ac:dyDescent="0.25">
      <c r="C17" s="139"/>
      <c r="I17" s="133"/>
    </row>
    <row r="18" spans="3:9" x14ac:dyDescent="0.25">
      <c r="C18" s="139"/>
      <c r="I18" s="133"/>
    </row>
    <row r="19" spans="3:9" x14ac:dyDescent="0.25">
      <c r="C19" s="139"/>
      <c r="I19" s="133"/>
    </row>
    <row r="20" spans="3:9" x14ac:dyDescent="0.25">
      <c r="C20" s="139"/>
      <c r="I20" s="133"/>
    </row>
    <row r="21" spans="3:9" x14ac:dyDescent="0.25">
      <c r="C21" s="139"/>
      <c r="I21" s="133"/>
    </row>
    <row r="22" spans="3:9" x14ac:dyDescent="0.25">
      <c r="C22" s="139"/>
      <c r="I22" s="133"/>
    </row>
    <row r="23" spans="3:9" x14ac:dyDescent="0.25">
      <c r="C23" s="139"/>
      <c r="I23" s="133"/>
    </row>
    <row r="24" spans="3:9" x14ac:dyDescent="0.25">
      <c r="C24" s="139"/>
      <c r="I24" s="133"/>
    </row>
    <row r="25" spans="3:9" x14ac:dyDescent="0.25">
      <c r="C25" s="139"/>
      <c r="I25" s="133"/>
    </row>
    <row r="26" spans="3:9" x14ac:dyDescent="0.25">
      <c r="C26" s="139"/>
      <c r="I26" s="133"/>
    </row>
    <row r="27" spans="3:9" x14ac:dyDescent="0.25">
      <c r="C27" s="139"/>
      <c r="I27" s="133"/>
    </row>
    <row r="28" spans="3:9" x14ac:dyDescent="0.25">
      <c r="C28" s="139"/>
      <c r="I28" s="133"/>
    </row>
    <row r="29" spans="3:9" x14ac:dyDescent="0.25">
      <c r="C29" s="139"/>
      <c r="I29" s="133"/>
    </row>
    <row r="30" spans="3:9" x14ac:dyDescent="0.25">
      <c r="C30" s="139"/>
      <c r="I30" s="133"/>
    </row>
    <row r="31" spans="3:9" x14ac:dyDescent="0.25">
      <c r="C31" s="139"/>
      <c r="I31" s="133"/>
    </row>
    <row r="32" spans="3:9" x14ac:dyDescent="0.25">
      <c r="C32" s="139"/>
      <c r="I32" s="133"/>
    </row>
    <row r="33" spans="3:9" x14ac:dyDescent="0.25">
      <c r="C33" s="139"/>
      <c r="I33" s="133"/>
    </row>
    <row r="34" spans="3:9" x14ac:dyDescent="0.25">
      <c r="C34" s="139"/>
      <c r="I34" s="133"/>
    </row>
    <row r="35" spans="3:9" x14ac:dyDescent="0.25">
      <c r="C35" s="139"/>
      <c r="I35" s="133"/>
    </row>
    <row r="36" spans="3:9" x14ac:dyDescent="0.25">
      <c r="C36" s="139"/>
      <c r="I36" s="133"/>
    </row>
    <row r="37" spans="3:9" x14ac:dyDescent="0.25">
      <c r="C37" s="140"/>
      <c r="D37" s="115"/>
      <c r="E37" s="115"/>
      <c r="F37" s="115"/>
      <c r="G37" s="115"/>
      <c r="H37" s="115"/>
      <c r="I37" s="135"/>
    </row>
  </sheetData>
  <sheetProtection algorithmName="SHA-512" hashValue="CJUNpQF3xAtN0oki5Vp0ZuJBiNQ/MURUIcA8jM4rydXgKesn+oDt7WiMFLsX9lWOcNL3FFoUGGQbocr1DnVjpQ==" saltValue="yTv2ZuyXSrhJZ7heyBjYcQ==" spinCount="100000" sheet="1" objects="1" scenarios="1"/>
  <pageMargins left="0.7" right="0.7" top="0.75" bottom="0.75" header="0.3" footer="0.3"/>
  <pageSetup orientation="portrait" r:id="rId1"/>
  <headerFooter>
    <oddFooter>&amp;L&amp;A
Version Date: June 2, 2025</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25A78-BCB8-4156-8AC6-DC88C9FA8EEA}">
  <sheetPr>
    <tabColor theme="0"/>
  </sheetPr>
  <dimension ref="B1:E19"/>
  <sheetViews>
    <sheetView showGridLines="0" zoomScale="80" zoomScaleNormal="80" workbookViewId="0">
      <selection activeCell="G5" sqref="G5"/>
    </sheetView>
  </sheetViews>
  <sheetFormatPr defaultColWidth="8.90625" defaultRowHeight="15" x14ac:dyDescent="0.25"/>
  <cols>
    <col min="1" max="1" width="3.08984375" style="104" customWidth="1"/>
    <col min="2" max="2" width="9.90625" style="104" customWidth="1"/>
    <col min="3" max="3" width="17.453125" style="104" customWidth="1"/>
    <col min="4" max="16384" width="8.90625" style="104"/>
  </cols>
  <sheetData>
    <row r="1" spans="2:5" ht="17.399999999999999" x14ac:dyDescent="0.3">
      <c r="B1" s="103" t="s">
        <v>47</v>
      </c>
    </row>
    <row r="3" spans="2:5" ht="15.6" x14ac:dyDescent="0.3">
      <c r="B3" s="170" t="str">
        <f>'Cover-Input Page '!$C7</f>
        <v>Anthem Blue Cross Life and Health Insurance Company</v>
      </c>
      <c r="C3" s="153"/>
    </row>
    <row r="4" spans="2:5" ht="15.6" x14ac:dyDescent="0.3">
      <c r="B4" s="176" t="str">
        <f>"Reporting Year: "&amp;'Cover-Input Page '!$C5</f>
        <v>Reporting Year: 2025</v>
      </c>
      <c r="C4" s="153"/>
    </row>
    <row r="5" spans="2:5" ht="15.6" thickBot="1" x14ac:dyDescent="0.3"/>
    <row r="6" spans="2:5" ht="16.2" thickBot="1" x14ac:dyDescent="0.35">
      <c r="B6" s="110" t="s">
        <v>58</v>
      </c>
      <c r="C6" s="111"/>
      <c r="D6" s="111"/>
      <c r="E6" s="112"/>
    </row>
    <row r="8" spans="2:5" x14ac:dyDescent="0.25">
      <c r="C8" s="104" t="s">
        <v>393</v>
      </c>
    </row>
    <row r="9" spans="2:5" x14ac:dyDescent="0.25">
      <c r="C9" s="104" t="s">
        <v>173</v>
      </c>
    </row>
    <row r="11" spans="2:5" x14ac:dyDescent="0.25">
      <c r="C11" s="104" t="s">
        <v>174</v>
      </c>
    </row>
    <row r="12" spans="2:5" x14ac:dyDescent="0.25">
      <c r="C12" s="104" t="s">
        <v>175</v>
      </c>
    </row>
    <row r="13" spans="2:5" x14ac:dyDescent="0.25">
      <c r="C13" s="104" t="s">
        <v>176</v>
      </c>
    </row>
    <row r="14" spans="2:5" x14ac:dyDescent="0.25">
      <c r="C14" s="104" t="s">
        <v>177</v>
      </c>
    </row>
    <row r="15" spans="2:5" x14ac:dyDescent="0.25">
      <c r="C15" s="104" t="s">
        <v>178</v>
      </c>
    </row>
    <row r="16" spans="2:5" x14ac:dyDescent="0.25">
      <c r="C16" s="104" t="s">
        <v>179</v>
      </c>
    </row>
    <row r="18" spans="3:3" x14ac:dyDescent="0.25">
      <c r="C18" s="157" t="s">
        <v>394</v>
      </c>
    </row>
    <row r="19" spans="3:3" x14ac:dyDescent="0.25">
      <c r="C19" s="157"/>
    </row>
  </sheetData>
  <sheetProtection algorithmName="SHA-512" hashValue="leXFjyDICWY3I80jT+k2ZGehbmCpjpu57q0h4PKAnyCAuQ+ZRGd6TfNxRorB1pxyJJI3tE6I8pCfD0NH0Z3jGQ==" saltValue="4jmdtYfdNPuzbioVduEzyg==" spinCount="100000" sheet="1" objects="1" scenarios="1"/>
  <hyperlinks>
    <hyperlink ref="C18" location="'LGPDCD===&gt;&gt;&gt;'!A1" display="Complete Large Group Prescription Drug Cost Reporting Form" xr:uid="{0B94434D-C169-45AC-B5BB-4CB9357A91FB}"/>
  </hyperlinks>
  <pageMargins left="0.7" right="0.7" top="0.75" bottom="0.75" header="0.3" footer="0.3"/>
  <pageSetup orientation="portrait" r:id="rId1"/>
  <headerFooter>
    <oddFooter>&amp;L&amp;A
Version Date: June 2, 2025</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A8F66-CD77-421A-A81E-6EE6395BBA29}">
  <sheetPr>
    <tabColor theme="0"/>
  </sheetPr>
  <dimension ref="B1:G36"/>
  <sheetViews>
    <sheetView showGridLines="0" zoomScale="80" zoomScaleNormal="80" workbookViewId="0">
      <selection activeCell="H3" sqref="H3"/>
    </sheetView>
  </sheetViews>
  <sheetFormatPr defaultColWidth="8.90625" defaultRowHeight="15" x14ac:dyDescent="0.25"/>
  <cols>
    <col min="1" max="1" width="3.08984375" style="104" customWidth="1"/>
    <col min="2" max="2" width="4.90625" style="104" customWidth="1"/>
    <col min="3" max="3" width="22.54296875" style="104" customWidth="1"/>
    <col min="4" max="4" width="8.90625" style="104"/>
    <col min="5" max="5" width="9.90625" style="104" customWidth="1"/>
    <col min="6" max="6" width="8.90625" style="104"/>
    <col min="7" max="7" width="91.90625" style="104" customWidth="1"/>
    <col min="8" max="16384" width="8.90625" style="104"/>
  </cols>
  <sheetData>
    <row r="1" spans="2:7" ht="17.399999999999999" x14ac:dyDescent="0.3">
      <c r="B1" s="103" t="s">
        <v>47</v>
      </c>
    </row>
    <row r="3" spans="2:7" ht="15.6" x14ac:dyDescent="0.3">
      <c r="B3" s="170" t="str">
        <f>'Cover-Input Page '!$C7</f>
        <v>Anthem Blue Cross Life and Health Insurance Company</v>
      </c>
      <c r="C3" s="153"/>
    </row>
    <row r="4" spans="2:7" ht="15.6" x14ac:dyDescent="0.3">
      <c r="B4" s="176" t="str">
        <f>"Reporting Year: "&amp;'Cover-Input Page '!$C5</f>
        <v>Reporting Year: 2025</v>
      </c>
      <c r="C4" s="153"/>
    </row>
    <row r="5" spans="2:7" ht="15.6" thickBot="1" x14ac:dyDescent="0.3"/>
    <row r="6" spans="2:7" ht="16.2" thickBot="1" x14ac:dyDescent="0.35">
      <c r="B6" s="110" t="s">
        <v>59</v>
      </c>
      <c r="C6" s="112"/>
    </row>
    <row r="8" spans="2:7" x14ac:dyDescent="0.25">
      <c r="C8" s="104" t="s">
        <v>172</v>
      </c>
    </row>
    <row r="10" spans="2:7" ht="15.6" thickBot="1" x14ac:dyDescent="0.3">
      <c r="C10" s="104" t="s">
        <v>100</v>
      </c>
    </row>
    <row r="11" spans="2:7" x14ac:dyDescent="0.25">
      <c r="C11" s="164"/>
      <c r="D11" s="106"/>
      <c r="E11" s="106"/>
      <c r="F11" s="106"/>
      <c r="G11" s="107"/>
    </row>
    <row r="12" spans="2:7" x14ac:dyDescent="0.25">
      <c r="C12" s="165"/>
      <c r="G12" s="166"/>
    </row>
    <row r="13" spans="2:7" x14ac:dyDescent="0.25">
      <c r="C13" s="165"/>
      <c r="G13" s="166"/>
    </row>
    <row r="14" spans="2:7" x14ac:dyDescent="0.25">
      <c r="C14" s="165"/>
      <c r="G14" s="166"/>
    </row>
    <row r="15" spans="2:7" x14ac:dyDescent="0.25">
      <c r="C15" s="165"/>
      <c r="G15" s="166"/>
    </row>
    <row r="16" spans="2:7" x14ac:dyDescent="0.25">
      <c r="C16" s="165"/>
      <c r="G16" s="166"/>
    </row>
    <row r="17" spans="3:7" x14ac:dyDescent="0.25">
      <c r="C17" s="165"/>
      <c r="G17" s="166"/>
    </row>
    <row r="18" spans="3:7" x14ac:dyDescent="0.25">
      <c r="C18" s="165"/>
      <c r="G18" s="166"/>
    </row>
    <row r="19" spans="3:7" x14ac:dyDescent="0.25">
      <c r="C19" s="165"/>
      <c r="G19" s="166"/>
    </row>
    <row r="20" spans="3:7" x14ac:dyDescent="0.25">
      <c r="C20" s="165"/>
      <c r="G20" s="166"/>
    </row>
    <row r="21" spans="3:7" x14ac:dyDescent="0.25">
      <c r="C21" s="165"/>
      <c r="G21" s="166"/>
    </row>
    <row r="22" spans="3:7" x14ac:dyDescent="0.25">
      <c r="C22" s="165"/>
      <c r="G22" s="166"/>
    </row>
    <row r="23" spans="3:7" x14ac:dyDescent="0.25">
      <c r="C23" s="165"/>
      <c r="G23" s="166"/>
    </row>
    <row r="24" spans="3:7" x14ac:dyDescent="0.25">
      <c r="C24" s="165"/>
      <c r="G24" s="166"/>
    </row>
    <row r="25" spans="3:7" x14ac:dyDescent="0.25">
      <c r="C25" s="165"/>
      <c r="G25" s="166"/>
    </row>
    <row r="26" spans="3:7" x14ac:dyDescent="0.25">
      <c r="C26" s="165"/>
      <c r="G26" s="166"/>
    </row>
    <row r="27" spans="3:7" x14ac:dyDescent="0.25">
      <c r="C27" s="165"/>
      <c r="G27" s="166"/>
    </row>
    <row r="28" spans="3:7" x14ac:dyDescent="0.25">
      <c r="C28" s="165"/>
      <c r="G28" s="166"/>
    </row>
    <row r="29" spans="3:7" x14ac:dyDescent="0.25">
      <c r="C29" s="165"/>
      <c r="G29" s="166"/>
    </row>
    <row r="30" spans="3:7" x14ac:dyDescent="0.25">
      <c r="C30" s="165"/>
      <c r="G30" s="166"/>
    </row>
    <row r="31" spans="3:7" x14ac:dyDescent="0.25">
      <c r="C31" s="165"/>
      <c r="G31" s="166"/>
    </row>
    <row r="32" spans="3:7" x14ac:dyDescent="0.25">
      <c r="C32" s="165"/>
      <c r="G32" s="166"/>
    </row>
    <row r="33" spans="3:7" x14ac:dyDescent="0.25">
      <c r="C33" s="165"/>
      <c r="G33" s="166"/>
    </row>
    <row r="34" spans="3:7" x14ac:dyDescent="0.25">
      <c r="C34" s="165"/>
      <c r="G34" s="166"/>
    </row>
    <row r="35" spans="3:7" x14ac:dyDescent="0.25">
      <c r="C35" s="165"/>
      <c r="G35" s="166"/>
    </row>
    <row r="36" spans="3:7" ht="15.6" thickBot="1" x14ac:dyDescent="0.3">
      <c r="C36" s="167"/>
      <c r="D36" s="168"/>
      <c r="E36" s="168"/>
      <c r="F36" s="168"/>
      <c r="G36" s="169"/>
    </row>
  </sheetData>
  <sheetProtection algorithmName="SHA-512" hashValue="7CvqdJ/xIdXkeBjo8qvKPVoljmicqATn+2NflEGk4BfPWkQwvR/+DTyExtxBQU6stFzUv99HH7S3IkFfzvUiSw==" saltValue="g9RlmNAWtUbEHsBDWy8mSA==" spinCount="100000" sheet="1" objects="1" scenarios="1"/>
  <pageMargins left="0.7" right="0.7" top="0.75" bottom="0.75" header="0.3" footer="0.3"/>
  <pageSetup orientation="portrait" r:id="rId1"/>
  <headerFooter>
    <oddFooter>&amp;L&amp;A
Version Date: June 2, 2025</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93204-A679-480B-9941-D67D1EE31F1F}">
  <sheetPr>
    <tabColor theme="0"/>
  </sheetPr>
  <dimension ref="B1:H24"/>
  <sheetViews>
    <sheetView showGridLines="0" zoomScale="80" zoomScaleNormal="80" workbookViewId="0">
      <selection activeCell="E3" sqref="E3"/>
    </sheetView>
  </sheetViews>
  <sheetFormatPr defaultColWidth="7.90625" defaultRowHeight="15" x14ac:dyDescent="0.25"/>
  <cols>
    <col min="1" max="1" width="1.54296875" style="200" customWidth="1"/>
    <col min="2" max="2" width="27.1796875" style="201" customWidth="1"/>
    <col min="3" max="3" width="107.1796875" style="201" bestFit="1" customWidth="1"/>
    <col min="4" max="16384" width="7.90625" style="200"/>
  </cols>
  <sheetData>
    <row r="1" spans="2:8" ht="17.399999999999999" x14ac:dyDescent="0.3">
      <c r="B1" s="103" t="s">
        <v>47</v>
      </c>
    </row>
    <row r="2" spans="2:8" x14ac:dyDescent="0.25">
      <c r="B2" s="104"/>
      <c r="C2" s="104"/>
    </row>
    <row r="3" spans="2:8" ht="15.6" x14ac:dyDescent="0.3">
      <c r="B3" s="170" t="str">
        <f>'Cover-Input Page '!$C7</f>
        <v>Anthem Blue Cross Life and Health Insurance Company</v>
      </c>
      <c r="C3" s="104"/>
      <c r="E3" s="104"/>
      <c r="F3" s="104"/>
      <c r="G3" s="104"/>
      <c r="H3" s="104"/>
    </row>
    <row r="4" spans="2:8" ht="15.6" x14ac:dyDescent="0.3">
      <c r="B4" s="176" t="str">
        <f>"Reporting Year: "&amp;'Cover-Input Page '!$C5</f>
        <v>Reporting Year: 2025</v>
      </c>
      <c r="C4" s="104"/>
      <c r="E4" s="104"/>
      <c r="F4" s="104"/>
      <c r="G4" s="104"/>
      <c r="H4" s="104"/>
    </row>
    <row r="5" spans="2:8" ht="15.6" thickBot="1" x14ac:dyDescent="0.3">
      <c r="B5" s="104"/>
      <c r="C5" s="104"/>
    </row>
    <row r="6" spans="2:8" ht="16.2" thickBot="1" x14ac:dyDescent="0.35">
      <c r="B6" s="110" t="s">
        <v>426</v>
      </c>
      <c r="C6" s="112"/>
    </row>
    <row r="7" spans="2:8" ht="15.6" x14ac:dyDescent="0.3">
      <c r="B7" s="202"/>
      <c r="C7" s="104"/>
    </row>
    <row r="8" spans="2:8" x14ac:dyDescent="0.25">
      <c r="B8" s="104" t="s">
        <v>431</v>
      </c>
      <c r="C8" s="104"/>
    </row>
    <row r="9" spans="2:8" ht="15.6" x14ac:dyDescent="0.25">
      <c r="B9" s="203"/>
    </row>
    <row r="10" spans="2:8" ht="15.6" x14ac:dyDescent="0.25">
      <c r="B10" s="204" t="s">
        <v>311</v>
      </c>
      <c r="C10" s="204" t="s">
        <v>312</v>
      </c>
    </row>
    <row r="11" spans="2:8" x14ac:dyDescent="0.25">
      <c r="B11" s="205" t="s">
        <v>408</v>
      </c>
      <c r="C11" s="121" t="s">
        <v>409</v>
      </c>
    </row>
    <row r="12" spans="2:8" ht="165" x14ac:dyDescent="0.25">
      <c r="B12" s="205" t="s">
        <v>410</v>
      </c>
      <c r="C12" s="121" t="s">
        <v>456</v>
      </c>
    </row>
    <row r="13" spans="2:8" ht="60" x14ac:dyDescent="0.25">
      <c r="B13" s="205" t="s">
        <v>411</v>
      </c>
      <c r="C13" s="121" t="s">
        <v>454</v>
      </c>
    </row>
    <row r="14" spans="2:8" ht="30" x14ac:dyDescent="0.25">
      <c r="B14" s="124" t="s">
        <v>412</v>
      </c>
      <c r="C14" s="121" t="s">
        <v>425</v>
      </c>
    </row>
    <row r="15" spans="2:8" x14ac:dyDescent="0.25">
      <c r="B15" s="206" t="s">
        <v>413</v>
      </c>
      <c r="C15" s="121" t="s">
        <v>424</v>
      </c>
    </row>
    <row r="16" spans="2:8" ht="45" x14ac:dyDescent="0.25">
      <c r="B16" s="205" t="s">
        <v>414</v>
      </c>
      <c r="C16" s="121" t="s">
        <v>455</v>
      </c>
    </row>
    <row r="17" spans="2:3" ht="30" x14ac:dyDescent="0.25">
      <c r="B17" s="205" t="s">
        <v>415</v>
      </c>
      <c r="C17" s="121" t="s">
        <v>423</v>
      </c>
    </row>
    <row r="18" spans="2:3" ht="30" x14ac:dyDescent="0.25">
      <c r="B18" s="205" t="s">
        <v>416</v>
      </c>
      <c r="C18" s="121" t="s">
        <v>433</v>
      </c>
    </row>
    <row r="19" spans="2:3" ht="75" x14ac:dyDescent="0.25">
      <c r="B19" s="207" t="s">
        <v>417</v>
      </c>
      <c r="C19" s="207" t="s">
        <v>432</v>
      </c>
    </row>
    <row r="20" spans="2:3" ht="30" x14ac:dyDescent="0.25">
      <c r="B20" s="206" t="s">
        <v>418</v>
      </c>
      <c r="C20" s="121" t="s">
        <v>443</v>
      </c>
    </row>
    <row r="21" spans="2:3" ht="30" x14ac:dyDescent="0.25">
      <c r="B21" s="206" t="s">
        <v>75</v>
      </c>
      <c r="C21" s="121" t="s">
        <v>421</v>
      </c>
    </row>
    <row r="22" spans="2:3" ht="30" x14ac:dyDescent="0.25">
      <c r="B22" s="206" t="s">
        <v>419</v>
      </c>
      <c r="C22" s="121" t="s">
        <v>422</v>
      </c>
    </row>
    <row r="23" spans="2:3" ht="30" x14ac:dyDescent="0.25">
      <c r="B23" s="205" t="s">
        <v>420</v>
      </c>
      <c r="C23" s="208" t="s">
        <v>430</v>
      </c>
    </row>
    <row r="24" spans="2:3" x14ac:dyDescent="0.25">
      <c r="B24" s="200"/>
      <c r="C24" s="200"/>
    </row>
  </sheetData>
  <sheetProtection algorithmName="SHA-512" hashValue="JK1A6qbLpA7N/F4pkFYQrCjSCD3j1NO7D5qkfMBMzfLUhFB6c/LM08VCzH7H6s9PqOkkWrV0+rh6DCvbqA8hgg==" saltValue="NmwRIkmRh/xJwnBotjF9lA==" spinCount="100000" sheet="1" objects="1" scenarios="1"/>
  <pageMargins left="0.7" right="0.7" top="0.75" bottom="0.75" header="0.3" footer="0.3"/>
  <pageSetup orientation="portrait" r:id="rId1"/>
  <headerFooter>
    <oddFooter>&amp;L&amp;A
Version Date: June 2, 2025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7EDBC-86B1-4840-9526-324B8B021DE6}">
  <sheetPr>
    <tabColor rgb="FF99FF99"/>
  </sheetPr>
  <dimension ref="A1:A5"/>
  <sheetViews>
    <sheetView showGridLines="0" workbookViewId="0"/>
  </sheetViews>
  <sheetFormatPr defaultRowHeight="15" x14ac:dyDescent="0.25"/>
  <sheetData>
    <row r="1" spans="1:1" x14ac:dyDescent="0.25">
      <c r="A1" t="s">
        <v>395</v>
      </c>
    </row>
    <row r="3" spans="1:1" x14ac:dyDescent="0.25">
      <c r="A3" s="44" t="s">
        <v>377</v>
      </c>
    </row>
    <row r="4" spans="1:1" x14ac:dyDescent="0.25">
      <c r="A4" s="44" t="s">
        <v>378</v>
      </c>
    </row>
    <row r="5" spans="1:1" x14ac:dyDescent="0.25">
      <c r="A5" s="44" t="s">
        <v>379</v>
      </c>
    </row>
  </sheetData>
  <hyperlinks>
    <hyperlink ref="A3" location="'LGHistData-HMO'!A1" display="LGHistData-HMO" xr:uid="{C6B67DF0-6944-4C9D-96FE-1445D7852795}"/>
    <hyperlink ref="A4" location="'LGHistData-PPO'!A1" display="LGHistData-PPO" xr:uid="{E608667A-F636-4004-9C25-7A97754176E3}"/>
    <hyperlink ref="A5" location="'LGHistData-Summary'!A1" display="LGHistData-Summary" xr:uid="{E10E1CA8-ED1A-46F1-8DE7-54DA9CEBFF89}"/>
  </hyperlinks>
  <pageMargins left="0.7" right="0.7" top="0.75" bottom="0.75" header="0.3" footer="0.3"/>
  <pageSetup orientation="portrait" r:id="rId1"/>
  <headerFooter>
    <oddFooter>&amp;L&amp;A
Version Date: June 2, 2025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9ED2E-F1C0-49EA-B8FD-CEBB49017C17}">
  <sheetPr>
    <tabColor theme="0"/>
  </sheetPr>
  <dimension ref="A1:I54"/>
  <sheetViews>
    <sheetView showGridLines="0" zoomScale="80" zoomScaleNormal="80" workbookViewId="0">
      <selection activeCell="F5" sqref="F5"/>
    </sheetView>
  </sheetViews>
  <sheetFormatPr defaultColWidth="7.90625" defaultRowHeight="13.2" x14ac:dyDescent="0.25"/>
  <cols>
    <col min="1" max="1" width="1.453125" style="5" customWidth="1"/>
    <col min="2" max="2" width="3" style="5" customWidth="1"/>
    <col min="3" max="3" width="4.90625" style="5" customWidth="1"/>
    <col min="4" max="4" width="44.90625" style="5" bestFit="1" customWidth="1"/>
    <col min="5" max="9" width="17.08984375" style="5" customWidth="1"/>
    <col min="10" max="16384" width="7.90625" style="5"/>
  </cols>
  <sheetData>
    <row r="1" spans="2:9" ht="15.6" x14ac:dyDescent="0.3">
      <c r="B1" s="7" t="s">
        <v>60</v>
      </c>
      <c r="C1" s="212"/>
      <c r="D1" s="324"/>
      <c r="E1" s="7"/>
      <c r="F1" s="212"/>
      <c r="G1" s="212"/>
      <c r="H1" s="212"/>
      <c r="I1" s="212"/>
    </row>
    <row r="2" spans="2:9" ht="15.6" x14ac:dyDescent="0.3">
      <c r="B2" s="7" t="s">
        <v>349</v>
      </c>
      <c r="C2" s="212"/>
      <c r="D2" s="212"/>
      <c r="E2" s="212"/>
      <c r="F2" s="212"/>
      <c r="G2" s="212"/>
      <c r="H2" s="212"/>
      <c r="I2" s="212"/>
    </row>
    <row r="3" spans="2:9" ht="15.6" x14ac:dyDescent="0.3">
      <c r="B3" s="7" t="s">
        <v>350</v>
      </c>
      <c r="C3" s="212"/>
      <c r="D3" s="212"/>
      <c r="E3" s="212"/>
      <c r="F3" s="212"/>
      <c r="G3" s="212"/>
      <c r="H3" s="212"/>
      <c r="I3" s="212"/>
    </row>
    <row r="4" spans="2:9" ht="15.6" x14ac:dyDescent="0.3">
      <c r="B4" s="7"/>
      <c r="C4" s="212"/>
      <c r="D4" s="212"/>
      <c r="E4" s="212"/>
      <c r="F4" s="212"/>
      <c r="G4" s="212"/>
      <c r="H4" s="212"/>
      <c r="I4" s="212"/>
    </row>
    <row r="5" spans="2:9" ht="16.2" thickBot="1" x14ac:dyDescent="0.35">
      <c r="B5" s="209" t="str">
        <f>'Cover-Input Page '!C7</f>
        <v>Anthem Blue Cross Life and Health Insurance Company</v>
      </c>
      <c r="C5" s="325"/>
      <c r="D5" s="325"/>
    </row>
    <row r="6" spans="2:9" ht="16.2" thickBot="1" x14ac:dyDescent="0.35">
      <c r="B6" s="210" t="str">
        <f>"Reporting Year: "&amp;'Cover-Input Page '!$C5</f>
        <v>Reporting Year: 2025</v>
      </c>
      <c r="C6" s="214"/>
      <c r="D6" s="214"/>
    </row>
    <row r="7" spans="2:9" ht="15.6" x14ac:dyDescent="0.3">
      <c r="B7" s="7" t="s">
        <v>199</v>
      </c>
      <c r="C7" s="212"/>
      <c r="D7" s="212"/>
      <c r="E7" s="212"/>
      <c r="F7" s="212"/>
      <c r="G7" s="212"/>
      <c r="H7" s="212"/>
      <c r="I7" s="212"/>
    </row>
    <row r="9" spans="2:9" ht="13.8" thickBot="1" x14ac:dyDescent="0.3">
      <c r="D9" s="6"/>
    </row>
    <row r="10" spans="2:9" ht="16.2" thickBot="1" x14ac:dyDescent="0.35">
      <c r="B10" s="7" t="s">
        <v>200</v>
      </c>
      <c r="C10" s="8"/>
      <c r="D10" s="8"/>
      <c r="E10" s="215"/>
      <c r="F10" s="216"/>
      <c r="G10" s="216" t="s">
        <v>201</v>
      </c>
      <c r="H10" s="216"/>
      <c r="I10" s="217"/>
    </row>
    <row r="11" spans="2:9" ht="14.1" customHeight="1" thickBot="1" x14ac:dyDescent="0.3">
      <c r="C11" s="8"/>
      <c r="D11" s="8"/>
      <c r="E11" s="218"/>
      <c r="F11" s="219"/>
      <c r="G11" s="219"/>
      <c r="H11" s="219"/>
      <c r="I11" s="220"/>
    </row>
    <row r="12" spans="2:9" ht="16.2" thickBot="1" x14ac:dyDescent="0.35">
      <c r="C12" s="8"/>
      <c r="D12" s="8"/>
      <c r="E12" s="211">
        <f>'Cover-Input Page '!$C5-5</f>
        <v>2020</v>
      </c>
      <c r="F12" s="211">
        <f>'Cover-Input Page '!$C5-4</f>
        <v>2021</v>
      </c>
      <c r="G12" s="211">
        <f>'Cover-Input Page '!$C5-3</f>
        <v>2022</v>
      </c>
      <c r="H12" s="211">
        <f>'Cover-Input Page '!$C5-2</f>
        <v>2023</v>
      </c>
      <c r="I12" s="211">
        <f>'Cover-Input Page '!$C5-1</f>
        <v>2024</v>
      </c>
    </row>
    <row r="13" spans="2:9" ht="15" x14ac:dyDescent="0.25">
      <c r="B13" s="326" t="s">
        <v>195</v>
      </c>
      <c r="C13" s="222" t="s">
        <v>202</v>
      </c>
      <c r="D13" s="223"/>
      <c r="E13" s="9"/>
      <c r="F13" s="10"/>
      <c r="G13" s="9"/>
      <c r="H13" s="11"/>
      <c r="I13" s="11"/>
    </row>
    <row r="14" spans="2:9" ht="15" x14ac:dyDescent="0.25">
      <c r="B14" s="327"/>
      <c r="C14" s="225">
        <v>1.1000000000000001</v>
      </c>
      <c r="D14" s="226" t="s">
        <v>203</v>
      </c>
      <c r="E14" s="12"/>
      <c r="F14" s="13"/>
      <c r="G14" s="12"/>
      <c r="H14" s="14"/>
      <c r="I14" s="14"/>
    </row>
    <row r="15" spans="2:9" ht="15" x14ac:dyDescent="0.25">
      <c r="B15" s="328"/>
      <c r="C15" s="228"/>
      <c r="D15" s="229"/>
      <c r="E15" s="15"/>
      <c r="F15" s="16"/>
      <c r="G15" s="15"/>
      <c r="H15" s="17"/>
      <c r="I15" s="17"/>
    </row>
    <row r="16" spans="2:9" ht="15" x14ac:dyDescent="0.25">
      <c r="B16" s="327" t="s">
        <v>196</v>
      </c>
      <c r="C16" s="230" t="s">
        <v>204</v>
      </c>
      <c r="D16" s="226"/>
      <c r="E16" s="18"/>
      <c r="F16" s="19"/>
      <c r="G16" s="18"/>
      <c r="H16" s="20"/>
      <c r="I16" s="20"/>
    </row>
    <row r="17" spans="1:9" ht="15" x14ac:dyDescent="0.25">
      <c r="B17" s="327"/>
      <c r="C17" s="225">
        <v>2.1</v>
      </c>
      <c r="D17" s="226" t="s">
        <v>205</v>
      </c>
      <c r="E17" s="12"/>
      <c r="F17" s="13"/>
      <c r="G17" s="12"/>
      <c r="H17" s="14"/>
      <c r="I17" s="14"/>
    </row>
    <row r="18" spans="1:9" ht="15" x14ac:dyDescent="0.25">
      <c r="B18" s="327"/>
      <c r="C18" s="225">
        <v>2.2000000000000002</v>
      </c>
      <c r="D18" s="226" t="s">
        <v>206</v>
      </c>
      <c r="E18" s="12"/>
      <c r="F18" s="13"/>
      <c r="G18" s="12"/>
      <c r="H18" s="14"/>
      <c r="I18" s="14"/>
    </row>
    <row r="19" spans="1:9" ht="15" x14ac:dyDescent="0.25">
      <c r="B19" s="327"/>
      <c r="C19" s="225">
        <v>2.2999999999999998</v>
      </c>
      <c r="D19" s="226" t="s">
        <v>207</v>
      </c>
      <c r="E19" s="12"/>
      <c r="F19" s="13"/>
      <c r="G19" s="12"/>
      <c r="H19" s="14"/>
      <c r="I19" s="14"/>
    </row>
    <row r="20" spans="1:9" ht="15" x14ac:dyDescent="0.25">
      <c r="B20" s="327"/>
      <c r="C20" s="225">
        <v>2.4</v>
      </c>
      <c r="D20" s="226" t="s">
        <v>208</v>
      </c>
      <c r="E20" s="12"/>
      <c r="F20" s="13"/>
      <c r="G20" s="12"/>
      <c r="H20" s="14"/>
      <c r="I20" s="14"/>
    </row>
    <row r="21" spans="1:9" ht="15" x14ac:dyDescent="0.25">
      <c r="B21" s="327"/>
      <c r="C21" s="231" t="s">
        <v>209</v>
      </c>
      <c r="D21" s="226" t="s">
        <v>210</v>
      </c>
      <c r="E21" s="12"/>
      <c r="F21" s="13"/>
      <c r="G21" s="12"/>
      <c r="H21" s="14"/>
      <c r="I21" s="14"/>
    </row>
    <row r="22" spans="1:9" ht="15" x14ac:dyDescent="0.25">
      <c r="A22" s="21"/>
      <c r="B22" s="327"/>
      <c r="C22" s="231" t="s">
        <v>211</v>
      </c>
      <c r="D22" s="232" t="s">
        <v>212</v>
      </c>
      <c r="E22" s="64">
        <f>SUM(E17:E21)</f>
        <v>0</v>
      </c>
      <c r="F22" s="64">
        <f t="shared" ref="F22:I22" si="0">SUM(F17:F21)</f>
        <v>0</v>
      </c>
      <c r="G22" s="64">
        <f t="shared" si="0"/>
        <v>0</v>
      </c>
      <c r="H22" s="64">
        <f t="shared" si="0"/>
        <v>0</v>
      </c>
      <c r="I22" s="64">
        <f t="shared" si="0"/>
        <v>0</v>
      </c>
    </row>
    <row r="23" spans="1:9" ht="15" x14ac:dyDescent="0.25">
      <c r="B23" s="328"/>
      <c r="C23" s="234"/>
      <c r="D23" s="235"/>
      <c r="E23" s="15"/>
      <c r="F23" s="16"/>
      <c r="G23" s="15"/>
      <c r="H23" s="17"/>
      <c r="I23" s="17"/>
    </row>
    <row r="24" spans="1:9" ht="15" x14ac:dyDescent="0.25">
      <c r="B24" s="326" t="s">
        <v>197</v>
      </c>
      <c r="C24" s="222" t="s">
        <v>213</v>
      </c>
      <c r="D24" s="236"/>
      <c r="E24" s="18"/>
      <c r="F24" s="19"/>
      <c r="G24" s="18"/>
      <c r="H24" s="20"/>
      <c r="I24" s="22"/>
    </row>
    <row r="25" spans="1:9" ht="15" x14ac:dyDescent="0.25">
      <c r="B25" s="327"/>
      <c r="C25" s="225">
        <v>3.1</v>
      </c>
      <c r="D25" s="226" t="s">
        <v>214</v>
      </c>
      <c r="E25" s="18"/>
      <c r="F25" s="19"/>
      <c r="G25" s="18"/>
      <c r="H25" s="20"/>
      <c r="I25" s="22"/>
    </row>
    <row r="26" spans="1:9" ht="14.1" customHeight="1" x14ac:dyDescent="0.25">
      <c r="B26" s="327"/>
      <c r="C26" s="225"/>
      <c r="D26" s="237" t="s">
        <v>215</v>
      </c>
      <c r="E26" s="12"/>
      <c r="F26" s="13"/>
      <c r="G26" s="12"/>
      <c r="H26" s="14"/>
      <c r="I26" s="14"/>
    </row>
    <row r="27" spans="1:9" ht="14.1" customHeight="1" x14ac:dyDescent="0.25">
      <c r="B27" s="327"/>
      <c r="C27" s="225"/>
      <c r="D27" s="237" t="s">
        <v>216</v>
      </c>
      <c r="E27" s="12"/>
      <c r="F27" s="13"/>
      <c r="G27" s="12"/>
      <c r="H27" s="14"/>
      <c r="I27" s="14"/>
    </row>
    <row r="28" spans="1:9" ht="14.1" customHeight="1" x14ac:dyDescent="0.25">
      <c r="B28" s="327"/>
      <c r="C28" s="225"/>
      <c r="D28" s="237" t="s">
        <v>217</v>
      </c>
      <c r="E28" s="12"/>
      <c r="F28" s="13"/>
      <c r="G28" s="12"/>
      <c r="H28" s="14"/>
      <c r="I28" s="14"/>
    </row>
    <row r="29" spans="1:9" ht="14.1" customHeight="1" x14ac:dyDescent="0.25">
      <c r="B29" s="327"/>
      <c r="C29" s="225"/>
      <c r="D29" s="237" t="s">
        <v>218</v>
      </c>
      <c r="E29" s="12"/>
      <c r="F29" s="13"/>
      <c r="G29" s="12"/>
      <c r="H29" s="14"/>
      <c r="I29" s="14"/>
    </row>
    <row r="30" spans="1:9" ht="14.1" customHeight="1" x14ac:dyDescent="0.25">
      <c r="B30" s="327"/>
      <c r="C30" s="225"/>
      <c r="D30" s="237" t="s">
        <v>219</v>
      </c>
      <c r="E30" s="12"/>
      <c r="F30" s="13"/>
      <c r="G30" s="12"/>
      <c r="H30" s="14"/>
      <c r="I30" s="14"/>
    </row>
    <row r="31" spans="1:9" ht="15" x14ac:dyDescent="0.25">
      <c r="B31" s="327"/>
      <c r="C31" s="225">
        <v>3.2</v>
      </c>
      <c r="D31" s="232" t="s">
        <v>220</v>
      </c>
      <c r="E31" s="12"/>
      <c r="F31" s="13"/>
      <c r="G31" s="12"/>
      <c r="H31" s="14"/>
      <c r="I31" s="14"/>
    </row>
    <row r="32" spans="1:9" ht="15" x14ac:dyDescent="0.25">
      <c r="B32" s="327"/>
      <c r="C32" s="225">
        <v>3.3</v>
      </c>
      <c r="D32" s="232" t="s">
        <v>221</v>
      </c>
      <c r="E32" s="12"/>
      <c r="F32" s="13"/>
      <c r="G32" s="12"/>
      <c r="H32" s="14"/>
      <c r="I32" s="14"/>
    </row>
    <row r="33" spans="2:9" ht="15" x14ac:dyDescent="0.25">
      <c r="B33" s="327"/>
      <c r="C33" s="225">
        <v>3.4</v>
      </c>
      <c r="D33" s="226" t="s">
        <v>222</v>
      </c>
      <c r="E33" s="12"/>
      <c r="F33" s="13"/>
      <c r="G33" s="12"/>
      <c r="H33" s="14"/>
      <c r="I33" s="14"/>
    </row>
    <row r="34" spans="2:9" ht="15" x14ac:dyDescent="0.25">
      <c r="B34" s="327"/>
      <c r="C34" s="225">
        <v>3.5</v>
      </c>
      <c r="D34" s="226" t="s">
        <v>223</v>
      </c>
      <c r="E34" s="12"/>
      <c r="F34" s="13"/>
      <c r="G34" s="12"/>
      <c r="H34" s="14"/>
      <c r="I34" s="14"/>
    </row>
    <row r="35" spans="2:9" ht="15" x14ac:dyDescent="0.25">
      <c r="B35" s="327"/>
      <c r="C35" s="225">
        <v>3.6</v>
      </c>
      <c r="D35" s="226" t="s">
        <v>224</v>
      </c>
      <c r="E35" s="64">
        <f>SUM(E26:E34)</f>
        <v>0</v>
      </c>
      <c r="F35" s="64">
        <f t="shared" ref="F35:I35" si="1">SUM(F26:F34)</f>
        <v>0</v>
      </c>
      <c r="G35" s="64">
        <f t="shared" si="1"/>
        <v>0</v>
      </c>
      <c r="H35" s="64">
        <f t="shared" si="1"/>
        <v>0</v>
      </c>
      <c r="I35" s="64">
        <f t="shared" si="1"/>
        <v>0</v>
      </c>
    </row>
    <row r="36" spans="2:9" ht="15" x14ac:dyDescent="0.25">
      <c r="B36" s="329"/>
      <c r="C36" s="239"/>
      <c r="D36" s="240"/>
      <c r="E36" s="15"/>
      <c r="F36" s="16"/>
      <c r="G36" s="15"/>
      <c r="H36" s="17"/>
      <c r="I36" s="24"/>
    </row>
    <row r="37" spans="2:9" ht="15" x14ac:dyDescent="0.25">
      <c r="B37" s="326" t="s">
        <v>198</v>
      </c>
      <c r="C37" s="230" t="s">
        <v>225</v>
      </c>
      <c r="D37" s="241"/>
      <c r="E37" s="25"/>
      <c r="F37" s="25"/>
      <c r="G37" s="25"/>
      <c r="H37" s="25"/>
      <c r="I37" s="25"/>
    </row>
    <row r="38" spans="2:9" ht="15" x14ac:dyDescent="0.25">
      <c r="B38" s="26"/>
      <c r="C38" s="225">
        <v>4.0999999999999996</v>
      </c>
      <c r="D38" s="226" t="s">
        <v>226</v>
      </c>
      <c r="E38" s="12"/>
      <c r="F38" s="13"/>
      <c r="G38" s="12"/>
      <c r="H38" s="14"/>
      <c r="I38" s="14"/>
    </row>
    <row r="39" spans="2:9" ht="15" x14ac:dyDescent="0.25">
      <c r="B39" s="26"/>
      <c r="C39" s="225">
        <v>4.2</v>
      </c>
      <c r="D39" s="226" t="s">
        <v>227</v>
      </c>
      <c r="E39" s="12"/>
      <c r="F39" s="13"/>
      <c r="G39" s="12"/>
      <c r="H39" s="14"/>
      <c r="I39" s="14"/>
    </row>
    <row r="40" spans="2:9" ht="15" x14ac:dyDescent="0.25">
      <c r="B40" s="26"/>
      <c r="C40" s="225">
        <v>4.3</v>
      </c>
      <c r="D40" s="226" t="s">
        <v>228</v>
      </c>
      <c r="E40" s="12"/>
      <c r="F40" s="13"/>
      <c r="G40" s="12"/>
      <c r="H40" s="14"/>
      <c r="I40" s="14"/>
    </row>
    <row r="41" spans="2:9" ht="15" x14ac:dyDescent="0.25">
      <c r="B41" s="26"/>
      <c r="C41" s="225">
        <v>4.4000000000000004</v>
      </c>
      <c r="D41" s="226" t="s">
        <v>229</v>
      </c>
      <c r="E41" s="12"/>
      <c r="F41" s="13"/>
      <c r="G41" s="12"/>
      <c r="H41" s="14"/>
      <c r="I41" s="14"/>
    </row>
    <row r="42" spans="2:9" ht="30" x14ac:dyDescent="0.25">
      <c r="B42" s="26"/>
      <c r="C42" s="231">
        <v>4.5</v>
      </c>
      <c r="D42" s="232" t="s">
        <v>230</v>
      </c>
      <c r="E42" s="12"/>
      <c r="F42" s="13"/>
      <c r="G42" s="12"/>
      <c r="H42" s="14"/>
      <c r="I42" s="14"/>
    </row>
    <row r="43" spans="2:9" ht="30" x14ac:dyDescent="0.25">
      <c r="B43" s="26"/>
      <c r="C43" s="231">
        <v>4.5999999999999996</v>
      </c>
      <c r="D43" s="232" t="s">
        <v>231</v>
      </c>
      <c r="E43" s="12"/>
      <c r="F43" s="13"/>
      <c r="G43" s="12"/>
      <c r="H43" s="14"/>
      <c r="I43" s="14"/>
    </row>
    <row r="44" spans="2:9" ht="30" x14ac:dyDescent="0.25">
      <c r="B44" s="26"/>
      <c r="C44" s="231">
        <v>4.7</v>
      </c>
      <c r="D44" s="232" t="s">
        <v>232</v>
      </c>
      <c r="E44" s="64">
        <f t="shared" ref="E44:F44" si="2">SUM(E38:E43)</f>
        <v>0</v>
      </c>
      <c r="F44" s="64">
        <f t="shared" si="2"/>
        <v>0</v>
      </c>
      <c r="G44" s="64">
        <f>SUM(G38:G43)</f>
        <v>0</v>
      </c>
      <c r="H44" s="64">
        <f>SUM(H38:H43)</f>
        <v>0</v>
      </c>
      <c r="I44" s="64">
        <f>SUM(I38:I43)</f>
        <v>0</v>
      </c>
    </row>
    <row r="45" spans="2:9" ht="15" x14ac:dyDescent="0.25">
      <c r="B45" s="27"/>
      <c r="C45" s="234"/>
      <c r="D45" s="242"/>
      <c r="E45" s="28"/>
      <c r="F45" s="28"/>
      <c r="G45" s="28"/>
      <c r="H45" s="28"/>
      <c r="I45" s="28"/>
    </row>
    <row r="46" spans="2:9" ht="15" x14ac:dyDescent="0.25">
      <c r="B46" s="330" t="s">
        <v>233</v>
      </c>
      <c r="C46" s="222" t="s">
        <v>234</v>
      </c>
      <c r="D46" s="236"/>
      <c r="E46" s="18"/>
      <c r="F46" s="19"/>
      <c r="G46" s="18"/>
      <c r="H46" s="20"/>
      <c r="I46" s="22"/>
    </row>
    <row r="47" spans="2:9" ht="15" x14ac:dyDescent="0.25">
      <c r="B47" s="331"/>
      <c r="C47" s="225">
        <v>5.0999999999999996</v>
      </c>
      <c r="D47" s="226" t="s">
        <v>235</v>
      </c>
      <c r="E47" s="12"/>
      <c r="F47" s="13"/>
      <c r="G47" s="12"/>
      <c r="H47" s="14"/>
      <c r="I47" s="14"/>
    </row>
    <row r="48" spans="2:9" ht="15" x14ac:dyDescent="0.25">
      <c r="B48" s="331"/>
      <c r="C48" s="225">
        <v>5.2</v>
      </c>
      <c r="D48" s="226" t="s">
        <v>236</v>
      </c>
      <c r="E48" s="12"/>
      <c r="F48" s="13"/>
      <c r="G48" s="12"/>
      <c r="H48" s="14"/>
      <c r="I48" s="14"/>
    </row>
    <row r="49" spans="2:9" ht="15" x14ac:dyDescent="0.25">
      <c r="B49" s="331"/>
      <c r="C49" s="225">
        <v>5.3</v>
      </c>
      <c r="D49" s="226" t="s">
        <v>237</v>
      </c>
      <c r="E49" s="12"/>
      <c r="F49" s="13"/>
      <c r="G49" s="12"/>
      <c r="H49" s="14"/>
      <c r="I49" s="14"/>
    </row>
    <row r="50" spans="2:9" ht="15" x14ac:dyDescent="0.25">
      <c r="B50" s="331"/>
      <c r="C50" s="225">
        <v>5.4</v>
      </c>
      <c r="D50" s="226" t="s">
        <v>238</v>
      </c>
      <c r="E50" s="64">
        <f>SUM(E47:E49)</f>
        <v>0</v>
      </c>
      <c r="F50" s="64">
        <f>SUM(F47:F49)</f>
        <v>0</v>
      </c>
      <c r="G50" s="64">
        <f>SUM(G47:G49)</f>
        <v>0</v>
      </c>
      <c r="H50" s="64">
        <f>SUM(H47:H49)</f>
        <v>0</v>
      </c>
      <c r="I50" s="64">
        <f>SUM(I47:I49)</f>
        <v>0</v>
      </c>
    </row>
    <row r="51" spans="2:9" ht="15" x14ac:dyDescent="0.25">
      <c r="B51" s="332"/>
      <c r="C51" s="244"/>
      <c r="D51" s="245"/>
      <c r="E51" s="18"/>
      <c r="F51" s="19"/>
      <c r="G51" s="18"/>
      <c r="H51" s="20"/>
      <c r="I51" s="22"/>
    </row>
    <row r="52" spans="2:9" ht="15" x14ac:dyDescent="0.25">
      <c r="B52" s="333" t="s">
        <v>239</v>
      </c>
      <c r="C52" s="247" t="s">
        <v>240</v>
      </c>
      <c r="D52" s="248"/>
      <c r="E52" s="29"/>
      <c r="F52" s="30"/>
      <c r="G52" s="29"/>
      <c r="H52" s="31"/>
      <c r="I52" s="32"/>
    </row>
    <row r="53" spans="2:9" ht="15" x14ac:dyDescent="0.25">
      <c r="B53" s="327"/>
      <c r="C53" s="225">
        <v>6.1</v>
      </c>
      <c r="D53" s="226" t="s">
        <v>241</v>
      </c>
      <c r="E53" s="12"/>
      <c r="F53" s="12"/>
      <c r="G53" s="12"/>
      <c r="H53" s="12"/>
      <c r="I53" s="12"/>
    </row>
    <row r="54" spans="2:9" ht="15.6" thickBot="1" x14ac:dyDescent="0.3">
      <c r="B54" s="334"/>
      <c r="C54" s="250">
        <v>6.2</v>
      </c>
      <c r="D54" s="251" t="s">
        <v>242</v>
      </c>
      <c r="E54" s="33"/>
      <c r="F54" s="33"/>
      <c r="G54" s="33"/>
      <c r="H54" s="33"/>
      <c r="I54" s="33"/>
    </row>
  </sheetData>
  <sheetProtection algorithmName="SHA-512" hashValue="9AGzb+3tYWc2OG3SBLCWbSZZzwEMFnW7Pn0IXORaF6GUKH4JtEtVF9n5yIGzejCnLFbM+xobAbUor5FIY4hHkA==" saltValue="R4+zatF6TtYv771iFXEqFw==" spinCount="100000" sheet="1" objects="1" scenarios="1"/>
  <protectedRanges>
    <protectedRange password="DFC0" sqref="E53:I54" name="Range5_1"/>
    <protectedRange password="DFC0" sqref="E26:I34" name="Range3_1"/>
    <protectedRange password="DFC0" sqref="E14:I14" name="Range1_1"/>
    <protectedRange password="DFC0" sqref="E17:I21" name="Range2_1"/>
    <protectedRange password="DFC0" sqref="E47:I49" name="Range4_1"/>
  </protectedRanges>
  <conditionalFormatting sqref="E35:I50">
    <cfRule type="cellIs" dxfId="7" priority="1" stopIfTrue="1" operator="lessThan">
      <formula>0</formula>
    </cfRule>
  </conditionalFormatting>
  <pageMargins left="0.7" right="0.7" top="0.75" bottom="0.75" header="0.3" footer="0.3"/>
  <pageSetup orientation="portrait" r:id="rId1"/>
  <headerFooter>
    <oddFooter>&amp;L&amp;A
Version Date: June 2, 2025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5295E-A102-484E-ACCE-B324888836A6}">
  <sheetPr>
    <tabColor theme="0"/>
  </sheetPr>
  <dimension ref="A1:I54"/>
  <sheetViews>
    <sheetView showGridLines="0" zoomScale="80" zoomScaleNormal="80" workbookViewId="0">
      <selection activeCell="F2" sqref="F2"/>
    </sheetView>
  </sheetViews>
  <sheetFormatPr defaultColWidth="7.90625" defaultRowHeight="15" x14ac:dyDescent="0.25"/>
  <cols>
    <col min="1" max="1" width="1.453125" style="8" customWidth="1"/>
    <col min="2" max="2" width="3" style="8" customWidth="1"/>
    <col min="3" max="3" width="4.90625" style="8" customWidth="1"/>
    <col min="4" max="4" width="51.08984375" style="8" customWidth="1"/>
    <col min="5" max="9" width="17.08984375" style="8" customWidth="1"/>
    <col min="10" max="16384" width="7.90625" style="8"/>
  </cols>
  <sheetData>
    <row r="1" spans="2:9" ht="15.6" x14ac:dyDescent="0.3">
      <c r="B1" s="7" t="s">
        <v>60</v>
      </c>
      <c r="C1" s="7"/>
      <c r="D1" s="7"/>
      <c r="E1" s="212"/>
      <c r="F1" s="212"/>
      <c r="G1" s="212"/>
      <c r="H1" s="212"/>
      <c r="I1" s="212"/>
    </row>
    <row r="2" spans="2:9" ht="15.6" x14ac:dyDescent="0.3">
      <c r="B2" s="7" t="s">
        <v>349</v>
      </c>
      <c r="C2" s="7"/>
      <c r="D2" s="7"/>
      <c r="E2" s="212"/>
      <c r="F2" s="212"/>
      <c r="G2" s="212"/>
      <c r="H2" s="212"/>
      <c r="I2" s="212"/>
    </row>
    <row r="3" spans="2:9" ht="15.6" x14ac:dyDescent="0.3">
      <c r="B3" s="7" t="s">
        <v>350</v>
      </c>
      <c r="C3" s="7"/>
      <c r="D3" s="7"/>
      <c r="E3" s="212"/>
      <c r="F3" s="212"/>
      <c r="G3" s="212"/>
      <c r="H3" s="212"/>
      <c r="I3" s="212"/>
    </row>
    <row r="4" spans="2:9" ht="15.6" x14ac:dyDescent="0.3">
      <c r="B4" s="7"/>
      <c r="C4" s="7"/>
      <c r="D4" s="7"/>
      <c r="E4" s="212"/>
      <c r="F4" s="212"/>
      <c r="G4" s="212"/>
      <c r="H4" s="212"/>
      <c r="I4" s="212"/>
    </row>
    <row r="5" spans="2:9" ht="16.2" thickBot="1" x14ac:dyDescent="0.35">
      <c r="B5" s="209" t="str">
        <f>'Cover-Input Page '!C7</f>
        <v>Anthem Blue Cross Life and Health Insurance Company</v>
      </c>
      <c r="C5" s="213"/>
      <c r="D5" s="213"/>
    </row>
    <row r="6" spans="2:9" ht="16.2" thickBot="1" x14ac:dyDescent="0.35">
      <c r="B6" s="210" t="str">
        <f>"Reporting Year: "&amp;'Cover-Input Page '!$C5</f>
        <v>Reporting Year: 2025</v>
      </c>
      <c r="C6" s="214"/>
      <c r="D6" s="214"/>
    </row>
    <row r="7" spans="2:9" ht="15.6" x14ac:dyDescent="0.3">
      <c r="B7" s="7" t="s">
        <v>199</v>
      </c>
      <c r="C7" s="7"/>
      <c r="D7" s="7"/>
      <c r="E7" s="212"/>
      <c r="F7" s="212"/>
      <c r="G7" s="212"/>
      <c r="H7" s="212"/>
      <c r="I7" s="212"/>
    </row>
    <row r="9" spans="2:9" ht="15.6" thickBot="1" x14ac:dyDescent="0.3">
      <c r="D9" s="34"/>
    </row>
    <row r="10" spans="2:9" ht="16.2" thickBot="1" x14ac:dyDescent="0.35">
      <c r="B10" s="7" t="s">
        <v>243</v>
      </c>
      <c r="E10" s="215"/>
      <c r="F10" s="216"/>
      <c r="G10" s="216" t="s">
        <v>201</v>
      </c>
      <c r="H10" s="216"/>
      <c r="I10" s="217"/>
    </row>
    <row r="11" spans="2:9" ht="14.1" customHeight="1" thickBot="1" x14ac:dyDescent="0.3">
      <c r="E11" s="218"/>
      <c r="F11" s="219"/>
      <c r="G11" s="219"/>
      <c r="H11" s="219"/>
      <c r="I11" s="220"/>
    </row>
    <row r="12" spans="2:9" ht="16.2" thickBot="1" x14ac:dyDescent="0.35">
      <c r="E12" s="211">
        <f>'Cover-Input Page '!$C5-5</f>
        <v>2020</v>
      </c>
      <c r="F12" s="211">
        <f>'Cover-Input Page '!$C5-4</f>
        <v>2021</v>
      </c>
      <c r="G12" s="211">
        <f>'Cover-Input Page '!$C5-3</f>
        <v>2022</v>
      </c>
      <c r="H12" s="211">
        <f>'Cover-Input Page '!$C5-2</f>
        <v>2023</v>
      </c>
      <c r="I12" s="211">
        <f>'Cover-Input Page '!$C5-1</f>
        <v>2024</v>
      </c>
    </row>
    <row r="13" spans="2:9" x14ac:dyDescent="0.25">
      <c r="B13" s="221" t="s">
        <v>195</v>
      </c>
      <c r="C13" s="222" t="s">
        <v>202</v>
      </c>
      <c r="D13" s="223"/>
      <c r="E13" s="9"/>
      <c r="F13" s="10"/>
      <c r="G13" s="9"/>
      <c r="H13" s="11"/>
      <c r="I13" s="11"/>
    </row>
    <row r="14" spans="2:9" x14ac:dyDescent="0.25">
      <c r="B14" s="224"/>
      <c r="C14" s="225">
        <v>1.1000000000000001</v>
      </c>
      <c r="D14" s="226" t="s">
        <v>203</v>
      </c>
      <c r="E14" s="12">
        <v>461393123</v>
      </c>
      <c r="F14" s="13">
        <v>494713377.85000002</v>
      </c>
      <c r="G14" s="12">
        <v>503001317.97000003</v>
      </c>
      <c r="H14" s="14">
        <v>525356833.67000002</v>
      </c>
      <c r="I14" s="14">
        <v>530170911</v>
      </c>
    </row>
    <row r="15" spans="2:9" x14ac:dyDescent="0.25">
      <c r="B15" s="227"/>
      <c r="C15" s="228"/>
      <c r="D15" s="229"/>
      <c r="E15" s="15"/>
      <c r="F15" s="16"/>
      <c r="G15" s="15"/>
      <c r="H15" s="17"/>
      <c r="I15" s="17"/>
    </row>
    <row r="16" spans="2:9" x14ac:dyDescent="0.25">
      <c r="B16" s="224" t="s">
        <v>196</v>
      </c>
      <c r="C16" s="230" t="s">
        <v>204</v>
      </c>
      <c r="D16" s="226"/>
      <c r="E16" s="18"/>
      <c r="F16" s="19"/>
      <c r="G16" s="18"/>
      <c r="H16" s="20"/>
      <c r="I16" s="20"/>
    </row>
    <row r="17" spans="1:9" x14ac:dyDescent="0.25">
      <c r="B17" s="224"/>
      <c r="C17" s="225">
        <v>2.1</v>
      </c>
      <c r="D17" s="226" t="s">
        <v>205</v>
      </c>
      <c r="E17" s="12">
        <v>343004679.36400002</v>
      </c>
      <c r="F17" s="13">
        <v>378328491.29299998</v>
      </c>
      <c r="G17" s="12">
        <v>372649677.926</v>
      </c>
      <c r="H17" s="14">
        <v>399520127.90799999</v>
      </c>
      <c r="I17" s="14">
        <v>427649752</v>
      </c>
    </row>
    <row r="18" spans="1:9" x14ac:dyDescent="0.25">
      <c r="B18" s="224"/>
      <c r="C18" s="225">
        <v>2.2000000000000002</v>
      </c>
      <c r="D18" s="226" t="s">
        <v>206</v>
      </c>
      <c r="E18" s="12">
        <v>12539944.324000001</v>
      </c>
      <c r="F18" s="13">
        <v>18207500.844999999</v>
      </c>
      <c r="G18" s="12">
        <v>17560287.066000003</v>
      </c>
      <c r="H18" s="14">
        <v>15168951.070999999</v>
      </c>
      <c r="I18" s="14">
        <v>13304091</v>
      </c>
    </row>
    <row r="19" spans="1:9" x14ac:dyDescent="0.25">
      <c r="B19" s="224"/>
      <c r="C19" s="225">
        <v>2.2999999999999998</v>
      </c>
      <c r="D19" s="226" t="s">
        <v>207</v>
      </c>
      <c r="E19" s="12">
        <v>63685.728999999992</v>
      </c>
      <c r="F19" s="13">
        <v>0</v>
      </c>
      <c r="G19" s="12">
        <v>8374578.8899999997</v>
      </c>
      <c r="H19" s="14">
        <v>-3190911.7</v>
      </c>
      <c r="I19" s="14">
        <v>-4379907</v>
      </c>
    </row>
    <row r="20" spans="1:9" x14ac:dyDescent="0.25">
      <c r="B20" s="224"/>
      <c r="C20" s="225">
        <v>2.4</v>
      </c>
      <c r="D20" s="226" t="s">
        <v>208</v>
      </c>
      <c r="E20" s="12">
        <v>21264525.175000001</v>
      </c>
      <c r="F20" s="13">
        <v>16721842.862</v>
      </c>
      <c r="G20" s="12">
        <v>13120145.963</v>
      </c>
      <c r="H20" s="14">
        <v>18094788.249999996</v>
      </c>
      <c r="I20" s="14">
        <v>15909823</v>
      </c>
    </row>
    <row r="21" spans="1:9" x14ac:dyDescent="0.25">
      <c r="B21" s="224"/>
      <c r="C21" s="231" t="s">
        <v>209</v>
      </c>
      <c r="D21" s="226" t="s">
        <v>210</v>
      </c>
      <c r="E21" s="12">
        <v>0</v>
      </c>
      <c r="F21" s="13">
        <v>0</v>
      </c>
      <c r="G21" s="12">
        <v>0</v>
      </c>
      <c r="H21" s="14">
        <v>0</v>
      </c>
      <c r="I21" s="14">
        <v>0</v>
      </c>
    </row>
    <row r="22" spans="1:9" x14ac:dyDescent="0.25">
      <c r="A22" s="35"/>
      <c r="B22" s="224"/>
      <c r="C22" s="231" t="s">
        <v>211</v>
      </c>
      <c r="D22" s="232" t="s">
        <v>212</v>
      </c>
      <c r="E22" s="64">
        <f>SUM(E17:E21)</f>
        <v>376872834.59200001</v>
      </c>
      <c r="F22" s="64">
        <f t="shared" ref="F22:I22" si="0">SUM(F17:F21)</f>
        <v>413257835</v>
      </c>
      <c r="G22" s="64">
        <f t="shared" si="0"/>
        <v>411704689.84499997</v>
      </c>
      <c r="H22" s="64">
        <f t="shared" si="0"/>
        <v>429592955.52899998</v>
      </c>
      <c r="I22" s="64">
        <f t="shared" si="0"/>
        <v>452483759</v>
      </c>
    </row>
    <row r="23" spans="1:9" x14ac:dyDescent="0.25">
      <c r="B23" s="227"/>
      <c r="C23" s="234"/>
      <c r="D23" s="235"/>
      <c r="E23" s="15"/>
      <c r="F23" s="16"/>
      <c r="G23" s="15"/>
      <c r="H23" s="17"/>
      <c r="I23" s="17"/>
    </row>
    <row r="24" spans="1:9" x14ac:dyDescent="0.25">
      <c r="B24" s="221" t="s">
        <v>197</v>
      </c>
      <c r="C24" s="222" t="s">
        <v>213</v>
      </c>
      <c r="D24" s="236"/>
      <c r="E24" s="18"/>
      <c r="F24" s="19"/>
      <c r="G24" s="18"/>
      <c r="H24" s="20"/>
      <c r="I24" s="22"/>
    </row>
    <row r="25" spans="1:9" x14ac:dyDescent="0.25">
      <c r="B25" s="224"/>
      <c r="C25" s="225">
        <v>3.1</v>
      </c>
      <c r="D25" s="226" t="s">
        <v>214</v>
      </c>
      <c r="E25" s="18"/>
      <c r="F25" s="19"/>
      <c r="G25" s="18"/>
      <c r="H25" s="20"/>
      <c r="I25" s="22"/>
    </row>
    <row r="26" spans="1:9" ht="14.1" customHeight="1" x14ac:dyDescent="0.25">
      <c r="B26" s="224"/>
      <c r="C26" s="225"/>
      <c r="D26" s="237" t="s">
        <v>215</v>
      </c>
      <c r="E26" s="12">
        <v>-1971147.8199999994</v>
      </c>
      <c r="F26" s="13">
        <v>-242515</v>
      </c>
      <c r="G26" s="12">
        <v>4496845.92</v>
      </c>
      <c r="H26" s="14">
        <v>-3493117.7</v>
      </c>
      <c r="I26" s="14">
        <v>1771652.41</v>
      </c>
    </row>
    <row r="27" spans="1:9" ht="14.1" customHeight="1" x14ac:dyDescent="0.25">
      <c r="B27" s="224"/>
      <c r="C27" s="225"/>
      <c r="D27" s="237" t="s">
        <v>216</v>
      </c>
      <c r="E27" s="12">
        <v>184404.00000000003</v>
      </c>
      <c r="F27" s="13">
        <v>200808.72000000003</v>
      </c>
      <c r="G27" s="12">
        <v>203413.08</v>
      </c>
      <c r="H27" s="14">
        <v>213527.86000000002</v>
      </c>
      <c r="I27" s="14">
        <v>190831.17</v>
      </c>
    </row>
    <row r="28" spans="1:9" ht="14.1" customHeight="1" x14ac:dyDescent="0.25">
      <c r="B28" s="224"/>
      <c r="C28" s="225"/>
      <c r="D28" s="237" t="s">
        <v>217</v>
      </c>
      <c r="E28" s="12">
        <v>8099673.8199999994</v>
      </c>
      <c r="F28" s="13">
        <v>0</v>
      </c>
      <c r="G28" s="12">
        <v>0</v>
      </c>
      <c r="H28" s="14">
        <v>0</v>
      </c>
      <c r="I28" s="14">
        <v>0</v>
      </c>
    </row>
    <row r="29" spans="1:9" ht="14.1" customHeight="1" x14ac:dyDescent="0.25">
      <c r="B29" s="224"/>
      <c r="C29" s="225"/>
      <c r="D29" s="237" t="s">
        <v>218</v>
      </c>
      <c r="E29" s="12">
        <v>0</v>
      </c>
      <c r="F29" s="13">
        <v>0</v>
      </c>
      <c r="G29" s="12">
        <v>0</v>
      </c>
      <c r="H29" s="14">
        <v>0</v>
      </c>
      <c r="I29" s="14">
        <v>0</v>
      </c>
    </row>
    <row r="30" spans="1:9" ht="14.1" customHeight="1" x14ac:dyDescent="0.25">
      <c r="B30" s="224"/>
      <c r="C30" s="225"/>
      <c r="D30" s="237" t="s">
        <v>219</v>
      </c>
      <c r="E30" s="12">
        <v>0</v>
      </c>
      <c r="F30" s="13">
        <v>0</v>
      </c>
      <c r="G30" s="12">
        <v>0</v>
      </c>
      <c r="H30" s="14">
        <v>0</v>
      </c>
      <c r="I30" s="14">
        <v>0</v>
      </c>
    </row>
    <row r="31" spans="1:9" x14ac:dyDescent="0.25">
      <c r="B31" s="224"/>
      <c r="C31" s="225">
        <v>3.2</v>
      </c>
      <c r="D31" s="232" t="s">
        <v>220</v>
      </c>
      <c r="E31" s="12">
        <v>12386582</v>
      </c>
      <c r="F31" s="13">
        <v>11790306.790000001</v>
      </c>
      <c r="G31" s="12">
        <v>11682585.180000002</v>
      </c>
      <c r="H31" s="14">
        <v>12066404.329999998</v>
      </c>
      <c r="I31" s="23">
        <v>12401123.390000001</v>
      </c>
    </row>
    <row r="32" spans="1:9" x14ac:dyDescent="0.25">
      <c r="B32" s="224"/>
      <c r="C32" s="225">
        <v>3.3</v>
      </c>
      <c r="D32" s="232" t="s">
        <v>221</v>
      </c>
      <c r="E32" s="12">
        <v>209989</v>
      </c>
      <c r="F32" s="13">
        <v>215178.20999999903</v>
      </c>
      <c r="G32" s="12">
        <v>242726.81999999844</v>
      </c>
      <c r="H32" s="14">
        <v>244040.21000000089</v>
      </c>
      <c r="I32" s="23">
        <v>-813925.41</v>
      </c>
    </row>
    <row r="33" spans="2:9" x14ac:dyDescent="0.25">
      <c r="B33" s="224"/>
      <c r="C33" s="225">
        <v>3.4</v>
      </c>
      <c r="D33" s="226" t="s">
        <v>222</v>
      </c>
      <c r="E33" s="12">
        <v>61621</v>
      </c>
      <c r="F33" s="13">
        <v>65833</v>
      </c>
      <c r="G33" s="12">
        <v>78408</v>
      </c>
      <c r="H33" s="14">
        <v>87649</v>
      </c>
      <c r="I33" s="14">
        <v>64096</v>
      </c>
    </row>
    <row r="34" spans="2:9" x14ac:dyDescent="0.25">
      <c r="B34" s="224"/>
      <c r="C34" s="225">
        <v>3.5</v>
      </c>
      <c r="D34" s="226" t="s">
        <v>223</v>
      </c>
      <c r="E34" s="12">
        <v>0</v>
      </c>
      <c r="F34" s="13">
        <v>0</v>
      </c>
      <c r="G34" s="12">
        <v>0</v>
      </c>
      <c r="H34" s="14">
        <v>0</v>
      </c>
      <c r="I34" s="14">
        <v>0</v>
      </c>
    </row>
    <row r="35" spans="2:9" x14ac:dyDescent="0.25">
      <c r="B35" s="224"/>
      <c r="C35" s="225">
        <v>3.6</v>
      </c>
      <c r="D35" s="226" t="s">
        <v>224</v>
      </c>
      <c r="E35" s="64">
        <f>SUM(E26:E34)</f>
        <v>18971122</v>
      </c>
      <c r="F35" s="64">
        <f t="shared" ref="F35:I35" si="1">SUM(F26:F34)</f>
        <v>12029611.720000001</v>
      </c>
      <c r="G35" s="64">
        <f t="shared" si="1"/>
        <v>16703979</v>
      </c>
      <c r="H35" s="64">
        <f t="shared" si="1"/>
        <v>9118503.6999999993</v>
      </c>
      <c r="I35" s="64">
        <f t="shared" si="1"/>
        <v>13613777.560000001</v>
      </c>
    </row>
    <row r="36" spans="2:9" ht="15.6" x14ac:dyDescent="0.25">
      <c r="B36" s="238"/>
      <c r="C36" s="239"/>
      <c r="D36" s="240"/>
      <c r="E36" s="15"/>
      <c r="F36" s="16"/>
      <c r="G36" s="15"/>
      <c r="H36" s="17"/>
      <c r="I36" s="24"/>
    </row>
    <row r="37" spans="2:9" x14ac:dyDescent="0.25">
      <c r="B37" s="221" t="s">
        <v>198</v>
      </c>
      <c r="C37" s="230" t="s">
        <v>225</v>
      </c>
      <c r="D37" s="241"/>
      <c r="E37" s="25"/>
      <c r="F37" s="25"/>
      <c r="G37" s="25"/>
      <c r="H37" s="25"/>
      <c r="I37" s="25"/>
    </row>
    <row r="38" spans="2:9" x14ac:dyDescent="0.25">
      <c r="B38" s="36"/>
      <c r="C38" s="225">
        <v>4.0999999999999996</v>
      </c>
      <c r="D38" s="226" t="s">
        <v>226</v>
      </c>
      <c r="E38" s="12">
        <v>1578592</v>
      </c>
      <c r="F38" s="13">
        <v>1765649</v>
      </c>
      <c r="G38" s="12">
        <v>1328206</v>
      </c>
      <c r="H38" s="14">
        <v>938326</v>
      </c>
      <c r="I38" s="14">
        <v>734673</v>
      </c>
    </row>
    <row r="39" spans="2:9" x14ac:dyDescent="0.25">
      <c r="B39" s="36"/>
      <c r="C39" s="225">
        <v>4.2</v>
      </c>
      <c r="D39" s="226" t="s">
        <v>227</v>
      </c>
      <c r="E39" s="12">
        <v>550043</v>
      </c>
      <c r="F39" s="13">
        <v>620688</v>
      </c>
      <c r="G39" s="12">
        <v>457679</v>
      </c>
      <c r="H39" s="14">
        <v>279154</v>
      </c>
      <c r="I39" s="14">
        <v>192796</v>
      </c>
    </row>
    <row r="40" spans="2:9" x14ac:dyDescent="0.25">
      <c r="B40" s="36"/>
      <c r="C40" s="225">
        <v>4.3</v>
      </c>
      <c r="D40" s="226" t="s">
        <v>228</v>
      </c>
      <c r="E40" s="12">
        <v>880104</v>
      </c>
      <c r="F40" s="13">
        <v>989793</v>
      </c>
      <c r="G40" s="12">
        <v>725933</v>
      </c>
      <c r="H40" s="14">
        <v>340754</v>
      </c>
      <c r="I40" s="14">
        <v>296249</v>
      </c>
    </row>
    <row r="41" spans="2:9" x14ac:dyDescent="0.25">
      <c r="B41" s="36"/>
      <c r="C41" s="225">
        <v>4.4000000000000004</v>
      </c>
      <c r="D41" s="226" t="s">
        <v>229</v>
      </c>
      <c r="E41" s="12">
        <v>362305</v>
      </c>
      <c r="F41" s="13">
        <v>438940</v>
      </c>
      <c r="G41" s="12">
        <v>346900</v>
      </c>
      <c r="H41" s="14">
        <v>456527</v>
      </c>
      <c r="I41" s="14">
        <v>438784</v>
      </c>
    </row>
    <row r="42" spans="2:9" ht="30" x14ac:dyDescent="0.25">
      <c r="B42" s="36"/>
      <c r="C42" s="231">
        <v>4.5</v>
      </c>
      <c r="D42" s="232" t="s">
        <v>230</v>
      </c>
      <c r="E42" s="12">
        <v>1141604</v>
      </c>
      <c r="F42" s="13">
        <v>1155747</v>
      </c>
      <c r="G42" s="12">
        <v>485687</v>
      </c>
      <c r="H42" s="14">
        <v>385721</v>
      </c>
      <c r="I42" s="14">
        <v>355848</v>
      </c>
    </row>
    <row r="43" spans="2:9" ht="30" x14ac:dyDescent="0.25">
      <c r="B43" s="36"/>
      <c r="C43" s="231">
        <v>4.5999999999999996</v>
      </c>
      <c r="D43" s="232" t="s">
        <v>231</v>
      </c>
      <c r="E43" s="12">
        <v>0</v>
      </c>
      <c r="F43" s="13">
        <v>0</v>
      </c>
      <c r="G43" s="12">
        <v>0</v>
      </c>
      <c r="H43" s="14">
        <v>0</v>
      </c>
      <c r="I43" s="23">
        <v>0</v>
      </c>
    </row>
    <row r="44" spans="2:9" x14ac:dyDescent="0.25">
      <c r="B44" s="36"/>
      <c r="C44" s="231">
        <v>4.7</v>
      </c>
      <c r="D44" s="232" t="s">
        <v>232</v>
      </c>
      <c r="E44" s="64">
        <f>SUM(E38:E43)</f>
        <v>4512648</v>
      </c>
      <c r="F44" s="64">
        <f>SUM(F38:F43)</f>
        <v>4970817</v>
      </c>
      <c r="G44" s="64">
        <f>SUM(G38:G43)</f>
        <v>3344405</v>
      </c>
      <c r="H44" s="64">
        <f>SUM(H38:H43)</f>
        <v>2400482</v>
      </c>
      <c r="I44" s="64">
        <f>SUM(I38:I43)</f>
        <v>2018350</v>
      </c>
    </row>
    <row r="45" spans="2:9" x14ac:dyDescent="0.25">
      <c r="B45" s="37"/>
      <c r="C45" s="234"/>
      <c r="D45" s="242"/>
      <c r="E45" s="28"/>
      <c r="F45" s="28"/>
      <c r="G45" s="28"/>
      <c r="H45" s="28"/>
      <c r="I45" s="28"/>
    </row>
    <row r="46" spans="2:9" x14ac:dyDescent="0.25">
      <c r="B46" s="243" t="s">
        <v>233</v>
      </c>
      <c r="C46" s="222" t="s">
        <v>234</v>
      </c>
      <c r="D46" s="236"/>
      <c r="E46" s="18"/>
      <c r="F46" s="19"/>
      <c r="G46" s="18"/>
      <c r="H46" s="20"/>
      <c r="I46" s="22"/>
    </row>
    <row r="47" spans="2:9" x14ac:dyDescent="0.25">
      <c r="B47" s="225"/>
      <c r="C47" s="225">
        <v>5.0999999999999996</v>
      </c>
      <c r="D47" s="226" t="s">
        <v>235</v>
      </c>
      <c r="E47" s="12">
        <v>7526086</v>
      </c>
      <c r="F47" s="13">
        <v>7671900</v>
      </c>
      <c r="G47" s="12">
        <v>7906567</v>
      </c>
      <c r="H47" s="14">
        <v>8178324</v>
      </c>
      <c r="I47" s="14">
        <v>6961959</v>
      </c>
    </row>
    <row r="48" spans="2:9" x14ac:dyDescent="0.25">
      <c r="B48" s="225"/>
      <c r="C48" s="225">
        <v>5.2</v>
      </c>
      <c r="D48" s="226" t="s">
        <v>236</v>
      </c>
      <c r="E48" s="12">
        <v>7879341</v>
      </c>
      <c r="F48" s="13">
        <v>13330384</v>
      </c>
      <c r="G48" s="12">
        <v>15594040</v>
      </c>
      <c r="H48" s="14">
        <v>15388321</v>
      </c>
      <c r="I48" s="14">
        <v>13995851</v>
      </c>
    </row>
    <row r="49" spans="2:9" x14ac:dyDescent="0.25">
      <c r="B49" s="225"/>
      <c r="C49" s="225">
        <v>5.3</v>
      </c>
      <c r="D49" s="226" t="s">
        <v>237</v>
      </c>
      <c r="E49" s="12">
        <v>64978989</v>
      </c>
      <c r="F49" s="13">
        <v>32358461</v>
      </c>
      <c r="G49" s="12">
        <v>22070301</v>
      </c>
      <c r="H49" s="14">
        <v>62499996.273607895</v>
      </c>
      <c r="I49" s="14">
        <v>21995202</v>
      </c>
    </row>
    <row r="50" spans="2:9" x14ac:dyDescent="0.25">
      <c r="B50" s="225"/>
      <c r="C50" s="225">
        <v>5.4</v>
      </c>
      <c r="D50" s="226" t="s">
        <v>238</v>
      </c>
      <c r="E50" s="64">
        <f>SUM(E47:E49)</f>
        <v>80384416</v>
      </c>
      <c r="F50" s="64">
        <f>SUM(F47:F49)</f>
        <v>53360745</v>
      </c>
      <c r="G50" s="64">
        <f>SUM(G47:G49)</f>
        <v>45570908</v>
      </c>
      <c r="H50" s="64">
        <f>SUM(H47:H49)</f>
        <v>86066641.273607895</v>
      </c>
      <c r="I50" s="64">
        <f>SUM(I47:I49)</f>
        <v>42953012</v>
      </c>
    </row>
    <row r="51" spans="2:9" x14ac:dyDescent="0.25">
      <c r="B51" s="244"/>
      <c r="C51" s="244"/>
      <c r="D51" s="245"/>
      <c r="E51" s="18"/>
      <c r="F51" s="19"/>
      <c r="G51" s="18"/>
      <c r="H51" s="20"/>
      <c r="I51" s="22"/>
    </row>
    <row r="52" spans="2:9" x14ac:dyDescent="0.25">
      <c r="B52" s="246" t="s">
        <v>239</v>
      </c>
      <c r="C52" s="247" t="s">
        <v>240</v>
      </c>
      <c r="D52" s="248"/>
      <c r="E52" s="29"/>
      <c r="F52" s="30"/>
      <c r="G52" s="29"/>
      <c r="H52" s="31"/>
      <c r="I52" s="32"/>
    </row>
    <row r="53" spans="2:9" x14ac:dyDescent="0.25">
      <c r="B53" s="224"/>
      <c r="C53" s="225">
        <v>6.1</v>
      </c>
      <c r="D53" s="226" t="s">
        <v>241</v>
      </c>
      <c r="E53" s="12">
        <v>72979</v>
      </c>
      <c r="F53" s="12">
        <v>75970</v>
      </c>
      <c r="G53" s="12">
        <v>70730</v>
      </c>
      <c r="H53" s="12">
        <v>65680</v>
      </c>
      <c r="I53" s="12">
        <v>64442</v>
      </c>
    </row>
    <row r="54" spans="2:9" ht="15.6" thickBot="1" x14ac:dyDescent="0.3">
      <c r="B54" s="249"/>
      <c r="C54" s="250">
        <v>6.2</v>
      </c>
      <c r="D54" s="251" t="s">
        <v>242</v>
      </c>
      <c r="E54" s="33">
        <v>859763</v>
      </c>
      <c r="F54" s="33">
        <v>886813</v>
      </c>
      <c r="G54" s="33">
        <v>858959</v>
      </c>
      <c r="H54" s="33">
        <v>819917</v>
      </c>
      <c r="I54" s="33">
        <v>765971</v>
      </c>
    </row>
  </sheetData>
  <sheetProtection algorithmName="SHA-512" hashValue="6iS+xGnfkWdy5hJP5cFUiFuG81s6iZGqcoiwmVBkwnj7V32Xd7ljpq8E43lba9xByZmNMyLjV4nQNWb0RCYAvQ==" saltValue="TV1YHCnKugQS0WYm9kZXzQ==" spinCount="100000" sheet="1" objects="1" scenarios="1"/>
  <protectedRanges>
    <protectedRange password="DFC0" sqref="E53:I54" name="Range5"/>
    <protectedRange password="DFC0" sqref="E26:I34" name="Range3"/>
    <protectedRange password="DFC0" sqref="E14:I14" name="Range1"/>
    <protectedRange password="DFC0" sqref="E17:I21" name="Range2"/>
    <protectedRange password="DFC0" sqref="E47:I49" name="Range4"/>
  </protectedRanges>
  <conditionalFormatting sqref="E35:I50">
    <cfRule type="cellIs" dxfId="6" priority="1" stopIfTrue="1" operator="lessThan">
      <formula>0</formula>
    </cfRule>
  </conditionalFormatting>
  <pageMargins left="0.7" right="0.7" top="0.75" bottom="0.75" header="0.3" footer="0.3"/>
  <pageSetup orientation="portrait" r:id="rId1"/>
  <headerFooter>
    <oddFooter>&amp;L&amp;A
Version Date: June 2, 2025</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7CC62-6776-4DF9-B83D-D769F88172FB}">
  <sheetPr>
    <tabColor theme="0"/>
  </sheetPr>
  <dimension ref="B1:I59"/>
  <sheetViews>
    <sheetView showGridLines="0" zoomScale="80" zoomScaleNormal="80" workbookViewId="0">
      <selection activeCell="F5" sqref="F5"/>
    </sheetView>
  </sheetViews>
  <sheetFormatPr defaultColWidth="7.90625" defaultRowHeight="15" x14ac:dyDescent="0.25"/>
  <cols>
    <col min="1" max="1" width="1.453125" style="8" customWidth="1"/>
    <col min="2" max="2" width="3" style="8" customWidth="1"/>
    <col min="3" max="3" width="4.90625" style="8" customWidth="1"/>
    <col min="4" max="4" width="37.453125" style="8" customWidth="1"/>
    <col min="5" max="9" width="17.90625" style="8" customWidth="1"/>
    <col min="10" max="16384" width="7.90625" style="8"/>
  </cols>
  <sheetData>
    <row r="1" spans="2:9" ht="15.6" x14ac:dyDescent="0.3">
      <c r="B1" s="7" t="s">
        <v>60</v>
      </c>
      <c r="C1" s="7"/>
      <c r="D1" s="7"/>
      <c r="E1" s="104"/>
      <c r="F1" s="104"/>
      <c r="G1" s="212"/>
      <c r="H1" s="212"/>
      <c r="I1" s="212"/>
    </row>
    <row r="2" spans="2:9" ht="15.6" x14ac:dyDescent="0.3">
      <c r="B2" s="7" t="s">
        <v>349</v>
      </c>
      <c r="C2" s="7"/>
      <c r="D2" s="7"/>
      <c r="F2" s="212"/>
      <c r="G2" s="212"/>
      <c r="H2" s="212"/>
      <c r="I2" s="212"/>
    </row>
    <row r="3" spans="2:9" ht="15.6" x14ac:dyDescent="0.3">
      <c r="B3" s="7" t="s">
        <v>350</v>
      </c>
      <c r="C3" s="7"/>
      <c r="D3" s="7"/>
      <c r="E3" s="212"/>
      <c r="F3" s="212"/>
      <c r="G3" s="212"/>
      <c r="H3" s="212"/>
      <c r="I3" s="212"/>
    </row>
    <row r="4" spans="2:9" ht="10.5" customHeight="1" x14ac:dyDescent="0.3">
      <c r="B4" s="7"/>
    </row>
    <row r="5" spans="2:9" ht="16.2" thickBot="1" x14ac:dyDescent="0.35">
      <c r="B5" s="209" t="str">
        <f>'Cover-Input Page '!C7</f>
        <v>Anthem Blue Cross Life and Health Insurance Company</v>
      </c>
      <c r="C5" s="213"/>
      <c r="D5" s="213"/>
    </row>
    <row r="6" spans="2:9" ht="16.2" thickBot="1" x14ac:dyDescent="0.35">
      <c r="B6" s="210" t="str">
        <f>"Reporting Year: "&amp;'Cover-Input Page '!$C5</f>
        <v>Reporting Year: 2025</v>
      </c>
      <c r="C6" s="214"/>
      <c r="D6" s="214"/>
    </row>
    <row r="7" spans="2:9" ht="15.6" x14ac:dyDescent="0.3">
      <c r="B7" s="7" t="s">
        <v>199</v>
      </c>
      <c r="C7" s="7"/>
      <c r="D7" s="7"/>
      <c r="E7" s="212"/>
      <c r="F7" s="212"/>
      <c r="G7" s="212"/>
      <c r="H7" s="212"/>
      <c r="I7" s="212"/>
    </row>
    <row r="9" spans="2:9" ht="15.6" thickBot="1" x14ac:dyDescent="0.3">
      <c r="D9" s="34"/>
    </row>
    <row r="10" spans="2:9" ht="16.2" thickBot="1" x14ac:dyDescent="0.35">
      <c r="B10" s="7" t="s">
        <v>200</v>
      </c>
      <c r="E10" s="215"/>
      <c r="F10" s="216"/>
      <c r="G10" s="216" t="s">
        <v>201</v>
      </c>
      <c r="H10" s="216"/>
      <c r="I10" s="217"/>
    </row>
    <row r="11" spans="2:9" ht="14.1" customHeight="1" thickBot="1" x14ac:dyDescent="0.3">
      <c r="E11" s="218"/>
      <c r="F11" s="219"/>
      <c r="G11" s="219"/>
      <c r="H11" s="219"/>
      <c r="I11" s="220"/>
    </row>
    <row r="12" spans="2:9" ht="16.2" thickBot="1" x14ac:dyDescent="0.35">
      <c r="E12" s="252">
        <f>'Cover-Input Page '!$C5-5</f>
        <v>2020</v>
      </c>
      <c r="F12" s="252">
        <f>'Cover-Input Page '!$C5-4</f>
        <v>2021</v>
      </c>
      <c r="G12" s="253">
        <f>'Cover-Input Page '!$C5-3</f>
        <v>2022</v>
      </c>
      <c r="H12" s="252">
        <f>'Cover-Input Page '!$C5-2</f>
        <v>2023</v>
      </c>
      <c r="I12" s="254">
        <f>'Cover-Input Page '!$C5-1</f>
        <v>2024</v>
      </c>
    </row>
    <row r="13" spans="2:9" x14ac:dyDescent="0.25">
      <c r="B13" s="221" t="s">
        <v>195</v>
      </c>
      <c r="C13" s="222" t="s">
        <v>244</v>
      </c>
      <c r="D13" s="255"/>
      <c r="E13" s="18"/>
      <c r="F13" s="19"/>
      <c r="G13" s="18"/>
      <c r="H13" s="20"/>
      <c r="I13" s="20"/>
    </row>
    <row r="14" spans="2:9" x14ac:dyDescent="0.25">
      <c r="B14" s="224"/>
      <c r="C14" s="225">
        <v>1.1000000000000001</v>
      </c>
      <c r="D14" s="226" t="s">
        <v>245</v>
      </c>
      <c r="E14" s="64">
        <f>'LGHistData-HMO'!E14</f>
        <v>0</v>
      </c>
      <c r="F14" s="64">
        <f>'LGHistData-HMO'!F14</f>
        <v>0</v>
      </c>
      <c r="G14" s="64">
        <f>'LGHistData-HMO'!G14</f>
        <v>0</v>
      </c>
      <c r="H14" s="64">
        <f>'LGHistData-HMO'!H14</f>
        <v>0</v>
      </c>
      <c r="I14" s="64">
        <f>'LGHistData-HMO'!I14</f>
        <v>0</v>
      </c>
    </row>
    <row r="15" spans="2:9" x14ac:dyDescent="0.25">
      <c r="B15" s="224"/>
      <c r="C15" s="225">
        <v>1.2</v>
      </c>
      <c r="D15" s="226" t="s">
        <v>246</v>
      </c>
      <c r="E15" s="64">
        <f>'LGHistData-HMO'!E22</f>
        <v>0</v>
      </c>
      <c r="F15" s="64">
        <f>'LGHistData-HMO'!F22</f>
        <v>0</v>
      </c>
      <c r="G15" s="64">
        <f>'LGHistData-HMO'!G22</f>
        <v>0</v>
      </c>
      <c r="H15" s="64">
        <f>'LGHistData-HMO'!H22</f>
        <v>0</v>
      </c>
      <c r="I15" s="64">
        <f>'LGHistData-HMO'!I22</f>
        <v>0</v>
      </c>
    </row>
    <row r="16" spans="2:9" x14ac:dyDescent="0.25">
      <c r="B16" s="224"/>
      <c r="C16" s="225">
        <v>1.3</v>
      </c>
      <c r="D16" s="226" t="s">
        <v>235</v>
      </c>
      <c r="E16" s="64">
        <f>'LGHistData-HMO'!E50</f>
        <v>0</v>
      </c>
      <c r="F16" s="64">
        <f>'LGHistData-HMO'!F50</f>
        <v>0</v>
      </c>
      <c r="G16" s="64">
        <f>'LGHistData-HMO'!G50</f>
        <v>0</v>
      </c>
      <c r="H16" s="64">
        <f>'LGHistData-HMO'!H50</f>
        <v>0</v>
      </c>
      <c r="I16" s="64">
        <f>'LGHistData-HMO'!I50</f>
        <v>0</v>
      </c>
    </row>
    <row r="17" spans="2:9" x14ac:dyDescent="0.25">
      <c r="B17" s="224"/>
      <c r="C17" s="225">
        <v>1.4</v>
      </c>
      <c r="D17" s="226" t="s">
        <v>247</v>
      </c>
      <c r="E17" s="64">
        <f>'LGHistData-HMO'!E35</f>
        <v>0</v>
      </c>
      <c r="F17" s="64">
        <f>'LGHistData-HMO'!F35</f>
        <v>0</v>
      </c>
      <c r="G17" s="64">
        <f>'LGHistData-HMO'!G35</f>
        <v>0</v>
      </c>
      <c r="H17" s="64">
        <f>'LGHistData-HMO'!H35</f>
        <v>0</v>
      </c>
      <c r="I17" s="64">
        <f>'LGHistData-HMO'!I35</f>
        <v>0</v>
      </c>
    </row>
    <row r="18" spans="2:9" x14ac:dyDescent="0.25">
      <c r="B18" s="224"/>
      <c r="C18" s="225">
        <v>1.5</v>
      </c>
      <c r="D18" s="226" t="s">
        <v>248</v>
      </c>
      <c r="E18" s="64">
        <f>'LGHistData-HMO'!E44</f>
        <v>0</v>
      </c>
      <c r="F18" s="65">
        <f>'LGHistData-HMO'!F44</f>
        <v>0</v>
      </c>
      <c r="G18" s="64">
        <f>'LGHistData-HMO'!G44</f>
        <v>0</v>
      </c>
      <c r="H18" s="66">
        <f>'LGHistData-HMO'!H44</f>
        <v>0</v>
      </c>
      <c r="I18" s="66">
        <f>'LGHistData-HMO'!I44</f>
        <v>0</v>
      </c>
    </row>
    <row r="19" spans="2:9" x14ac:dyDescent="0.25">
      <c r="B19" s="227"/>
      <c r="C19" s="234"/>
      <c r="D19" s="235"/>
      <c r="E19" s="15"/>
      <c r="F19" s="16"/>
      <c r="G19" s="15"/>
      <c r="H19" s="17"/>
      <c r="I19" s="17"/>
    </row>
    <row r="20" spans="2:9" x14ac:dyDescent="0.25">
      <c r="B20" s="221" t="s">
        <v>196</v>
      </c>
      <c r="C20" s="222" t="s">
        <v>249</v>
      </c>
      <c r="D20" s="236"/>
      <c r="E20" s="18"/>
      <c r="F20" s="19"/>
      <c r="G20" s="18"/>
      <c r="H20" s="20"/>
      <c r="I20" s="22"/>
    </row>
    <row r="21" spans="2:9" x14ac:dyDescent="0.25">
      <c r="B21" s="224"/>
      <c r="C21" s="225">
        <v>2.1</v>
      </c>
      <c r="D21" s="226" t="s">
        <v>245</v>
      </c>
      <c r="E21" s="64" t="str">
        <f>IF('LGHistData-HMO'!E$54=0,"",'LGHistData-Summary'!E14/'LGHistData-HMO'!E$54)</f>
        <v/>
      </c>
      <c r="F21" s="64" t="str">
        <f>IF('LGHistData-HMO'!F$54=0,"",'LGHistData-Summary'!F14/'LGHistData-HMO'!F$54)</f>
        <v/>
      </c>
      <c r="G21" s="64" t="str">
        <f>IF('LGHistData-HMO'!G$54=0,"",'LGHistData-Summary'!G14/'LGHistData-HMO'!G$54)</f>
        <v/>
      </c>
      <c r="H21" s="64" t="str">
        <f>IF('LGHistData-HMO'!H$54=0,"",'LGHistData-Summary'!H14/'LGHistData-HMO'!H$54)</f>
        <v/>
      </c>
      <c r="I21" s="64" t="str">
        <f>IF('LGHistData-HMO'!I$54=0,"",'LGHistData-Summary'!I14/'LGHistData-HMO'!I$54)</f>
        <v/>
      </c>
    </row>
    <row r="22" spans="2:9" x14ac:dyDescent="0.25">
      <c r="B22" s="224"/>
      <c r="C22" s="225">
        <v>2.2000000000000002</v>
      </c>
      <c r="D22" s="226" t="s">
        <v>246</v>
      </c>
      <c r="E22" s="64" t="str">
        <f>IF('LGHistData-HMO'!E$54=0,"",'LGHistData-Summary'!E15/'LGHistData-HMO'!E$54)</f>
        <v/>
      </c>
      <c r="F22" s="64" t="str">
        <f>IF('LGHistData-HMO'!F$54=0,"",'LGHistData-Summary'!F15/'LGHistData-HMO'!F$54)</f>
        <v/>
      </c>
      <c r="G22" s="64" t="str">
        <f>IF('LGHistData-HMO'!G$54=0,"",'LGHistData-Summary'!G15/'LGHistData-HMO'!G$54)</f>
        <v/>
      </c>
      <c r="H22" s="64" t="str">
        <f>IF('LGHistData-HMO'!H$54=0,"",'LGHistData-Summary'!H15/'LGHistData-HMO'!H$54)</f>
        <v/>
      </c>
      <c r="I22" s="64" t="str">
        <f>IF('LGHistData-HMO'!I$54=0,"",'LGHistData-Summary'!I15/'LGHistData-HMO'!I$54)</f>
        <v/>
      </c>
    </row>
    <row r="23" spans="2:9" x14ac:dyDescent="0.25">
      <c r="B23" s="224"/>
      <c r="C23" s="225">
        <v>2.2999999999999998</v>
      </c>
      <c r="D23" s="226" t="s">
        <v>235</v>
      </c>
      <c r="E23" s="64" t="str">
        <f>IF('LGHistData-HMO'!E$54=0,"",'LGHistData-Summary'!E16/'LGHistData-HMO'!E$54)</f>
        <v/>
      </c>
      <c r="F23" s="64" t="str">
        <f>IF('LGHistData-HMO'!F$54=0,"",'LGHistData-Summary'!F16/'LGHistData-HMO'!F$54)</f>
        <v/>
      </c>
      <c r="G23" s="64" t="str">
        <f>IF('LGHistData-HMO'!G$54=0,"",'LGHistData-Summary'!G16/'LGHistData-HMO'!G$54)</f>
        <v/>
      </c>
      <c r="H23" s="64" t="str">
        <f>IF('LGHistData-HMO'!H$54=0,"",'LGHistData-Summary'!H16/'LGHistData-HMO'!H$54)</f>
        <v/>
      </c>
      <c r="I23" s="64" t="str">
        <f>IF('LGHistData-HMO'!I$54=0,"",'LGHistData-Summary'!I16/'LGHistData-HMO'!I$54)</f>
        <v/>
      </c>
    </row>
    <row r="24" spans="2:9" x14ac:dyDescent="0.25">
      <c r="B24" s="224"/>
      <c r="C24" s="225">
        <v>2.4</v>
      </c>
      <c r="D24" s="226" t="s">
        <v>247</v>
      </c>
      <c r="E24" s="64" t="str">
        <f>IF('LGHistData-HMO'!E$54=0,"",'LGHistData-Summary'!E17/'LGHistData-HMO'!E$54)</f>
        <v/>
      </c>
      <c r="F24" s="64" t="str">
        <f>IF('LGHistData-HMO'!F$54=0,"",'LGHistData-Summary'!F17/'LGHistData-HMO'!F$54)</f>
        <v/>
      </c>
      <c r="G24" s="64" t="str">
        <f>IF('LGHistData-HMO'!G$54=0,"",'LGHistData-Summary'!G17/'LGHistData-HMO'!G$54)</f>
        <v/>
      </c>
      <c r="H24" s="64" t="str">
        <f>IF('LGHistData-HMO'!H$54=0,"",'LGHistData-Summary'!H17/'LGHistData-HMO'!H$54)</f>
        <v/>
      </c>
      <c r="I24" s="64" t="str">
        <f>IF('LGHistData-HMO'!I$54=0,"",'LGHistData-Summary'!I17/'LGHistData-HMO'!I$54)</f>
        <v/>
      </c>
    </row>
    <row r="25" spans="2:9" x14ac:dyDescent="0.25">
      <c r="B25" s="224"/>
      <c r="C25" s="225">
        <v>2.5</v>
      </c>
      <c r="D25" s="226" t="s">
        <v>248</v>
      </c>
      <c r="E25" s="64" t="str">
        <f>IF('LGHistData-HMO'!E$54=0,"",'LGHistData-Summary'!E18/'LGHistData-HMO'!E$54)</f>
        <v/>
      </c>
      <c r="F25" s="65" t="str">
        <f>IF('LGHistData-HMO'!F$54=0,"",'LGHistData-Summary'!F18/'LGHistData-HMO'!F$54)</f>
        <v/>
      </c>
      <c r="G25" s="64" t="str">
        <f>IF('LGHistData-HMO'!G$54=0,"",'LGHistData-Summary'!G18/'LGHistData-HMO'!G$54)</f>
        <v/>
      </c>
      <c r="H25" s="66" t="str">
        <f>IF('LGHistData-HMO'!H$54=0,"",'LGHistData-Summary'!H18/'LGHistData-HMO'!H$54)</f>
        <v/>
      </c>
      <c r="I25" s="66" t="str">
        <f>IF('LGHistData-HMO'!I$54=0,"",'LGHistData-Summary'!I18/'LGHistData-HMO'!I$54)</f>
        <v/>
      </c>
    </row>
    <row r="26" spans="2:9" ht="15.6" x14ac:dyDescent="0.25">
      <c r="B26" s="238"/>
      <c r="C26" s="239"/>
      <c r="D26" s="240"/>
      <c r="E26" s="15"/>
      <c r="F26" s="16"/>
      <c r="G26" s="15"/>
      <c r="H26" s="17"/>
      <c r="I26" s="24"/>
    </row>
    <row r="27" spans="2:9" x14ac:dyDescent="0.25">
      <c r="B27" s="243" t="s">
        <v>197</v>
      </c>
      <c r="C27" s="222" t="s">
        <v>250</v>
      </c>
      <c r="D27" s="236"/>
      <c r="E27" s="18"/>
      <c r="F27" s="19"/>
      <c r="G27" s="18"/>
      <c r="H27" s="20"/>
      <c r="I27" s="22"/>
    </row>
    <row r="28" spans="2:9" x14ac:dyDescent="0.25">
      <c r="B28" s="225"/>
      <c r="C28" s="225">
        <v>3.1</v>
      </c>
      <c r="D28" s="226" t="s">
        <v>245</v>
      </c>
      <c r="E28" s="233" t="s">
        <v>251</v>
      </c>
      <c r="F28" s="67" t="str">
        <f>IF(E21="","",F21/E21-1)</f>
        <v/>
      </c>
      <c r="G28" s="67" t="str">
        <f>IF(F21="","",G21/F21-1)</f>
        <v/>
      </c>
      <c r="H28" s="67" t="str">
        <f>IF(G21="","",H21/G21-1)</f>
        <v/>
      </c>
      <c r="I28" s="67" t="str">
        <f>IF(H21="","",I21/H21-1)</f>
        <v/>
      </c>
    </row>
    <row r="29" spans="2:9" x14ac:dyDescent="0.25">
      <c r="B29" s="225"/>
      <c r="C29" s="225">
        <v>3.2</v>
      </c>
      <c r="D29" s="226" t="s">
        <v>246</v>
      </c>
      <c r="E29" s="233" t="s">
        <v>251</v>
      </c>
      <c r="F29" s="67" t="str">
        <f t="shared" ref="F29:I32" si="0">IF(E22="","",F22/E22-1)</f>
        <v/>
      </c>
      <c r="G29" s="67" t="str">
        <f t="shared" si="0"/>
        <v/>
      </c>
      <c r="H29" s="67" t="str">
        <f t="shared" si="0"/>
        <v/>
      </c>
      <c r="I29" s="67" t="str">
        <f t="shared" si="0"/>
        <v/>
      </c>
    </row>
    <row r="30" spans="2:9" x14ac:dyDescent="0.25">
      <c r="B30" s="225"/>
      <c r="C30" s="225">
        <v>3.3</v>
      </c>
      <c r="D30" s="226" t="s">
        <v>235</v>
      </c>
      <c r="E30" s="233" t="s">
        <v>251</v>
      </c>
      <c r="F30" s="67" t="str">
        <f t="shared" si="0"/>
        <v/>
      </c>
      <c r="G30" s="67" t="str">
        <f t="shared" si="0"/>
        <v/>
      </c>
      <c r="H30" s="67" t="str">
        <f t="shared" si="0"/>
        <v/>
      </c>
      <c r="I30" s="67" t="str">
        <f t="shared" si="0"/>
        <v/>
      </c>
    </row>
    <row r="31" spans="2:9" x14ac:dyDescent="0.25">
      <c r="B31" s="225"/>
      <c r="C31" s="225">
        <v>3.4</v>
      </c>
      <c r="D31" s="226" t="s">
        <v>247</v>
      </c>
      <c r="E31" s="233" t="s">
        <v>251</v>
      </c>
      <c r="F31" s="67" t="str">
        <f t="shared" si="0"/>
        <v/>
      </c>
      <c r="G31" s="67" t="str">
        <f t="shared" si="0"/>
        <v/>
      </c>
      <c r="H31" s="67" t="str">
        <f t="shared" si="0"/>
        <v/>
      </c>
      <c r="I31" s="67" t="str">
        <f t="shared" si="0"/>
        <v/>
      </c>
    </row>
    <row r="32" spans="2:9" x14ac:dyDescent="0.25">
      <c r="B32" s="225"/>
      <c r="C32" s="225">
        <v>3.5</v>
      </c>
      <c r="D32" s="226" t="s">
        <v>248</v>
      </c>
      <c r="E32" s="233" t="s">
        <v>251</v>
      </c>
      <c r="F32" s="68" t="str">
        <f t="shared" si="0"/>
        <v/>
      </c>
      <c r="G32" s="67" t="str">
        <f t="shared" si="0"/>
        <v/>
      </c>
      <c r="H32" s="69" t="str">
        <f t="shared" si="0"/>
        <v/>
      </c>
      <c r="I32" s="69" t="str">
        <f t="shared" si="0"/>
        <v/>
      </c>
    </row>
    <row r="33" spans="2:9" ht="15.6" thickBot="1" x14ac:dyDescent="0.3">
      <c r="B33" s="234"/>
      <c r="C33" s="234"/>
      <c r="D33" s="229"/>
      <c r="E33" s="38"/>
      <c r="F33" s="39"/>
      <c r="G33" s="38"/>
      <c r="H33" s="40"/>
      <c r="I33" s="41"/>
    </row>
    <row r="35" spans="2:9" ht="15.6" thickBot="1" x14ac:dyDescent="0.3"/>
    <row r="36" spans="2:9" ht="16.2" thickBot="1" x14ac:dyDescent="0.35">
      <c r="B36" s="7" t="s">
        <v>243</v>
      </c>
      <c r="E36" s="215"/>
      <c r="F36" s="216"/>
      <c r="G36" s="216" t="s">
        <v>201</v>
      </c>
      <c r="H36" s="216"/>
      <c r="I36" s="217"/>
    </row>
    <row r="37" spans="2:9" ht="16.2" thickBot="1" x14ac:dyDescent="0.3">
      <c r="E37" s="218"/>
      <c r="F37" s="219"/>
      <c r="G37" s="219"/>
      <c r="H37" s="219"/>
      <c r="I37" s="220"/>
    </row>
    <row r="38" spans="2:9" ht="16.2" thickBot="1" x14ac:dyDescent="0.35">
      <c r="E38" s="252">
        <f>E12</f>
        <v>2020</v>
      </c>
      <c r="F38" s="252">
        <f>E38+1</f>
        <v>2021</v>
      </c>
      <c r="G38" s="253">
        <f>F38+1</f>
        <v>2022</v>
      </c>
      <c r="H38" s="252">
        <f>G38+1</f>
        <v>2023</v>
      </c>
      <c r="I38" s="254">
        <f>H38+1</f>
        <v>2024</v>
      </c>
    </row>
    <row r="39" spans="2:9" x14ac:dyDescent="0.25">
      <c r="B39" s="221" t="s">
        <v>195</v>
      </c>
      <c r="C39" s="222" t="s">
        <v>244</v>
      </c>
      <c r="D39" s="255"/>
      <c r="E39" s="18"/>
      <c r="F39" s="19"/>
      <c r="G39" s="18"/>
      <c r="H39" s="20"/>
      <c r="I39" s="20"/>
    </row>
    <row r="40" spans="2:9" x14ac:dyDescent="0.25">
      <c r="B40" s="224"/>
      <c r="C40" s="225">
        <v>1.1000000000000001</v>
      </c>
      <c r="D40" s="226" t="s">
        <v>245</v>
      </c>
      <c r="E40" s="64">
        <f>'LGHistData-PPO'!E14</f>
        <v>461393123</v>
      </c>
      <c r="F40" s="64">
        <f>'LGHistData-PPO'!F14</f>
        <v>494713377.85000002</v>
      </c>
      <c r="G40" s="64">
        <f>'LGHistData-PPO'!G14</f>
        <v>503001317.97000003</v>
      </c>
      <c r="H40" s="64">
        <f>'LGHistData-PPO'!H14</f>
        <v>525356833.67000002</v>
      </c>
      <c r="I40" s="64">
        <f>'LGHistData-PPO'!I14</f>
        <v>530170911</v>
      </c>
    </row>
    <row r="41" spans="2:9" x14ac:dyDescent="0.25">
      <c r="B41" s="224"/>
      <c r="C41" s="225">
        <v>1.2</v>
      </c>
      <c r="D41" s="226" t="s">
        <v>246</v>
      </c>
      <c r="E41" s="64">
        <f>'LGHistData-PPO'!E22</f>
        <v>376872834.59200001</v>
      </c>
      <c r="F41" s="64">
        <f>'LGHistData-PPO'!F22</f>
        <v>413257835</v>
      </c>
      <c r="G41" s="64">
        <f>'LGHistData-PPO'!G22</f>
        <v>411704689.84499997</v>
      </c>
      <c r="H41" s="64">
        <f>'LGHistData-PPO'!H22</f>
        <v>429592955.52899998</v>
      </c>
      <c r="I41" s="64">
        <f>'LGHistData-PPO'!I22</f>
        <v>452483759</v>
      </c>
    </row>
    <row r="42" spans="2:9" x14ac:dyDescent="0.25">
      <c r="B42" s="224"/>
      <c r="C42" s="225">
        <v>1.3</v>
      </c>
      <c r="D42" s="226" t="s">
        <v>235</v>
      </c>
      <c r="E42" s="64">
        <f>'LGHistData-PPO'!E50</f>
        <v>80384416</v>
      </c>
      <c r="F42" s="64">
        <f>'LGHistData-PPO'!F50</f>
        <v>53360745</v>
      </c>
      <c r="G42" s="64">
        <f>'LGHistData-PPO'!G50</f>
        <v>45570908</v>
      </c>
      <c r="H42" s="64">
        <f>'LGHistData-PPO'!H50</f>
        <v>86066641.273607895</v>
      </c>
      <c r="I42" s="64">
        <f>'LGHistData-PPO'!I50</f>
        <v>42953012</v>
      </c>
    </row>
    <row r="43" spans="2:9" x14ac:dyDescent="0.25">
      <c r="B43" s="224"/>
      <c r="C43" s="225">
        <v>1.4</v>
      </c>
      <c r="D43" s="226" t="s">
        <v>247</v>
      </c>
      <c r="E43" s="64">
        <f>'LGHistData-PPO'!E35</f>
        <v>18971122</v>
      </c>
      <c r="F43" s="64">
        <f>'LGHistData-PPO'!F35</f>
        <v>12029611.720000001</v>
      </c>
      <c r="G43" s="64">
        <f>'LGHistData-PPO'!G35</f>
        <v>16703979</v>
      </c>
      <c r="H43" s="64">
        <f>'LGHistData-PPO'!H35</f>
        <v>9118503.6999999993</v>
      </c>
      <c r="I43" s="64">
        <f>'LGHistData-PPO'!I35</f>
        <v>13613777.560000001</v>
      </c>
    </row>
    <row r="44" spans="2:9" x14ac:dyDescent="0.25">
      <c r="B44" s="224"/>
      <c r="C44" s="225">
        <v>1.5</v>
      </c>
      <c r="D44" s="226" t="s">
        <v>248</v>
      </c>
      <c r="E44" s="64">
        <f>'LGHistData-PPO'!E44</f>
        <v>4512648</v>
      </c>
      <c r="F44" s="65">
        <f>'LGHistData-PPO'!F44</f>
        <v>4970817</v>
      </c>
      <c r="G44" s="64">
        <f>'LGHistData-PPO'!G44</f>
        <v>3344405</v>
      </c>
      <c r="H44" s="66">
        <f>'LGHistData-PPO'!H44</f>
        <v>2400482</v>
      </c>
      <c r="I44" s="66">
        <f>'LGHistData-PPO'!I44</f>
        <v>2018350</v>
      </c>
    </row>
    <row r="45" spans="2:9" x14ac:dyDescent="0.25">
      <c r="B45" s="227"/>
      <c r="C45" s="234"/>
      <c r="D45" s="235"/>
      <c r="E45" s="15"/>
      <c r="F45" s="16"/>
      <c r="G45" s="15"/>
      <c r="H45" s="17"/>
      <c r="I45" s="17"/>
    </row>
    <row r="46" spans="2:9" x14ac:dyDescent="0.25">
      <c r="B46" s="221" t="s">
        <v>196</v>
      </c>
      <c r="C46" s="222" t="s">
        <v>249</v>
      </c>
      <c r="D46" s="236"/>
      <c r="E46" s="18"/>
      <c r="F46" s="19"/>
      <c r="G46" s="18"/>
      <c r="H46" s="20"/>
      <c r="I46" s="22"/>
    </row>
    <row r="47" spans="2:9" x14ac:dyDescent="0.25">
      <c r="B47" s="224"/>
      <c r="C47" s="225">
        <v>2.1</v>
      </c>
      <c r="D47" s="226" t="s">
        <v>245</v>
      </c>
      <c r="E47" s="64">
        <f>IF('LGHistData-PPO'!E$54=0,"",E40/'LGHistData-PPO'!E$54)</f>
        <v>536.65152257075499</v>
      </c>
      <c r="F47" s="64">
        <f>IF('LGHistData-PPO'!F$54=0,"",F40/'LGHistData-PPO'!F$54)</f>
        <v>557.85535152281261</v>
      </c>
      <c r="G47" s="64">
        <f>IF('LGHistData-PPO'!G$54=0,"",G40/'LGHistData-PPO'!G$54)</f>
        <v>585.59409467739442</v>
      </c>
      <c r="H47" s="64">
        <f>IF('LGHistData-PPO'!H$54=0,"",H40/'LGHistData-PPO'!H$54)</f>
        <v>640.74392123836924</v>
      </c>
      <c r="I47" s="64">
        <f>IF('LGHistData-PPO'!I$54=0,"",I40/'LGHistData-PPO'!I$54)</f>
        <v>692.15533094594969</v>
      </c>
    </row>
    <row r="48" spans="2:9" x14ac:dyDescent="0.25">
      <c r="B48" s="224"/>
      <c r="C48" s="225">
        <v>2.2000000000000002</v>
      </c>
      <c r="D48" s="226" t="s">
        <v>246</v>
      </c>
      <c r="E48" s="64">
        <f>IF('LGHistData-PPO'!E$54=0,"",E41/'LGHistData-PPO'!E$54)</f>
        <v>438.34502600367779</v>
      </c>
      <c r="F48" s="64">
        <f>IF('LGHistData-PPO'!F$54=0,"",F41/'LGHistData-PPO'!F$54)</f>
        <v>466.00335696477163</v>
      </c>
      <c r="G48" s="64">
        <f>IF('LGHistData-PPO'!G$54=0,"",G41/'LGHistData-PPO'!G$54)</f>
        <v>479.30656742056368</v>
      </c>
      <c r="H48" s="64">
        <f>IF('LGHistData-PPO'!H$54=0,"",H41/'LGHistData-PPO'!H$54)</f>
        <v>523.94688185389498</v>
      </c>
      <c r="I48" s="64">
        <f>IF('LGHistData-PPO'!I$54=0,"",I41/'LGHistData-PPO'!I$54)</f>
        <v>590.73223268243839</v>
      </c>
    </row>
    <row r="49" spans="2:9" x14ac:dyDescent="0.25">
      <c r="B49" s="224"/>
      <c r="C49" s="225">
        <v>2.2999999999999998</v>
      </c>
      <c r="D49" s="226" t="s">
        <v>235</v>
      </c>
      <c r="E49" s="64">
        <f>IF('LGHistData-PPO'!E$54=0,"",E42/'LGHistData-PPO'!E$54)</f>
        <v>93.496016925594617</v>
      </c>
      <c r="F49" s="64">
        <f>IF('LGHistData-PPO'!F$54=0,"",F42/'LGHistData-PPO'!F$54)</f>
        <v>60.171360816767461</v>
      </c>
      <c r="G49" s="64">
        <f>IF('LGHistData-PPO'!G$54=0,"",G42/'LGHistData-PPO'!G$54)</f>
        <v>53.053647496562697</v>
      </c>
      <c r="H49" s="64">
        <f>IF('LGHistData-PPO'!H$54=0,"",H42/'LGHistData-PPO'!H$54)</f>
        <v>104.96994363284075</v>
      </c>
      <c r="I49" s="64">
        <f>IF('LGHistData-PPO'!I$54=0,"",I42/'LGHistData-PPO'!I$54)</f>
        <v>56.076551201024579</v>
      </c>
    </row>
    <row r="50" spans="2:9" x14ac:dyDescent="0.25">
      <c r="B50" s="224"/>
      <c r="C50" s="225">
        <v>2.4</v>
      </c>
      <c r="D50" s="226" t="s">
        <v>247</v>
      </c>
      <c r="E50" s="64">
        <f>IF('LGHistData-PPO'!E$54=0,"",E43/'LGHistData-PPO'!E$54)</f>
        <v>22.065525034224549</v>
      </c>
      <c r="F50" s="64">
        <f>IF('LGHistData-PPO'!F$54=0,"",F43/'LGHistData-PPO'!F$54)</f>
        <v>13.564992529428414</v>
      </c>
      <c r="G50" s="64">
        <f>IF('LGHistData-PPO'!G$54=0,"",G43/'LGHistData-PPO'!G$54)</f>
        <v>19.446771033308924</v>
      </c>
      <c r="H50" s="64">
        <f>IF('LGHistData-PPO'!H$54=0,"",H43/'LGHistData-PPO'!H$54)</f>
        <v>11.121252151132369</v>
      </c>
      <c r="I50" s="64">
        <f>IF('LGHistData-PPO'!I$54=0,"",I43/'LGHistData-PPO'!I$54)</f>
        <v>17.773228438152358</v>
      </c>
    </row>
    <row r="51" spans="2:9" x14ac:dyDescent="0.25">
      <c r="B51" s="224"/>
      <c r="C51" s="225">
        <v>2.5</v>
      </c>
      <c r="D51" s="226" t="s">
        <v>248</v>
      </c>
      <c r="E51" s="64">
        <f>IF('LGHistData-PPO'!E$54=0,"",E44/'LGHistData-PPO'!E$54)</f>
        <v>5.2487115635355321</v>
      </c>
      <c r="F51" s="65">
        <f>IF('LGHistData-PPO'!F$54=0,"",F44/'LGHistData-PPO'!F$54)</f>
        <v>5.6052595079233161</v>
      </c>
      <c r="G51" s="64">
        <f>IF('LGHistData-PPO'!G$54=0,"",G44/'LGHistData-PPO'!G$54)</f>
        <v>3.8935560370169009</v>
      </c>
      <c r="H51" s="66">
        <f>IF('LGHistData-PPO'!H$54=0,"",H44/'LGHistData-PPO'!H$54)</f>
        <v>2.9277134148944346</v>
      </c>
      <c r="I51" s="66">
        <f>IF('LGHistData-PPO'!I$54=0,"",I44/'LGHistData-PPO'!I$54)</f>
        <v>2.635021430315247</v>
      </c>
    </row>
    <row r="52" spans="2:9" ht="15.6" x14ac:dyDescent="0.25">
      <c r="B52" s="238"/>
      <c r="C52" s="239"/>
      <c r="D52" s="240"/>
      <c r="E52" s="15"/>
      <c r="F52" s="16"/>
      <c r="G52" s="15"/>
      <c r="H52" s="17"/>
      <c r="I52" s="24"/>
    </row>
    <row r="53" spans="2:9" x14ac:dyDescent="0.25">
      <c r="B53" s="243" t="s">
        <v>197</v>
      </c>
      <c r="C53" s="222" t="s">
        <v>250</v>
      </c>
      <c r="D53" s="236"/>
      <c r="E53" s="18"/>
      <c r="F53" s="19"/>
      <c r="G53" s="18"/>
      <c r="H53" s="20"/>
      <c r="I53" s="22"/>
    </row>
    <row r="54" spans="2:9" x14ac:dyDescent="0.25">
      <c r="B54" s="225"/>
      <c r="C54" s="225">
        <v>3.1</v>
      </c>
      <c r="D54" s="226" t="s">
        <v>245</v>
      </c>
      <c r="E54" s="233" t="s">
        <v>251</v>
      </c>
      <c r="F54" s="67">
        <f>IF(E47="","",F47/E47-1)</f>
        <v>3.9511355246852897E-2</v>
      </c>
      <c r="G54" s="67">
        <f>IF(F47="","",G47/F47-1)</f>
        <v>4.9723898997942051E-2</v>
      </c>
      <c r="H54" s="67">
        <f>IF(G47="","",H47/G47-1)</f>
        <v>9.4177566102945365E-2</v>
      </c>
      <c r="I54" s="67">
        <f>IF(H47="","",I47/H47-1)</f>
        <v>8.0237061957946221E-2</v>
      </c>
    </row>
    <row r="55" spans="2:9" x14ac:dyDescent="0.25">
      <c r="B55" s="225"/>
      <c r="C55" s="225">
        <v>3.2</v>
      </c>
      <c r="D55" s="226" t="s">
        <v>246</v>
      </c>
      <c r="E55" s="233" t="s">
        <v>251</v>
      </c>
      <c r="F55" s="67">
        <f t="shared" ref="F55:I58" si="1">IF(E48="","",F48/E48-1)</f>
        <v>6.3097170768082966E-2</v>
      </c>
      <c r="G55" s="67">
        <f t="shared" si="1"/>
        <v>2.8547456272504323E-2</v>
      </c>
      <c r="H55" s="67">
        <f t="shared" si="1"/>
        <v>9.3135202952814966E-2</v>
      </c>
      <c r="I55" s="67">
        <f t="shared" si="1"/>
        <v>0.12746588087753286</v>
      </c>
    </row>
    <row r="56" spans="2:9" x14ac:dyDescent="0.25">
      <c r="B56" s="225"/>
      <c r="C56" s="225">
        <v>3.3</v>
      </c>
      <c r="D56" s="226" t="s">
        <v>235</v>
      </c>
      <c r="E56" s="233" t="s">
        <v>251</v>
      </c>
      <c r="F56" s="67">
        <f t="shared" si="1"/>
        <v>-0.3564286180805688</v>
      </c>
      <c r="G56" s="67">
        <f t="shared" si="1"/>
        <v>-0.1182907154431736</v>
      </c>
      <c r="H56" s="67">
        <f t="shared" si="1"/>
        <v>0.97856224003527137</v>
      </c>
      <c r="I56" s="67">
        <f t="shared" si="1"/>
        <v>-0.46578468788011673</v>
      </c>
    </row>
    <row r="57" spans="2:9" x14ac:dyDescent="0.25">
      <c r="B57" s="225"/>
      <c r="C57" s="225">
        <v>3.4</v>
      </c>
      <c r="D57" s="226" t="s">
        <v>247</v>
      </c>
      <c r="E57" s="233" t="s">
        <v>251</v>
      </c>
      <c r="F57" s="67">
        <f>IF(E50="","",F50/E50-1)</f>
        <v>-0.38524043690831988</v>
      </c>
      <c r="G57" s="67">
        <f t="shared" si="1"/>
        <v>0.43359983362470378</v>
      </c>
      <c r="H57" s="67">
        <f t="shared" si="1"/>
        <v>-0.42811831681035351</v>
      </c>
      <c r="I57" s="67">
        <f t="shared" si="1"/>
        <v>0.59813195462371405</v>
      </c>
    </row>
    <row r="58" spans="2:9" x14ac:dyDescent="0.25">
      <c r="B58" s="225"/>
      <c r="C58" s="225">
        <v>3.5</v>
      </c>
      <c r="D58" s="226" t="s">
        <v>248</v>
      </c>
      <c r="E58" s="233" t="s">
        <v>251</v>
      </c>
      <c r="F58" s="68">
        <f>IF(E51="","",F51/E51-1)</f>
        <v>6.7930565448639957E-2</v>
      </c>
      <c r="G58" s="67">
        <f t="shared" si="1"/>
        <v>-0.30537452699323486</v>
      </c>
      <c r="H58" s="69">
        <f t="shared" si="1"/>
        <v>-0.24806182649998776</v>
      </c>
      <c r="I58" s="69">
        <f t="shared" si="1"/>
        <v>-9.9972894577094795E-2</v>
      </c>
    </row>
    <row r="59" spans="2:9" ht="15.6" thickBot="1" x14ac:dyDescent="0.3">
      <c r="B59" s="234"/>
      <c r="C59" s="234"/>
      <c r="D59" s="229"/>
      <c r="E59" s="38"/>
      <c r="F59" s="39"/>
      <c r="G59" s="38"/>
      <c r="H59" s="40"/>
      <c r="I59" s="41"/>
    </row>
  </sheetData>
  <sheetProtection algorithmName="SHA-512" hashValue="y+/pqfTUUWT8Xb8EB0DrK3qBxCZ03TEEUSyfFkccPuMHkg4AcDeztoef/uYmtPYLYk73/2Mu+edSWGsBX99T5w==" saltValue="bS/gjqnDqIwNRaIrMrZKDw==" spinCount="100000" sheet="1" objects="1" scenarios="1"/>
  <conditionalFormatting sqref="E14:I18">
    <cfRule type="cellIs" dxfId="5" priority="6" stopIfTrue="1" operator="lessThan">
      <formula>0</formula>
    </cfRule>
  </conditionalFormatting>
  <conditionalFormatting sqref="E21:I25">
    <cfRule type="cellIs" dxfId="4" priority="5" stopIfTrue="1" operator="lessThan">
      <formula>0</formula>
    </cfRule>
  </conditionalFormatting>
  <conditionalFormatting sqref="E28:I32">
    <cfRule type="cellIs" dxfId="3" priority="4" stopIfTrue="1" operator="lessThan">
      <formula>0</formula>
    </cfRule>
  </conditionalFormatting>
  <conditionalFormatting sqref="E40:I44">
    <cfRule type="cellIs" dxfId="2" priority="3" stopIfTrue="1" operator="lessThan">
      <formula>0</formula>
    </cfRule>
  </conditionalFormatting>
  <conditionalFormatting sqref="E47:I51">
    <cfRule type="cellIs" dxfId="1" priority="2" stopIfTrue="1" operator="lessThan">
      <formula>0</formula>
    </cfRule>
  </conditionalFormatting>
  <conditionalFormatting sqref="E54:I58">
    <cfRule type="cellIs" dxfId="0" priority="1" stopIfTrue="1" operator="lessThan">
      <formula>0</formula>
    </cfRule>
  </conditionalFormatting>
  <pageMargins left="0.7" right="0.7" top="0.75" bottom="0.75" header="0.3" footer="0.3"/>
  <pageSetup orientation="portrait" r:id="rId1"/>
  <headerFooter>
    <oddFooter>&amp;L&amp;A
Version Date: June 2, 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A8BFD-ADB7-4684-B5F1-E107CF68EBB4}">
  <sheetPr>
    <tabColor rgb="FF00FFFF"/>
  </sheetPr>
  <dimension ref="A1:A19"/>
  <sheetViews>
    <sheetView showGridLines="0" workbookViewId="0"/>
  </sheetViews>
  <sheetFormatPr defaultRowHeight="15" x14ac:dyDescent="0.25"/>
  <sheetData>
    <row r="1" spans="1:1" x14ac:dyDescent="0.25">
      <c r="A1" t="s">
        <v>460</v>
      </c>
    </row>
    <row r="3" spans="1:1" x14ac:dyDescent="0.25">
      <c r="A3" s="43" t="s">
        <v>367</v>
      </c>
    </row>
    <row r="4" spans="1:1" x14ac:dyDescent="0.25">
      <c r="A4" s="43" t="s">
        <v>367</v>
      </c>
    </row>
    <row r="5" spans="1:1" x14ac:dyDescent="0.25">
      <c r="A5" s="43" t="s">
        <v>367</v>
      </c>
    </row>
    <row r="6" spans="1:1" x14ac:dyDescent="0.25">
      <c r="A6" s="43" t="s">
        <v>367</v>
      </c>
    </row>
    <row r="7" spans="1:1" x14ac:dyDescent="0.25">
      <c r="A7" s="43" t="s">
        <v>368</v>
      </c>
    </row>
    <row r="8" spans="1:1" x14ac:dyDescent="0.25">
      <c r="A8" s="43" t="s">
        <v>369</v>
      </c>
    </row>
    <row r="9" spans="1:1" x14ac:dyDescent="0.25">
      <c r="A9" s="43" t="s">
        <v>370</v>
      </c>
    </row>
    <row r="10" spans="1:1" x14ac:dyDescent="0.25">
      <c r="A10" s="43" t="s">
        <v>370</v>
      </c>
    </row>
    <row r="11" spans="1:1" x14ac:dyDescent="0.25">
      <c r="A11" s="43" t="s">
        <v>371</v>
      </c>
    </row>
    <row r="12" spans="1:1" x14ac:dyDescent="0.25">
      <c r="A12" s="91" t="s">
        <v>513</v>
      </c>
    </row>
    <row r="13" spans="1:1" x14ac:dyDescent="0.25">
      <c r="A13" s="91" t="s">
        <v>514</v>
      </c>
    </row>
    <row r="14" spans="1:1" x14ac:dyDescent="0.25">
      <c r="A14" s="43" t="s">
        <v>372</v>
      </c>
    </row>
    <row r="15" spans="1:1" x14ac:dyDescent="0.25">
      <c r="A15" s="43" t="s">
        <v>373</v>
      </c>
    </row>
    <row r="16" spans="1:1" x14ac:dyDescent="0.25">
      <c r="A16" s="42" t="s">
        <v>374</v>
      </c>
    </row>
    <row r="17" spans="1:1" x14ac:dyDescent="0.25">
      <c r="A17" s="43" t="s">
        <v>375</v>
      </c>
    </row>
    <row r="18" spans="1:1" x14ac:dyDescent="0.25">
      <c r="A18" s="45" t="s">
        <v>376</v>
      </c>
    </row>
    <row r="19" spans="1:1" x14ac:dyDescent="0.25">
      <c r="A19" s="4" t="s">
        <v>427</v>
      </c>
    </row>
  </sheetData>
  <hyperlinks>
    <hyperlink ref="A7" location="'LGARD-#7-ProductsSold'!A9" display="LGARD-#7-ProductsSold" xr:uid="{D5FBA78C-6E66-456F-95E8-46ED0470960F}"/>
    <hyperlink ref="A8" location="'LGARD-#8-BaseRateFactors'!A9" display="LGARD-#8-BaseRateFactors" xr:uid="{66E25942-7DCA-4396-BAB6-A0B811F7D0E1}"/>
    <hyperlink ref="A11" location="'LGARD-#11-HistData'!A9" display="LGARD-#11-HistData" xr:uid="{CFA0639C-C76F-4598-9A80-0C6C47536D84}"/>
    <hyperlink ref="A12" location="'LGARD-#12a-EECostSharing'!A1" display="LGARD-#12a-EECostSharing" xr:uid="{7F169A10-87ED-4FFE-8D44-48F69AC50A45}"/>
    <hyperlink ref="A14" location="'LGARD-#13-EEBenefitChanges'!A9" display="LGARD-#13-EEBenefits" xr:uid="{5E0BA28E-9143-4FF3-B9D6-4EB1A7104725}"/>
    <hyperlink ref="A15" location="'LGARD-#14-CCQIEfforts'!A9" display="LGARD-#14-CCQIEfforts" xr:uid="{927F635C-96FE-4A08-8EC4-02E78AB93032}"/>
    <hyperlink ref="A16" location="'LGARD-#15-ExciseTaxes'!A9" display="LGARD-#15-ExciseTaxes" xr:uid="{53C3EA4C-EA9D-487D-AA84-13B3AB14FC6B}"/>
    <hyperlink ref="A17" location="'LGARD-#16-LGRxReport'!A9" display="LGARD-#16-LGRxReport" xr:uid="{01EA56BC-6F6B-4EE4-9B5D-2515B4009C52}"/>
    <hyperlink ref="A18" location="'LGARD-#17-OtherComments'!A9" display="LGARD-#17-OtherComments" xr:uid="{E81AB13D-6CC0-42C0-90F7-006428ABF679}"/>
    <hyperlink ref="A9" location="'LGARD-#9-#10-TrendFactors'!A9" display="LGARD-#9-#10-TrendFactors" xr:uid="{439FDA7E-CB4E-422D-91C8-BC6F49EC2A25}"/>
    <hyperlink ref="A4:A6" location="'LGARD -#7 - Products Sold'!A9" display="LGARD-#7 Products Sold" xr:uid="{975DD77D-FB73-4B94-BCFC-02C0D15EE4F9}"/>
    <hyperlink ref="A10" location="'LGARD-#9-#10-TrendFactors'!A38" display="LGARD-#9-#10-TrendFactors" xr:uid="{BAADC6AA-2CE1-48CA-BFA2-7EE080AE1595}"/>
    <hyperlink ref="A4" location="'LGARD-#3-#6 RateChanges'!A28" display="LGARD-#3-#6-RateChanges" xr:uid="{91DDA34E-7570-4F11-81F9-297FB1BBF269}"/>
    <hyperlink ref="A3" location="'LGARD-#3-#6 RateChanges'!A9" display="LGARD-#3-#6-RateChanges" xr:uid="{64CB2786-775D-49D2-82BF-E866C70C2310}"/>
    <hyperlink ref="A5" location="'LGARD-#3-#6 RateChanges'!A68" display="LGARD-#3-#6-RateChanges" xr:uid="{522CC6E3-08E7-4EAD-B4A0-B075FCF69ED2}"/>
    <hyperlink ref="A6" location="'LGARD-#3-#6 RateChanges'!A93" display="LGARD-#3-#6-RateChanges" xr:uid="{F06D626E-6B41-4F8B-A796-28430F0B22D6}"/>
    <hyperlink ref="A19" location="'LGARD-#18-AdditionalInfo'!A1" display="LGARD-#18-AdditionalInfo" xr:uid="{A13A12B0-01C0-441B-902F-6E9DC6B12BB1}"/>
    <hyperlink ref="A13" location="'LGARD-#12b-EECostSharing'!A1" display="LGARD-#12b-EECostSharing" xr:uid="{A8A4DB2E-9CF2-4688-8DE8-15C7E7EAFBD7}"/>
  </hyperlinks>
  <printOptions horizontalCentered="1"/>
  <pageMargins left="0.7" right="0.7" top="0.75" bottom="0.75" header="0.3" footer="0.3"/>
  <pageSetup scale="65" orientation="landscape" r:id="rId1"/>
  <headerFooter>
    <oddFooter>&amp;L&amp;A
Version Date: June 2, 2025</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A487B-CD70-415A-BDF1-061D693C3BBB}">
  <sheetPr>
    <tabColor rgb="FF7030A0"/>
  </sheetPr>
  <dimension ref="A1:A9"/>
  <sheetViews>
    <sheetView showGridLines="0" workbookViewId="0">
      <selection activeCell="A31" sqref="A31"/>
    </sheetView>
  </sheetViews>
  <sheetFormatPr defaultRowHeight="15" x14ac:dyDescent="0.25"/>
  <cols>
    <col min="1" max="1" width="23.1796875" customWidth="1"/>
  </cols>
  <sheetData>
    <row r="1" spans="1:1" x14ac:dyDescent="0.25">
      <c r="A1" t="s">
        <v>396</v>
      </c>
    </row>
    <row r="3" spans="1:1" x14ac:dyDescent="0.25">
      <c r="A3" s="43" t="s">
        <v>380</v>
      </c>
    </row>
    <row r="4" spans="1:1" x14ac:dyDescent="0.25">
      <c r="A4" s="62" t="s">
        <v>381</v>
      </c>
    </row>
    <row r="5" spans="1:1" x14ac:dyDescent="0.25">
      <c r="A5" s="91" t="s">
        <v>382</v>
      </c>
    </row>
    <row r="6" spans="1:1" x14ac:dyDescent="0.25">
      <c r="A6" s="43" t="s">
        <v>383</v>
      </c>
    </row>
    <row r="7" spans="1:1" x14ac:dyDescent="0.25">
      <c r="A7" s="43" t="s">
        <v>384</v>
      </c>
    </row>
    <row r="8" spans="1:1" x14ac:dyDescent="0.25">
      <c r="A8" s="61" t="s">
        <v>385</v>
      </c>
    </row>
    <row r="9" spans="1:1" x14ac:dyDescent="0.25">
      <c r="A9" s="45" t="s">
        <v>392</v>
      </c>
    </row>
  </sheetData>
  <hyperlinks>
    <hyperlink ref="A3" location="'LGPDCD-PharmPctPrem'!A1" display="LGPDCD-PharmPctPrem" xr:uid="{62ED7AA0-6B62-4BCD-91C6-AC9C037F8B4F}"/>
    <hyperlink ref="A5" location="'LGPDCD-YoYcompofPrem'!A1" display="LGPDCD-YoYCompofPrem" xr:uid="{1C3CD7F1-323F-41EF-8253-5E220C50BEDD}"/>
    <hyperlink ref="A6" location="'LGPDCD-SpecTierForm'!A1" display="LGPDCD-SpecTierForm" xr:uid="{829C0BE5-CC5A-46FA-AE21-72038EAB0ED4}"/>
    <hyperlink ref="A7" location="'LGPDCD-PharmDocOff'!A1" display="LGPDCD-PharmDocOff" xr:uid="{DF9E4EBE-1C7E-4311-9E56-023DD0BA6BBA}"/>
    <hyperlink ref="A9" location="'LGPDCD-RxGlossary'!A1" display="LGPDCD-RxGlossary" xr:uid="{1052E3CB-F5E2-4BA7-AE42-4AEBCBB3CA2F}"/>
    <hyperlink ref="A8" location="'LGPDCD-PharmBenMgr'!A1" display="LGPDCD-PharmBenMgr" xr:uid="{E46F2AD7-E331-47EF-A6C0-44A62BCF6227}"/>
    <hyperlink ref="A4" location="'LGPDCD-YoYTotalPlanSpnd'!A1" display="LGPDCD-YoYTotalPlanSpnd" xr:uid="{41E18E6C-8DC5-4DB9-9178-1DC1062AD801}"/>
  </hyperlinks>
  <pageMargins left="0.7" right="0.7" top="0.75" bottom="0.75" header="0.3" footer="0.3"/>
  <pageSetup orientation="portrait" r:id="rId1"/>
  <headerFooter>
    <oddFooter>&amp;L&amp;A
Version Date: June 2, 2025</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BE9FD-0F7D-4332-AE46-16FFABB6DD8A}">
  <sheetPr>
    <tabColor theme="0"/>
    <pageSetUpPr fitToPage="1"/>
  </sheetPr>
  <dimension ref="A1:C24"/>
  <sheetViews>
    <sheetView showGridLines="0" topLeftCell="A9" zoomScale="85" zoomScaleNormal="85" zoomScaleSheetLayoutView="85" zoomScalePageLayoutView="90" workbookViewId="0">
      <selection activeCell="B15" sqref="B15"/>
    </sheetView>
  </sheetViews>
  <sheetFormatPr defaultColWidth="42.90625" defaultRowHeight="15" x14ac:dyDescent="0.25"/>
  <cols>
    <col min="1" max="1" width="53.08984375" style="257" customWidth="1"/>
    <col min="2" max="2" width="25.08984375" style="257" customWidth="1"/>
    <col min="3" max="3" width="31.90625" style="257" customWidth="1"/>
    <col min="4" max="16384" width="42.90625" style="257"/>
  </cols>
  <sheetData>
    <row r="1" spans="1:3" ht="16.5" customHeight="1" x14ac:dyDescent="0.3">
      <c r="A1" s="256" t="s">
        <v>60</v>
      </c>
      <c r="B1" s="258"/>
      <c r="C1" s="85"/>
    </row>
    <row r="2" spans="1:3" ht="16.5" customHeight="1" x14ac:dyDescent="0.3">
      <c r="A2" s="256" t="s">
        <v>258</v>
      </c>
      <c r="B2" s="258"/>
      <c r="C2" s="85"/>
    </row>
    <row r="3" spans="1:3" ht="16.5" customHeight="1" x14ac:dyDescent="0.3">
      <c r="A3" s="256" t="s">
        <v>310</v>
      </c>
      <c r="B3" s="258"/>
      <c r="C3" s="85"/>
    </row>
    <row r="4" spans="1:3" ht="16.5" customHeight="1" x14ac:dyDescent="0.3">
      <c r="A4" s="259" t="s">
        <v>259</v>
      </c>
      <c r="B4" s="260"/>
      <c r="C4" s="261"/>
    </row>
    <row r="5" spans="1:3" ht="16.5" customHeight="1" x14ac:dyDescent="0.3">
      <c r="A5" s="259" t="s">
        <v>260</v>
      </c>
      <c r="B5" s="260"/>
      <c r="C5" s="261"/>
    </row>
    <row r="6" spans="1:3" ht="16.5" customHeight="1" x14ac:dyDescent="0.3">
      <c r="A6" s="262"/>
      <c r="B6" s="262"/>
      <c r="C6" s="262"/>
    </row>
    <row r="7" spans="1:3" ht="16.5" customHeight="1" x14ac:dyDescent="0.3">
      <c r="A7" s="276" t="str">
        <f>'Cover-Input Page '!B7&amp;": "&amp;'Cover-Input Page '!C7</f>
        <v>Company Name (Health Plan): Anthem Blue Cross Life and Health Insurance Company</v>
      </c>
      <c r="B7" s="263"/>
      <c r="C7" s="263"/>
    </row>
    <row r="8" spans="1:3" ht="16.5" customHeight="1" x14ac:dyDescent="0.3">
      <c r="A8" s="276" t="str">
        <f>"Reporting Year: "&amp;'Cover-Input Page '!$C$5</f>
        <v>Reporting Year: 2025</v>
      </c>
      <c r="B8" s="263"/>
      <c r="C8" s="263"/>
    </row>
    <row r="9" spans="1:3" ht="16.5" customHeight="1" x14ac:dyDescent="0.3">
      <c r="A9" s="263"/>
      <c r="B9" s="258"/>
      <c r="C9" s="258"/>
    </row>
    <row r="10" spans="1:3" ht="15.6" x14ac:dyDescent="0.3">
      <c r="A10" s="264" t="s">
        <v>261</v>
      </c>
      <c r="B10" s="265"/>
      <c r="C10" s="266"/>
    </row>
    <row r="11" spans="1:3" ht="49.5" customHeight="1" x14ac:dyDescent="0.3">
      <c r="A11" s="267" t="s">
        <v>262</v>
      </c>
      <c r="B11" s="277" t="str">
        <f>'Cover-Input Page '!$C$5&amp;" Total Paid Dollar Amount (PMPM)"</f>
        <v>2025 Total Paid Dollar Amount (PMPM)</v>
      </c>
      <c r="C11" s="268" t="s">
        <v>263</v>
      </c>
    </row>
    <row r="12" spans="1:3" ht="45" customHeight="1" x14ac:dyDescent="0.3">
      <c r="A12" s="269" t="s">
        <v>363</v>
      </c>
      <c r="B12" s="53">
        <v>14.574469841496608</v>
      </c>
      <c r="C12" s="278">
        <f>B12/B19</f>
        <v>2.0731339881309589E-2</v>
      </c>
    </row>
    <row r="13" spans="1:3" ht="45.75" customHeight="1" x14ac:dyDescent="0.3">
      <c r="A13" s="269" t="s">
        <v>364</v>
      </c>
      <c r="B13" s="53">
        <v>32.637177341840847</v>
      </c>
      <c r="C13" s="278">
        <f>B13/B19</f>
        <v>4.6424495957569561E-2</v>
      </c>
    </row>
    <row r="14" spans="1:3" ht="45" customHeight="1" x14ac:dyDescent="0.3">
      <c r="A14" s="269" t="s">
        <v>365</v>
      </c>
      <c r="B14" s="53">
        <v>149.35394187843687</v>
      </c>
      <c r="C14" s="278">
        <f>B14/B19</f>
        <v>0.21244733876215438</v>
      </c>
    </row>
    <row r="15" spans="1:3" ht="45" customHeight="1" x14ac:dyDescent="0.3">
      <c r="A15" s="269" t="s">
        <v>264</v>
      </c>
      <c r="B15" s="279">
        <f>SUM(B12:B14)</f>
        <v>196.56558906177432</v>
      </c>
      <c r="C15" s="278">
        <f>B15/B19</f>
        <v>0.27960317460103351</v>
      </c>
    </row>
    <row r="16" spans="1:3" ht="45" customHeight="1" x14ac:dyDescent="0.3">
      <c r="A16" s="270" t="s">
        <v>265</v>
      </c>
      <c r="B16" s="279">
        <f>'LGPDCD-YoYTotalPlanSpnd'!B16</f>
        <v>-51.272017090249001</v>
      </c>
      <c r="C16" s="278">
        <f>B16/B19</f>
        <v>-7.2931477045693763E-2</v>
      </c>
    </row>
    <row r="17" spans="1:3" ht="30" customHeight="1" x14ac:dyDescent="0.25">
      <c r="A17" s="271"/>
      <c r="B17" s="272"/>
      <c r="C17" s="273"/>
    </row>
    <row r="18" spans="1:3" ht="23.25" customHeight="1" x14ac:dyDescent="0.3">
      <c r="A18" s="274"/>
      <c r="B18" s="280">
        <f>'Cover-Input Page '!$C$5</f>
        <v>2025</v>
      </c>
      <c r="C18" s="275"/>
    </row>
    <row r="19" spans="1:3" ht="45" customHeight="1" x14ac:dyDescent="0.3">
      <c r="A19" s="269" t="s">
        <v>266</v>
      </c>
      <c r="B19" s="279">
        <f>'LGPDCD-YoYTotalPlanSpnd'!B19</f>
        <v>703.01629923284759</v>
      </c>
      <c r="C19" s="275"/>
    </row>
    <row r="20" spans="1:3" ht="15" customHeight="1" x14ac:dyDescent="0.25"/>
    <row r="21" spans="1:3" ht="17.25" customHeight="1" x14ac:dyDescent="0.25"/>
    <row r="22" spans="1:3" ht="30" customHeight="1" x14ac:dyDescent="0.25">
      <c r="A22" s="271"/>
      <c r="B22" s="271"/>
      <c r="C22" s="271"/>
    </row>
    <row r="23" spans="1:3" ht="30" customHeight="1" x14ac:dyDescent="0.25"/>
    <row r="24" spans="1:3" ht="30" customHeight="1" x14ac:dyDescent="0.25"/>
  </sheetData>
  <sheetProtection algorithmName="SHA-512" hashValue="e+qmXTTe+QcCQuCv1+EGYUPynw42bFYlDpyeyaNIH5kcdmVPqtb8yCn6teYyWhItjrKuWi2clqESjO46w3Op3A==" saltValue="WBfxRvQnRHFx0BVDUBFZCw==" spinCount="100000" sheet="1" objects="1" scenarios="1"/>
  <printOptions horizontalCentered="1"/>
  <pageMargins left="0.7" right="0.7" top="0.75" bottom="0.75" header="0.3" footer="0.3"/>
  <pageSetup scale="84" orientation="landscape" r:id="rId1"/>
  <headerFooter>
    <oddFooter>&amp;L&amp;A
Version Date: June 2, 2025</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C0528-B85C-4D36-848D-E422F30497AA}">
  <sheetPr>
    <tabColor theme="0"/>
    <pageSetUpPr fitToPage="1"/>
  </sheetPr>
  <dimension ref="A1:D24"/>
  <sheetViews>
    <sheetView showGridLines="0" topLeftCell="A12" zoomScale="85" zoomScaleNormal="85" zoomScaleSheetLayoutView="115" zoomScalePageLayoutView="85" workbookViewId="0">
      <selection activeCell="C20" sqref="C20"/>
    </sheetView>
  </sheetViews>
  <sheetFormatPr defaultColWidth="7.90625" defaultRowHeight="15" x14ac:dyDescent="0.25"/>
  <cols>
    <col min="1" max="1" width="54.90625" style="257" customWidth="1"/>
    <col min="2" max="2" width="21.08984375" style="257" customWidth="1"/>
    <col min="3" max="3" width="22" style="257" customWidth="1"/>
    <col min="4" max="4" width="22.08984375" style="257" customWidth="1"/>
    <col min="5" max="16384" width="7.90625" style="257"/>
  </cols>
  <sheetData>
    <row r="1" spans="1:4" ht="17.25" customHeight="1" x14ac:dyDescent="0.3">
      <c r="A1" s="256" t="s">
        <v>60</v>
      </c>
      <c r="B1" s="258"/>
      <c r="C1" s="85"/>
      <c r="D1" s="85"/>
    </row>
    <row r="2" spans="1:4" ht="18" customHeight="1" x14ac:dyDescent="0.3">
      <c r="A2" s="256" t="s">
        <v>258</v>
      </c>
      <c r="B2" s="258"/>
      <c r="C2" s="85"/>
      <c r="D2" s="85"/>
    </row>
    <row r="3" spans="1:4" ht="18" customHeight="1" x14ac:dyDescent="0.3">
      <c r="A3" s="256" t="s">
        <v>310</v>
      </c>
      <c r="B3" s="258"/>
      <c r="C3" s="85"/>
      <c r="D3" s="85"/>
    </row>
    <row r="4" spans="1:4" ht="18" customHeight="1" x14ac:dyDescent="0.3">
      <c r="A4" s="261" t="s">
        <v>267</v>
      </c>
      <c r="B4" s="260"/>
      <c r="C4" s="281"/>
      <c r="D4" s="281"/>
    </row>
    <row r="5" spans="1:4" ht="18" customHeight="1" x14ac:dyDescent="0.3">
      <c r="A5" s="261" t="s">
        <v>268</v>
      </c>
      <c r="B5" s="260"/>
      <c r="C5" s="281"/>
      <c r="D5" s="281"/>
    </row>
    <row r="6" spans="1:4" ht="16.5" customHeight="1" x14ac:dyDescent="0.3">
      <c r="A6" s="262"/>
      <c r="B6" s="262"/>
      <c r="C6" s="262"/>
      <c r="D6" s="262"/>
    </row>
    <row r="7" spans="1:4" ht="16.5" customHeight="1" x14ac:dyDescent="0.3">
      <c r="A7" s="276" t="str">
        <f>'Cover-Input Page '!B7&amp;": "&amp;'Cover-Input Page '!C7</f>
        <v>Company Name (Health Plan): Anthem Blue Cross Life and Health Insurance Company</v>
      </c>
      <c r="B7" s="274"/>
      <c r="C7" s="258"/>
      <c r="D7" s="258"/>
    </row>
    <row r="8" spans="1:4" ht="16.5" customHeight="1" x14ac:dyDescent="0.3">
      <c r="A8" s="276" t="str">
        <f>"Reporting Year: "&amp;'Cover-Input Page '!$C$5</f>
        <v>Reporting Year: 2025</v>
      </c>
      <c r="B8" s="282"/>
      <c r="C8" s="258"/>
      <c r="D8" s="258"/>
    </row>
    <row r="9" spans="1:4" ht="16.5" customHeight="1" x14ac:dyDescent="0.3">
      <c r="A9" s="263"/>
      <c r="B9" s="282"/>
      <c r="C9" s="258"/>
      <c r="D9" s="258"/>
    </row>
    <row r="10" spans="1:4" ht="15.6" x14ac:dyDescent="0.3">
      <c r="A10" s="288" t="str">
        <f>'LGPDCD-PharmPctPrem'!A10:C10</f>
        <v>Includes Plan Pharmacy, Network Pharmacy, and Mail Order Pharmacy for Outpatient Use</v>
      </c>
      <c r="B10" s="283"/>
      <c r="C10" s="283"/>
      <c r="D10" s="283"/>
    </row>
    <row r="11" spans="1:4" ht="87.75" customHeight="1" x14ac:dyDescent="0.3">
      <c r="A11" s="267" t="s">
        <v>262</v>
      </c>
      <c r="B11" s="277" t="str">
        <f>'Cover-Input Page '!$C$5&amp;" Total Annual Plan Spending (i.e., Allowed) Dollar Amount (PMPM)"</f>
        <v>2025 Total Annual Plan Spending (i.e., Allowed) Dollar Amount (PMPM)</v>
      </c>
      <c r="C11" s="277" t="str">
        <f>'Cover-Input Page '!$C$5-1&amp;" Total Annual Plan Spending (i.e., Allowed) Dollar Amount (PMPM)"</f>
        <v>2024 Total Annual Plan Spending (i.e., Allowed) Dollar Amount (PMPM)</v>
      </c>
      <c r="D11" s="268" t="s">
        <v>269</v>
      </c>
    </row>
    <row r="12" spans="1:4" ht="54.75" customHeight="1" x14ac:dyDescent="0.3">
      <c r="A12" s="269" t="s">
        <v>363</v>
      </c>
      <c r="B12" s="52">
        <v>23.478497936718227</v>
      </c>
      <c r="C12" s="52">
        <v>22.339646459312494</v>
      </c>
      <c r="D12" s="278">
        <f>B12/C12-1</f>
        <v>5.0978939146594682E-2</v>
      </c>
    </row>
    <row r="13" spans="1:4" ht="54.75" customHeight="1" x14ac:dyDescent="0.3">
      <c r="A13" s="269" t="s">
        <v>364</v>
      </c>
      <c r="B13" s="52">
        <v>35.288723359157814</v>
      </c>
      <c r="C13" s="52">
        <v>37.196208310244749</v>
      </c>
      <c r="D13" s="278">
        <f>B13/C13-1</f>
        <v>-5.1281704177400411E-2</v>
      </c>
    </row>
    <row r="14" spans="1:4" ht="31.2" x14ac:dyDescent="0.3">
      <c r="A14" s="269" t="s">
        <v>365</v>
      </c>
      <c r="B14" s="52">
        <v>152.22206942831036</v>
      </c>
      <c r="C14" s="52">
        <v>134.59068647634956</v>
      </c>
      <c r="D14" s="278">
        <f>B14/C14-1</f>
        <v>0.13100002246484577</v>
      </c>
    </row>
    <row r="15" spans="1:4" ht="45" customHeight="1" x14ac:dyDescent="0.3">
      <c r="A15" s="269" t="s">
        <v>270</v>
      </c>
      <c r="B15" s="289">
        <f>SUM(B12:B14)</f>
        <v>210.98929072418639</v>
      </c>
      <c r="C15" s="289">
        <f>SUM(C12:C14)</f>
        <v>194.12654124590682</v>
      </c>
      <c r="D15" s="278">
        <f>B15/C15-1</f>
        <v>8.6864729418523634E-2</v>
      </c>
    </row>
    <row r="16" spans="1:4" ht="45" customHeight="1" x14ac:dyDescent="0.3">
      <c r="A16" s="269" t="s">
        <v>271</v>
      </c>
      <c r="B16" s="393">
        <v>-51.272017090249001</v>
      </c>
      <c r="C16" s="393">
        <v>-47.358492323938435</v>
      </c>
      <c r="D16" s="278">
        <f>B16/C16-1</f>
        <v>8.2636177257112253E-2</v>
      </c>
    </row>
    <row r="17" spans="1:4" ht="30" customHeight="1" x14ac:dyDescent="0.25">
      <c r="A17" s="271"/>
      <c r="B17" s="284"/>
      <c r="C17" s="284"/>
      <c r="D17" s="285"/>
    </row>
    <row r="18" spans="1:4" ht="46.8" x14ac:dyDescent="0.3">
      <c r="A18" s="274"/>
      <c r="B18" s="290">
        <f>'Cover-Input Page '!$C$5</f>
        <v>2025</v>
      </c>
      <c r="C18" s="291">
        <f>B18-1</f>
        <v>2024</v>
      </c>
      <c r="D18" s="286" t="s">
        <v>272</v>
      </c>
    </row>
    <row r="19" spans="1:4" ht="45" customHeight="1" x14ac:dyDescent="0.3">
      <c r="A19" s="292" t="str">
        <f>'LGPDCD-PharmPctPrem'!A19</f>
        <v>Total Health Care Paid Premiums with pharmacy benefits carve-in (PMPM)</v>
      </c>
      <c r="B19" s="71">
        <v>703.01629923284759</v>
      </c>
      <c r="C19" s="52">
        <v>674.43943499953457</v>
      </c>
      <c r="D19" s="278">
        <f>B19/C19-1</f>
        <v>4.2371283098730395E-2</v>
      </c>
    </row>
    <row r="20" spans="1:4" ht="30" customHeight="1" x14ac:dyDescent="0.3">
      <c r="C20" s="258"/>
      <c r="D20" s="258"/>
    </row>
    <row r="21" spans="1:4" ht="30" customHeight="1" x14ac:dyDescent="0.25"/>
    <row r="22" spans="1:4" ht="30" customHeight="1" x14ac:dyDescent="0.25"/>
    <row r="23" spans="1:4" ht="30" customHeight="1" x14ac:dyDescent="0.25">
      <c r="A23" s="287"/>
      <c r="B23" s="287"/>
      <c r="C23" s="287"/>
      <c r="D23" s="287"/>
    </row>
    <row r="24" spans="1:4" ht="30" customHeight="1" x14ac:dyDescent="0.25"/>
  </sheetData>
  <sheetProtection algorithmName="SHA-512" hashValue="qYwVlLju2wIIzxn+rTLOOn1ngQ5BR79iUWWg1XbA2hx/FaggQvpTy2/IjaUX9XY2+9/fwOXtk6FRh00ZZjZD/Q==" saltValue="JFcARL9jPrBlpVOt1khO8g==" spinCount="100000" sheet="1" objects="1" scenarios="1"/>
  <printOptions horizontalCentered="1"/>
  <pageMargins left="0.7" right="0.7" top="0.75" bottom="0.75" header="0.3" footer="0.3"/>
  <pageSetup scale="84" orientation="landscape" r:id="rId1"/>
  <headerFooter>
    <oddFooter>&amp;L&amp;A
Version Date: June 2, 2025</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96580-E2C4-4CBE-8EFD-207D5C4C9AC2}">
  <sheetPr>
    <tabColor theme="0"/>
    <pageSetUpPr fitToPage="1"/>
  </sheetPr>
  <dimension ref="A1:D62"/>
  <sheetViews>
    <sheetView showGridLines="0" showWhiteSpace="0" topLeftCell="A10" zoomScale="85" zoomScaleNormal="85" zoomScaleSheetLayoutView="100" zoomScalePageLayoutView="85" workbookViewId="0">
      <selection activeCell="I26" sqref="I26"/>
    </sheetView>
  </sheetViews>
  <sheetFormatPr defaultColWidth="7.90625" defaultRowHeight="15" x14ac:dyDescent="0.25"/>
  <cols>
    <col min="1" max="1" width="55.08984375" style="257" customWidth="1"/>
    <col min="2" max="4" width="19.08984375" style="257" customWidth="1"/>
    <col min="5" max="16384" width="7.90625" style="257"/>
  </cols>
  <sheetData>
    <row r="1" spans="1:4" ht="16.5" customHeight="1" x14ac:dyDescent="0.3">
      <c r="A1" s="256" t="s">
        <v>60</v>
      </c>
      <c r="B1" s="258"/>
      <c r="C1" s="85"/>
      <c r="D1" s="85"/>
    </row>
    <row r="2" spans="1:4" ht="16.5" customHeight="1" x14ac:dyDescent="0.3">
      <c r="A2" s="256" t="s">
        <v>258</v>
      </c>
      <c r="B2" s="258"/>
      <c r="C2" s="85"/>
      <c r="D2" s="85"/>
    </row>
    <row r="3" spans="1:4" ht="16.5" customHeight="1" x14ac:dyDescent="0.3">
      <c r="A3" s="256" t="s">
        <v>310</v>
      </c>
      <c r="B3" s="258"/>
      <c r="C3" s="85"/>
      <c r="D3" s="85"/>
    </row>
    <row r="4" spans="1:4" ht="15.6" x14ac:dyDescent="0.3">
      <c r="A4" s="261" t="s">
        <v>273</v>
      </c>
      <c r="B4" s="260"/>
      <c r="C4" s="281"/>
      <c r="D4" s="281"/>
    </row>
    <row r="5" spans="1:4" ht="16.5" customHeight="1" x14ac:dyDescent="0.3">
      <c r="A5" s="261" t="s">
        <v>274</v>
      </c>
      <c r="B5" s="260"/>
      <c r="C5" s="281"/>
      <c r="D5" s="281"/>
    </row>
    <row r="6" spans="1:4" ht="16.5" customHeight="1" x14ac:dyDescent="0.3">
      <c r="B6" s="262"/>
      <c r="C6" s="262"/>
      <c r="D6" s="262"/>
    </row>
    <row r="7" spans="1:4" ht="16.5" customHeight="1" x14ac:dyDescent="0.3">
      <c r="A7" s="276" t="str">
        <f>'Cover-Input Page '!B7&amp;": "&amp;'Cover-Input Page '!C7</f>
        <v>Company Name (Health Plan): Anthem Blue Cross Life and Health Insurance Company</v>
      </c>
      <c r="B7" s="274"/>
      <c r="C7" s="258"/>
      <c r="D7" s="258"/>
    </row>
    <row r="8" spans="1:4" ht="16.5" customHeight="1" x14ac:dyDescent="0.3">
      <c r="A8" s="276" t="str">
        <f>"Reporting Year: "&amp;'Cover-Input Page '!$C$5</f>
        <v>Reporting Year: 2025</v>
      </c>
      <c r="B8" s="282"/>
      <c r="C8" s="258"/>
      <c r="D8" s="258"/>
    </row>
    <row r="9" spans="1:4" ht="16.5" customHeight="1" x14ac:dyDescent="0.25"/>
    <row r="10" spans="1:4" ht="31.2" x14ac:dyDescent="0.3">
      <c r="A10" s="292" t="str">
        <f>"Components of "&amp;'LGPDCD-PharmPctPrem'!A19</f>
        <v>Components of Total Health Care Paid Premiums with pharmacy benefits carve-in (PMPM)</v>
      </c>
      <c r="B10" s="277" t="str">
        <f>'Cover-Input Page '!$C$5&amp;" (PMPM)"</f>
        <v>2025 (PMPM)</v>
      </c>
      <c r="C10" s="277" t="str">
        <f>'Cover-Input Page '!$C$5-1&amp;" (PMPM)"</f>
        <v>2024 (PMPM)</v>
      </c>
      <c r="D10" s="268" t="s">
        <v>275</v>
      </c>
    </row>
    <row r="11" spans="1:4" ht="31.2" x14ac:dyDescent="0.3">
      <c r="A11" s="269" t="s">
        <v>276</v>
      </c>
      <c r="B11" s="48">
        <v>196.56558906177432</v>
      </c>
      <c r="C11" s="48">
        <v>181.18052950699655</v>
      </c>
      <c r="D11" s="293">
        <f>B11-C11</f>
        <v>15.385059554777769</v>
      </c>
    </row>
    <row r="12" spans="1:4" ht="15.6" x14ac:dyDescent="0.3">
      <c r="A12" s="269"/>
      <c r="B12" s="48"/>
      <c r="C12" s="48"/>
      <c r="D12" s="48"/>
    </row>
    <row r="13" spans="1:4" ht="31.5" customHeight="1" x14ac:dyDescent="0.3">
      <c r="A13" s="269" t="s">
        <v>277</v>
      </c>
      <c r="B13" s="48">
        <v>78.375481645089849</v>
      </c>
      <c r="C13" s="48">
        <v>62.365303232817865</v>
      </c>
      <c r="D13" s="293">
        <f>B13-C13</f>
        <v>16.010178412271983</v>
      </c>
    </row>
    <row r="14" spans="1:4" ht="15.6" x14ac:dyDescent="0.3">
      <c r="A14" s="269"/>
      <c r="B14" s="48"/>
      <c r="C14" s="48"/>
      <c r="D14" s="296"/>
    </row>
    <row r="15" spans="1:4" ht="27" customHeight="1" x14ac:dyDescent="0.3">
      <c r="A15" s="269" t="s">
        <v>278</v>
      </c>
      <c r="B15" s="294">
        <f>'LGPDCD-YoYTotalPlanSpnd'!B16</f>
        <v>-51.272017090249001</v>
      </c>
      <c r="C15" s="294">
        <f>'LGPDCD-YoYTotalPlanSpnd'!C16</f>
        <v>-47.358492323938435</v>
      </c>
      <c r="D15" s="294">
        <f>B15-C15</f>
        <v>-3.9135247663105659</v>
      </c>
    </row>
    <row r="16" spans="1:4" ht="15.6" x14ac:dyDescent="0.3">
      <c r="A16" s="269"/>
      <c r="B16" s="48"/>
      <c r="C16" s="48"/>
      <c r="D16" s="296"/>
    </row>
    <row r="17" spans="1:4" ht="31.2" x14ac:dyDescent="0.3">
      <c r="A17" s="269" t="s">
        <v>279</v>
      </c>
      <c r="B17" s="48">
        <v>402.13666095871611</v>
      </c>
      <c r="C17" s="48">
        <v>391.87243742997771</v>
      </c>
      <c r="D17" s="293">
        <f>B17-C17</f>
        <v>10.264223528738398</v>
      </c>
    </row>
    <row r="18" spans="1:4" ht="15.6" x14ac:dyDescent="0.3">
      <c r="A18" s="269"/>
      <c r="B18" s="50"/>
      <c r="C18" s="50"/>
      <c r="D18" s="50"/>
    </row>
    <row r="19" spans="1:4" ht="31.2" x14ac:dyDescent="0.3">
      <c r="A19" s="269" t="s">
        <v>280</v>
      </c>
      <c r="B19" s="50">
        <v>20.321235123812322</v>
      </c>
      <c r="C19" s="50">
        <v>20.790937294604898</v>
      </c>
      <c r="D19" s="295">
        <f>B19-C19</f>
        <v>-0.46970217079257637</v>
      </c>
    </row>
    <row r="20" spans="1:4" ht="15.6" x14ac:dyDescent="0.3">
      <c r="A20" s="269"/>
      <c r="B20" s="50"/>
      <c r="C20" s="50"/>
      <c r="D20" s="50"/>
    </row>
    <row r="21" spans="1:4" ht="15.6" x14ac:dyDescent="0.3">
      <c r="A21" s="269" t="s">
        <v>281</v>
      </c>
      <c r="B21" s="48">
        <v>24.08405152106176</v>
      </c>
      <c r="C21" s="48">
        <v>24.960661367592166</v>
      </c>
      <c r="D21" s="293">
        <f>B21-C21</f>
        <v>-0.87660984653040686</v>
      </c>
    </row>
    <row r="22" spans="1:4" ht="15.6" x14ac:dyDescent="0.3">
      <c r="A22" s="269"/>
      <c r="B22" s="50"/>
      <c r="C22" s="50"/>
      <c r="D22" s="50"/>
    </row>
    <row r="23" spans="1:4" ht="15.6" x14ac:dyDescent="0.3">
      <c r="A23" s="269" t="s">
        <v>282</v>
      </c>
      <c r="B23" s="49">
        <v>22.071519099522824</v>
      </c>
      <c r="C23" s="49">
        <v>19.000829126136058</v>
      </c>
      <c r="D23" s="293">
        <f>B23-C23</f>
        <v>3.0706899733867665</v>
      </c>
    </row>
    <row r="24" spans="1:4" ht="15.6" x14ac:dyDescent="0.3">
      <c r="A24" s="269"/>
      <c r="B24" s="50"/>
      <c r="C24" s="50"/>
      <c r="D24" s="50"/>
    </row>
    <row r="25" spans="1:4" ht="15.6" x14ac:dyDescent="0.3">
      <c r="A25" s="269" t="s">
        <v>283</v>
      </c>
      <c r="B25" s="48">
        <v>-4.0971725238851704</v>
      </c>
      <c r="C25" s="48">
        <v>-6.6367720892515365</v>
      </c>
      <c r="D25" s="293">
        <f>B25-C25</f>
        <v>2.5395995653663661</v>
      </c>
    </row>
    <row r="26" spans="1:4" ht="15.6" x14ac:dyDescent="0.3">
      <c r="A26" s="269"/>
      <c r="B26" s="50"/>
      <c r="C26" s="50"/>
      <c r="D26" s="50"/>
    </row>
    <row r="27" spans="1:4" ht="15.6" x14ac:dyDescent="0.3">
      <c r="A27" s="269" t="s">
        <v>284</v>
      </c>
      <c r="B27" s="48">
        <v>14.830951437004655</v>
      </c>
      <c r="C27" s="48">
        <v>28.264001454599356</v>
      </c>
      <c r="D27" s="293">
        <f>B27-C27</f>
        <v>-13.433050017594701</v>
      </c>
    </row>
    <row r="28" spans="1:4" ht="15.6" x14ac:dyDescent="0.3">
      <c r="A28" s="269"/>
      <c r="B28" s="50"/>
      <c r="C28" s="50"/>
      <c r="D28" s="50"/>
    </row>
    <row r="29" spans="1:4" ht="31.2" x14ac:dyDescent="0.3">
      <c r="A29" s="269" t="s">
        <v>285</v>
      </c>
      <c r="B29" s="293">
        <f>'LGPDCD-YoYTotalPlanSpnd'!B19</f>
        <v>703.01629923284759</v>
      </c>
      <c r="C29" s="293">
        <f>'LGPDCD-YoYTotalPlanSpnd'!C19</f>
        <v>674.43943499953457</v>
      </c>
      <c r="D29" s="293">
        <f>B29-C29</f>
        <v>28.576864233313017</v>
      </c>
    </row>
    <row r="30" spans="1:4" x14ac:dyDescent="0.25">
      <c r="B30" s="297"/>
      <c r="C30" s="297"/>
    </row>
    <row r="31" spans="1:4" ht="15.6" x14ac:dyDescent="0.3">
      <c r="A31" s="269" t="s">
        <v>286</v>
      </c>
      <c r="B31" s="290">
        <f>'Cover-Input Page '!$C$5</f>
        <v>2025</v>
      </c>
      <c r="C31" s="290">
        <f>B31-1</f>
        <v>2024</v>
      </c>
    </row>
    <row r="32" spans="1:4" ht="15.6" x14ac:dyDescent="0.3">
      <c r="A32" s="269" t="s">
        <v>287</v>
      </c>
      <c r="B32" s="51">
        <v>605438.47500000009</v>
      </c>
      <c r="C32" s="51">
        <v>575223.75</v>
      </c>
    </row>
    <row r="33" spans="1:4" ht="31.2" x14ac:dyDescent="0.3">
      <c r="A33" s="269" t="s">
        <v>288</v>
      </c>
      <c r="B33" s="51">
        <v>649815.82499999995</v>
      </c>
      <c r="C33" s="51">
        <v>619581.0299999998</v>
      </c>
    </row>
    <row r="34" spans="1:4" ht="15.6" x14ac:dyDescent="0.3">
      <c r="A34" s="298"/>
      <c r="B34" s="299"/>
      <c r="C34" s="299"/>
      <c r="D34" s="299"/>
    </row>
    <row r="35" spans="1:4" ht="15.6" x14ac:dyDescent="0.3">
      <c r="A35" s="263"/>
      <c r="B35" s="300"/>
      <c r="C35" s="300"/>
      <c r="D35" s="258"/>
    </row>
    <row r="36" spans="1:4" ht="15.6" x14ac:dyDescent="0.3">
      <c r="A36" s="263"/>
      <c r="B36" s="282"/>
      <c r="C36" s="258"/>
      <c r="D36" s="258"/>
    </row>
    <row r="37" spans="1:4" ht="15.6" x14ac:dyDescent="0.3">
      <c r="A37" s="263"/>
      <c r="B37" s="282"/>
      <c r="C37" s="258"/>
      <c r="D37" s="258"/>
    </row>
    <row r="38" spans="1:4" ht="15.6" x14ac:dyDescent="0.3">
      <c r="A38" s="263"/>
      <c r="B38" s="282"/>
      <c r="C38" s="258"/>
      <c r="D38" s="258"/>
    </row>
    <row r="39" spans="1:4" ht="15.6" x14ac:dyDescent="0.3">
      <c r="A39" s="263"/>
      <c r="B39" s="282"/>
      <c r="C39" s="258"/>
      <c r="D39" s="258"/>
    </row>
    <row r="41" spans="1:4" ht="45.75" customHeight="1" x14ac:dyDescent="0.25"/>
    <row r="60" spans="3:3" x14ac:dyDescent="0.25">
      <c r="C60" s="301"/>
    </row>
    <row r="61" spans="3:3" x14ac:dyDescent="0.25">
      <c r="C61" s="301"/>
    </row>
    <row r="62" spans="3:3" x14ac:dyDescent="0.25">
      <c r="C62" s="301"/>
    </row>
  </sheetData>
  <sheetProtection algorithmName="SHA-512" hashValue="zSD5W4+zJDpNpdLWDAji+JToaJdVIWc4hBFVk7A9Cn2beAopxsHxu/LQj/rSNYOiQE0rMNUVAxU04VECV6EraQ==" saltValue="RDtjmaBeITAWS2jjUBS5jQ==" spinCount="100000" sheet="1" objects="1" scenarios="1"/>
  <printOptions horizontalCentered="1"/>
  <pageMargins left="0.7" right="0.7" top="0.75" bottom="0.75" header="0.3" footer="0.3"/>
  <pageSetup scale="83" orientation="landscape" r:id="rId1"/>
  <headerFooter>
    <oddFooter>&amp;L&amp;A
Version Date: June 2, 2025</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9E894-B999-40B4-8650-710B6CBBF85D}">
  <sheetPr>
    <tabColor theme="0"/>
  </sheetPr>
  <dimension ref="A1:J479"/>
  <sheetViews>
    <sheetView showGridLines="0" zoomScaleNormal="100" zoomScaleSheetLayoutView="83" workbookViewId="0">
      <selection activeCell="F17" sqref="F17"/>
    </sheetView>
  </sheetViews>
  <sheetFormatPr defaultColWidth="7.90625" defaultRowHeight="15" x14ac:dyDescent="0.25"/>
  <cols>
    <col min="1" max="1" width="62.08984375" style="257" customWidth="1"/>
    <col min="2" max="2" width="76.453125" style="257" customWidth="1"/>
    <col min="3" max="16384" width="7.90625" style="257"/>
  </cols>
  <sheetData>
    <row r="1" spans="1:10" ht="15.6" x14ac:dyDescent="0.3">
      <c r="A1" s="256" t="s">
        <v>60</v>
      </c>
      <c r="B1" s="302"/>
      <c r="C1" s="258"/>
      <c r="D1" s="258"/>
      <c r="E1" s="258"/>
      <c r="F1" s="258"/>
      <c r="G1" s="258"/>
      <c r="H1" s="258"/>
      <c r="I1" s="258"/>
      <c r="J1" s="258"/>
    </row>
    <row r="2" spans="1:10" ht="15.6" x14ac:dyDescent="0.3">
      <c r="A2" s="256" t="s">
        <v>258</v>
      </c>
      <c r="B2" s="302"/>
      <c r="C2" s="85"/>
      <c r="D2" s="85"/>
      <c r="E2" s="85"/>
      <c r="F2" s="85"/>
      <c r="G2" s="85"/>
      <c r="H2" s="85"/>
      <c r="I2" s="85"/>
    </row>
    <row r="3" spans="1:10" ht="15.6" x14ac:dyDescent="0.3">
      <c r="A3" s="256" t="s">
        <v>310</v>
      </c>
      <c r="B3" s="302"/>
      <c r="C3" s="85"/>
      <c r="D3" s="85"/>
      <c r="E3" s="85"/>
      <c r="F3" s="85"/>
      <c r="G3" s="85"/>
      <c r="H3" s="85"/>
      <c r="I3" s="85"/>
      <c r="J3" s="85"/>
    </row>
    <row r="4" spans="1:10" ht="15.6" x14ac:dyDescent="0.3">
      <c r="A4" s="259" t="s">
        <v>289</v>
      </c>
      <c r="B4" s="303"/>
      <c r="C4" s="281"/>
      <c r="D4" s="281"/>
      <c r="E4" s="281"/>
      <c r="F4" s="281"/>
      <c r="G4" s="281"/>
      <c r="H4" s="281"/>
      <c r="I4" s="281"/>
      <c r="J4" s="281"/>
    </row>
    <row r="5" spans="1:10" ht="15.6" x14ac:dyDescent="0.3">
      <c r="A5" s="259" t="s">
        <v>290</v>
      </c>
      <c r="B5" s="303"/>
      <c r="C5" s="281"/>
      <c r="D5" s="281"/>
      <c r="E5" s="281"/>
      <c r="F5" s="281"/>
      <c r="G5" s="281"/>
      <c r="H5" s="281"/>
      <c r="I5" s="281"/>
      <c r="J5" s="281"/>
    </row>
    <row r="6" spans="1:10" ht="15.6" x14ac:dyDescent="0.3">
      <c r="C6" s="258"/>
      <c r="D6" s="258"/>
      <c r="E6" s="258"/>
      <c r="F6" s="258"/>
      <c r="G6" s="258"/>
      <c r="H6" s="258"/>
      <c r="I6" s="258"/>
      <c r="J6" s="258"/>
    </row>
    <row r="7" spans="1:10" ht="15.6" x14ac:dyDescent="0.3">
      <c r="A7" s="276" t="str">
        <f>'Cover-Input Page '!B7&amp;": "&amp;'Cover-Input Page '!C7</f>
        <v>Company Name (Health Plan): Anthem Blue Cross Life and Health Insurance Company</v>
      </c>
      <c r="B7" s="274"/>
      <c r="C7" s="258"/>
      <c r="D7" s="258"/>
      <c r="E7" s="258"/>
    </row>
    <row r="8" spans="1:10" ht="15.6" x14ac:dyDescent="0.3">
      <c r="A8" s="276" t="str">
        <f>"Reporting Year: "&amp;'Cover-Input Page '!$C$5</f>
        <v>Reporting Year: 2025</v>
      </c>
      <c r="B8" s="282"/>
      <c r="C8" s="258"/>
      <c r="D8" s="258"/>
      <c r="E8" s="258"/>
    </row>
    <row r="10" spans="1:10" ht="15.6" x14ac:dyDescent="0.3">
      <c r="A10" s="304" t="s">
        <v>291</v>
      </c>
      <c r="B10" s="304" t="s">
        <v>292</v>
      </c>
    </row>
    <row r="11" spans="1:10" x14ac:dyDescent="0.25">
      <c r="A11" s="305" t="s">
        <v>543</v>
      </c>
      <c r="B11" s="305" t="s">
        <v>544</v>
      </c>
    </row>
    <row r="12" spans="1:10" x14ac:dyDescent="0.25">
      <c r="A12" s="305" t="s">
        <v>545</v>
      </c>
      <c r="B12" s="305" t="s">
        <v>546</v>
      </c>
    </row>
    <row r="13" spans="1:10" x14ac:dyDescent="0.25">
      <c r="A13" s="305" t="s">
        <v>547</v>
      </c>
      <c r="B13" s="305" t="s">
        <v>548</v>
      </c>
    </row>
    <row r="14" spans="1:10" x14ac:dyDescent="0.25">
      <c r="A14" s="305" t="s">
        <v>549</v>
      </c>
      <c r="B14" s="305" t="s">
        <v>550</v>
      </c>
    </row>
    <row r="15" spans="1:10" x14ac:dyDescent="0.25">
      <c r="A15" s="305" t="s">
        <v>551</v>
      </c>
      <c r="B15" s="305" t="s">
        <v>552</v>
      </c>
    </row>
    <row r="16" spans="1:10" x14ac:dyDescent="0.25">
      <c r="A16" s="305" t="s">
        <v>553</v>
      </c>
      <c r="B16" s="305" t="s">
        <v>552</v>
      </c>
    </row>
    <row r="17" spans="1:2" x14ac:dyDescent="0.25">
      <c r="A17" s="305" t="s">
        <v>554</v>
      </c>
      <c r="B17" s="305" t="s">
        <v>555</v>
      </c>
    </row>
    <row r="18" spans="1:2" x14ac:dyDescent="0.25">
      <c r="A18" s="305" t="s">
        <v>556</v>
      </c>
      <c r="B18" s="305" t="s">
        <v>557</v>
      </c>
    </row>
    <row r="19" spans="1:2" x14ac:dyDescent="0.25">
      <c r="A19" s="305" t="s">
        <v>558</v>
      </c>
      <c r="B19" s="305" t="s">
        <v>559</v>
      </c>
    </row>
    <row r="20" spans="1:2" x14ac:dyDescent="0.25">
      <c r="A20" s="305" t="s">
        <v>560</v>
      </c>
      <c r="B20" s="305" t="s">
        <v>561</v>
      </c>
    </row>
    <row r="21" spans="1:2" x14ac:dyDescent="0.25">
      <c r="A21" s="305" t="s">
        <v>562</v>
      </c>
      <c r="B21" s="305" t="s">
        <v>563</v>
      </c>
    </row>
    <row r="22" spans="1:2" x14ac:dyDescent="0.25">
      <c r="A22" s="305" t="s">
        <v>564</v>
      </c>
      <c r="B22" s="305" t="s">
        <v>565</v>
      </c>
    </row>
    <row r="23" spans="1:2" x14ac:dyDescent="0.25">
      <c r="A23" s="305" t="s">
        <v>566</v>
      </c>
      <c r="B23" s="305" t="s">
        <v>567</v>
      </c>
    </row>
    <row r="24" spans="1:2" x14ac:dyDescent="0.25">
      <c r="A24" s="305" t="s">
        <v>568</v>
      </c>
      <c r="B24" s="305" t="s">
        <v>569</v>
      </c>
    </row>
    <row r="25" spans="1:2" x14ac:dyDescent="0.25">
      <c r="A25" s="305" t="s">
        <v>570</v>
      </c>
      <c r="B25" s="305" t="s">
        <v>571</v>
      </c>
    </row>
    <row r="26" spans="1:2" x14ac:dyDescent="0.25">
      <c r="A26" s="305" t="s">
        <v>572</v>
      </c>
      <c r="B26" s="305" t="s">
        <v>573</v>
      </c>
    </row>
    <row r="27" spans="1:2" x14ac:dyDescent="0.25">
      <c r="A27" s="305" t="s">
        <v>574</v>
      </c>
      <c r="B27" s="305" t="s">
        <v>565</v>
      </c>
    </row>
    <row r="28" spans="1:2" x14ac:dyDescent="0.25">
      <c r="A28" s="305" t="s">
        <v>575</v>
      </c>
      <c r="B28" s="305" t="s">
        <v>576</v>
      </c>
    </row>
    <row r="29" spans="1:2" x14ac:dyDescent="0.25">
      <c r="A29" s="305" t="s">
        <v>577</v>
      </c>
      <c r="B29" s="305" t="s">
        <v>578</v>
      </c>
    </row>
    <row r="30" spans="1:2" x14ac:dyDescent="0.25">
      <c r="A30" s="305" t="s">
        <v>579</v>
      </c>
      <c r="B30" s="305" t="s">
        <v>580</v>
      </c>
    </row>
    <row r="31" spans="1:2" x14ac:dyDescent="0.25">
      <c r="A31" s="305" t="s">
        <v>581</v>
      </c>
      <c r="B31" s="305" t="s">
        <v>573</v>
      </c>
    </row>
    <row r="32" spans="1:2" x14ac:dyDescent="0.25">
      <c r="A32" s="305" t="s">
        <v>582</v>
      </c>
      <c r="B32" s="305" t="s">
        <v>583</v>
      </c>
    </row>
    <row r="33" spans="1:2" x14ac:dyDescent="0.25">
      <c r="A33" s="305" t="s">
        <v>584</v>
      </c>
      <c r="B33" s="305" t="s">
        <v>565</v>
      </c>
    </row>
    <row r="34" spans="1:2" x14ac:dyDescent="0.25">
      <c r="A34" s="305" t="s">
        <v>585</v>
      </c>
      <c r="B34" s="305" t="s">
        <v>586</v>
      </c>
    </row>
    <row r="35" spans="1:2" x14ac:dyDescent="0.25">
      <c r="A35" s="305" t="s">
        <v>587</v>
      </c>
      <c r="B35" s="305" t="s">
        <v>588</v>
      </c>
    </row>
    <row r="36" spans="1:2" x14ac:dyDescent="0.25">
      <c r="A36" s="305" t="s">
        <v>589</v>
      </c>
      <c r="B36" s="305" t="s">
        <v>586</v>
      </c>
    </row>
    <row r="37" spans="1:2" x14ac:dyDescent="0.25">
      <c r="A37" s="305" t="s">
        <v>590</v>
      </c>
      <c r="B37" s="305" t="s">
        <v>550</v>
      </c>
    </row>
    <row r="38" spans="1:2" x14ac:dyDescent="0.25">
      <c r="A38" s="305" t="s">
        <v>591</v>
      </c>
      <c r="B38" s="305" t="s">
        <v>586</v>
      </c>
    </row>
    <row r="39" spans="1:2" x14ac:dyDescent="0.25">
      <c r="A39" s="305" t="s">
        <v>592</v>
      </c>
      <c r="B39" s="305" t="s">
        <v>593</v>
      </c>
    </row>
    <row r="40" spans="1:2" x14ac:dyDescent="0.25">
      <c r="A40" s="305" t="s">
        <v>594</v>
      </c>
      <c r="B40" s="305" t="s">
        <v>595</v>
      </c>
    </row>
    <row r="41" spans="1:2" x14ac:dyDescent="0.25">
      <c r="A41" s="305" t="s">
        <v>596</v>
      </c>
      <c r="B41" s="305" t="s">
        <v>597</v>
      </c>
    </row>
    <row r="42" spans="1:2" x14ac:dyDescent="0.25">
      <c r="A42" s="305" t="s">
        <v>598</v>
      </c>
      <c r="B42" s="305" t="s">
        <v>599</v>
      </c>
    </row>
    <row r="43" spans="1:2" x14ac:dyDescent="0.25">
      <c r="A43" s="305" t="s">
        <v>600</v>
      </c>
      <c r="B43" s="305" t="s">
        <v>601</v>
      </c>
    </row>
    <row r="44" spans="1:2" x14ac:dyDescent="0.25">
      <c r="A44" s="305" t="s">
        <v>602</v>
      </c>
      <c r="B44" s="305" t="s">
        <v>603</v>
      </c>
    </row>
    <row r="45" spans="1:2" x14ac:dyDescent="0.25">
      <c r="A45" s="305" t="s">
        <v>604</v>
      </c>
      <c r="B45" s="305" t="s">
        <v>605</v>
      </c>
    </row>
    <row r="46" spans="1:2" x14ac:dyDescent="0.25">
      <c r="A46" s="305" t="s">
        <v>606</v>
      </c>
      <c r="B46" s="305" t="s">
        <v>607</v>
      </c>
    </row>
    <row r="47" spans="1:2" x14ac:dyDescent="0.25">
      <c r="A47" s="305" t="s">
        <v>608</v>
      </c>
      <c r="B47" s="305" t="s">
        <v>609</v>
      </c>
    </row>
    <row r="48" spans="1:2" x14ac:dyDescent="0.25">
      <c r="A48" s="305" t="s">
        <v>610</v>
      </c>
      <c r="B48" s="305" t="s">
        <v>573</v>
      </c>
    </row>
    <row r="49" spans="1:2" x14ac:dyDescent="0.25">
      <c r="A49" s="305" t="s">
        <v>611</v>
      </c>
      <c r="B49" s="305" t="s">
        <v>550</v>
      </c>
    </row>
    <row r="50" spans="1:2" x14ac:dyDescent="0.25">
      <c r="A50" s="305" t="s">
        <v>612</v>
      </c>
      <c r="B50" s="305" t="s">
        <v>613</v>
      </c>
    </row>
    <row r="51" spans="1:2" x14ac:dyDescent="0.25">
      <c r="A51" s="305" t="s">
        <v>614</v>
      </c>
      <c r="B51" s="305" t="s">
        <v>615</v>
      </c>
    </row>
    <row r="52" spans="1:2" x14ac:dyDescent="0.25">
      <c r="A52" s="305" t="s">
        <v>616</v>
      </c>
      <c r="B52" s="305" t="s">
        <v>583</v>
      </c>
    </row>
    <row r="53" spans="1:2" x14ac:dyDescent="0.25">
      <c r="A53" s="305" t="s">
        <v>617</v>
      </c>
      <c r="B53" s="305" t="s">
        <v>618</v>
      </c>
    </row>
    <row r="54" spans="1:2" x14ac:dyDescent="0.25">
      <c r="A54" s="305" t="s">
        <v>619</v>
      </c>
      <c r="B54" s="305" t="s">
        <v>583</v>
      </c>
    </row>
    <row r="55" spans="1:2" x14ac:dyDescent="0.25">
      <c r="A55" s="305" t="s">
        <v>620</v>
      </c>
      <c r="B55" s="305" t="s">
        <v>621</v>
      </c>
    </row>
    <row r="56" spans="1:2" x14ac:dyDescent="0.25">
      <c r="A56" s="305" t="s">
        <v>622</v>
      </c>
      <c r="B56" s="305" t="s">
        <v>623</v>
      </c>
    </row>
    <row r="57" spans="1:2" x14ac:dyDescent="0.25">
      <c r="A57" s="305" t="s">
        <v>624</v>
      </c>
      <c r="B57" s="305" t="s">
        <v>573</v>
      </c>
    </row>
    <row r="58" spans="1:2" x14ac:dyDescent="0.25">
      <c r="A58" s="305" t="s">
        <v>625</v>
      </c>
      <c r="B58" s="305" t="s">
        <v>626</v>
      </c>
    </row>
    <row r="59" spans="1:2" x14ac:dyDescent="0.25">
      <c r="A59" s="305" t="s">
        <v>627</v>
      </c>
      <c r="B59" s="305" t="s">
        <v>583</v>
      </c>
    </row>
    <row r="60" spans="1:2" x14ac:dyDescent="0.25">
      <c r="A60" s="305" t="s">
        <v>628</v>
      </c>
      <c r="B60" s="305" t="s">
        <v>629</v>
      </c>
    </row>
    <row r="61" spans="1:2" x14ac:dyDescent="0.25">
      <c r="A61" s="305" t="s">
        <v>630</v>
      </c>
      <c r="B61" s="305" t="s">
        <v>601</v>
      </c>
    </row>
    <row r="62" spans="1:2" x14ac:dyDescent="0.25">
      <c r="A62" s="305" t="s">
        <v>631</v>
      </c>
      <c r="B62" s="305" t="s">
        <v>601</v>
      </c>
    </row>
    <row r="63" spans="1:2" x14ac:dyDescent="0.25">
      <c r="A63" s="305" t="s">
        <v>632</v>
      </c>
      <c r="B63" s="305" t="s">
        <v>633</v>
      </c>
    </row>
    <row r="64" spans="1:2" x14ac:dyDescent="0.25">
      <c r="A64" s="305" t="s">
        <v>634</v>
      </c>
      <c r="B64" s="305" t="s">
        <v>635</v>
      </c>
    </row>
    <row r="65" spans="1:2" x14ac:dyDescent="0.25">
      <c r="A65" s="305" t="s">
        <v>636</v>
      </c>
      <c r="B65" s="305" t="s">
        <v>637</v>
      </c>
    </row>
    <row r="66" spans="1:2" x14ac:dyDescent="0.25">
      <c r="A66" s="305" t="s">
        <v>638</v>
      </c>
      <c r="B66" s="305" t="s">
        <v>639</v>
      </c>
    </row>
    <row r="67" spans="1:2" x14ac:dyDescent="0.25">
      <c r="A67" s="305" t="s">
        <v>640</v>
      </c>
      <c r="B67" s="305" t="s">
        <v>641</v>
      </c>
    </row>
    <row r="68" spans="1:2" x14ac:dyDescent="0.25">
      <c r="A68" s="305" t="s">
        <v>642</v>
      </c>
      <c r="B68" s="305" t="s">
        <v>641</v>
      </c>
    </row>
    <row r="69" spans="1:2" x14ac:dyDescent="0.25">
      <c r="A69" s="305" t="s">
        <v>643</v>
      </c>
      <c r="B69" s="305" t="s">
        <v>641</v>
      </c>
    </row>
    <row r="70" spans="1:2" x14ac:dyDescent="0.25">
      <c r="A70" s="305" t="s">
        <v>644</v>
      </c>
      <c r="B70" s="305" t="s">
        <v>645</v>
      </c>
    </row>
    <row r="71" spans="1:2" x14ac:dyDescent="0.25">
      <c r="A71" s="305" t="s">
        <v>646</v>
      </c>
      <c r="B71" s="305" t="s">
        <v>647</v>
      </c>
    </row>
    <row r="72" spans="1:2" x14ac:dyDescent="0.25">
      <c r="A72" s="305" t="s">
        <v>648</v>
      </c>
      <c r="B72" s="305" t="s">
        <v>649</v>
      </c>
    </row>
    <row r="73" spans="1:2" x14ac:dyDescent="0.25">
      <c r="A73" s="305" t="s">
        <v>650</v>
      </c>
      <c r="B73" s="305" t="s">
        <v>565</v>
      </c>
    </row>
    <row r="74" spans="1:2" x14ac:dyDescent="0.25">
      <c r="A74" s="305" t="s">
        <v>651</v>
      </c>
      <c r="B74" s="305" t="s">
        <v>546</v>
      </c>
    </row>
    <row r="75" spans="1:2" x14ac:dyDescent="0.25">
      <c r="A75" s="305" t="s">
        <v>652</v>
      </c>
      <c r="B75" s="305" t="s">
        <v>653</v>
      </c>
    </row>
    <row r="76" spans="1:2" x14ac:dyDescent="0.25">
      <c r="A76" s="305" t="s">
        <v>654</v>
      </c>
      <c r="B76" s="305" t="s">
        <v>655</v>
      </c>
    </row>
    <row r="77" spans="1:2" x14ac:dyDescent="0.25">
      <c r="A77" s="305" t="s">
        <v>656</v>
      </c>
      <c r="B77" s="305" t="s">
        <v>657</v>
      </c>
    </row>
    <row r="78" spans="1:2" x14ac:dyDescent="0.25">
      <c r="A78" s="305" t="s">
        <v>658</v>
      </c>
      <c r="B78" s="305" t="s">
        <v>659</v>
      </c>
    </row>
    <row r="79" spans="1:2" x14ac:dyDescent="0.25">
      <c r="A79" s="305" t="s">
        <v>660</v>
      </c>
      <c r="B79" s="305" t="s">
        <v>565</v>
      </c>
    </row>
    <row r="80" spans="1:2" x14ac:dyDescent="0.25">
      <c r="A80" s="305" t="s">
        <v>661</v>
      </c>
      <c r="B80" s="305" t="s">
        <v>662</v>
      </c>
    </row>
    <row r="81" spans="1:2" x14ac:dyDescent="0.25">
      <c r="A81" s="305" t="s">
        <v>663</v>
      </c>
      <c r="B81" s="305" t="s">
        <v>599</v>
      </c>
    </row>
    <row r="82" spans="1:2" x14ac:dyDescent="0.25">
      <c r="A82" s="305" t="s">
        <v>664</v>
      </c>
      <c r="B82" s="305" t="s">
        <v>665</v>
      </c>
    </row>
    <row r="83" spans="1:2" x14ac:dyDescent="0.25">
      <c r="A83" s="305" t="s">
        <v>666</v>
      </c>
      <c r="B83" s="305" t="s">
        <v>583</v>
      </c>
    </row>
    <row r="84" spans="1:2" x14ac:dyDescent="0.25">
      <c r="A84" s="305" t="s">
        <v>667</v>
      </c>
      <c r="B84" s="305" t="s">
        <v>573</v>
      </c>
    </row>
    <row r="85" spans="1:2" x14ac:dyDescent="0.25">
      <c r="A85" s="305" t="s">
        <v>668</v>
      </c>
      <c r="B85" s="305" t="s">
        <v>573</v>
      </c>
    </row>
    <row r="86" spans="1:2" x14ac:dyDescent="0.25">
      <c r="A86" s="305" t="s">
        <v>669</v>
      </c>
      <c r="B86" s="305" t="s">
        <v>670</v>
      </c>
    </row>
    <row r="87" spans="1:2" x14ac:dyDescent="0.25">
      <c r="A87" s="305" t="s">
        <v>671</v>
      </c>
      <c r="B87" s="305" t="s">
        <v>672</v>
      </c>
    </row>
    <row r="88" spans="1:2" x14ac:dyDescent="0.25">
      <c r="A88" s="305" t="s">
        <v>673</v>
      </c>
      <c r="B88" s="305" t="s">
        <v>672</v>
      </c>
    </row>
    <row r="89" spans="1:2" x14ac:dyDescent="0.25">
      <c r="A89" s="305" t="s">
        <v>674</v>
      </c>
      <c r="B89" s="305" t="s">
        <v>675</v>
      </c>
    </row>
    <row r="90" spans="1:2" x14ac:dyDescent="0.25">
      <c r="A90" s="305" t="s">
        <v>676</v>
      </c>
      <c r="B90" s="305" t="s">
        <v>677</v>
      </c>
    </row>
    <row r="91" spans="1:2" x14ac:dyDescent="0.25">
      <c r="A91" s="305" t="s">
        <v>678</v>
      </c>
      <c r="B91" s="305" t="s">
        <v>559</v>
      </c>
    </row>
    <row r="92" spans="1:2" x14ac:dyDescent="0.25">
      <c r="A92" s="305" t="s">
        <v>679</v>
      </c>
      <c r="B92" s="305" t="s">
        <v>665</v>
      </c>
    </row>
    <row r="93" spans="1:2" x14ac:dyDescent="0.25">
      <c r="A93" s="305" t="s">
        <v>680</v>
      </c>
      <c r="B93" s="305" t="s">
        <v>681</v>
      </c>
    </row>
    <row r="94" spans="1:2" x14ac:dyDescent="0.25">
      <c r="A94" s="305" t="s">
        <v>682</v>
      </c>
      <c r="B94" s="305" t="s">
        <v>681</v>
      </c>
    </row>
    <row r="95" spans="1:2" x14ac:dyDescent="0.25">
      <c r="A95" s="305" t="s">
        <v>683</v>
      </c>
      <c r="B95" s="305" t="s">
        <v>681</v>
      </c>
    </row>
    <row r="96" spans="1:2" x14ac:dyDescent="0.25">
      <c r="A96" s="305" t="s">
        <v>684</v>
      </c>
      <c r="B96" s="305" t="s">
        <v>681</v>
      </c>
    </row>
    <row r="97" spans="1:2" x14ac:dyDescent="0.25">
      <c r="A97" s="305" t="s">
        <v>685</v>
      </c>
      <c r="B97" s="305" t="s">
        <v>681</v>
      </c>
    </row>
    <row r="98" spans="1:2" x14ac:dyDescent="0.25">
      <c r="A98" s="305" t="s">
        <v>686</v>
      </c>
      <c r="B98" s="305" t="s">
        <v>559</v>
      </c>
    </row>
    <row r="99" spans="1:2" x14ac:dyDescent="0.25">
      <c r="A99" s="305" t="s">
        <v>687</v>
      </c>
      <c r="B99" s="305" t="s">
        <v>586</v>
      </c>
    </row>
    <row r="100" spans="1:2" x14ac:dyDescent="0.25">
      <c r="A100" s="305" t="s">
        <v>688</v>
      </c>
      <c r="B100" s="305" t="s">
        <v>689</v>
      </c>
    </row>
    <row r="101" spans="1:2" x14ac:dyDescent="0.25">
      <c r="A101" s="305" t="s">
        <v>690</v>
      </c>
      <c r="B101" s="305" t="s">
        <v>691</v>
      </c>
    </row>
    <row r="102" spans="1:2" x14ac:dyDescent="0.25">
      <c r="A102" s="305" t="s">
        <v>692</v>
      </c>
      <c r="B102" s="305" t="s">
        <v>586</v>
      </c>
    </row>
    <row r="103" spans="1:2" x14ac:dyDescent="0.25">
      <c r="A103" s="305" t="s">
        <v>693</v>
      </c>
      <c r="B103" s="305" t="s">
        <v>655</v>
      </c>
    </row>
    <row r="104" spans="1:2" x14ac:dyDescent="0.25">
      <c r="A104" s="305" t="s">
        <v>694</v>
      </c>
      <c r="B104" s="305" t="s">
        <v>670</v>
      </c>
    </row>
    <row r="105" spans="1:2" x14ac:dyDescent="0.25">
      <c r="A105" s="305" t="s">
        <v>695</v>
      </c>
      <c r="B105" s="305" t="s">
        <v>696</v>
      </c>
    </row>
    <row r="106" spans="1:2" x14ac:dyDescent="0.25">
      <c r="A106" s="305" t="s">
        <v>697</v>
      </c>
      <c r="B106" s="305" t="s">
        <v>586</v>
      </c>
    </row>
    <row r="107" spans="1:2" x14ac:dyDescent="0.25">
      <c r="A107" s="305" t="s">
        <v>698</v>
      </c>
      <c r="B107" s="305" t="s">
        <v>699</v>
      </c>
    </row>
    <row r="108" spans="1:2" x14ac:dyDescent="0.25">
      <c r="A108" s="305" t="s">
        <v>700</v>
      </c>
      <c r="B108" s="305" t="s">
        <v>699</v>
      </c>
    </row>
    <row r="109" spans="1:2" x14ac:dyDescent="0.25">
      <c r="A109" s="305" t="s">
        <v>701</v>
      </c>
      <c r="B109" s="305" t="s">
        <v>583</v>
      </c>
    </row>
    <row r="110" spans="1:2" x14ac:dyDescent="0.25">
      <c r="A110" s="305" t="s">
        <v>702</v>
      </c>
      <c r="B110" s="305" t="s">
        <v>548</v>
      </c>
    </row>
    <row r="111" spans="1:2" x14ac:dyDescent="0.25">
      <c r="A111" s="305" t="s">
        <v>703</v>
      </c>
      <c r="B111" s="305" t="s">
        <v>586</v>
      </c>
    </row>
    <row r="112" spans="1:2" x14ac:dyDescent="0.25">
      <c r="A112" s="305" t="s">
        <v>704</v>
      </c>
      <c r="B112" s="305" t="s">
        <v>705</v>
      </c>
    </row>
    <row r="113" spans="1:2" x14ac:dyDescent="0.25">
      <c r="A113" s="305" t="s">
        <v>706</v>
      </c>
      <c r="B113" s="305" t="s">
        <v>583</v>
      </c>
    </row>
    <row r="114" spans="1:2" x14ac:dyDescent="0.25">
      <c r="A114" s="305" t="s">
        <v>707</v>
      </c>
      <c r="B114" s="305" t="s">
        <v>708</v>
      </c>
    </row>
    <row r="115" spans="1:2" x14ac:dyDescent="0.25">
      <c r="A115" s="305" t="s">
        <v>709</v>
      </c>
      <c r="B115" s="305" t="s">
        <v>565</v>
      </c>
    </row>
    <row r="116" spans="1:2" x14ac:dyDescent="0.25">
      <c r="A116" s="305" t="s">
        <v>710</v>
      </c>
      <c r="B116" s="305" t="s">
        <v>573</v>
      </c>
    </row>
    <row r="117" spans="1:2" x14ac:dyDescent="0.25">
      <c r="A117" s="305" t="s">
        <v>711</v>
      </c>
      <c r="B117" s="305" t="s">
        <v>552</v>
      </c>
    </row>
    <row r="118" spans="1:2" x14ac:dyDescent="0.25">
      <c r="A118" s="305" t="s">
        <v>712</v>
      </c>
      <c r="B118" s="305" t="s">
        <v>713</v>
      </c>
    </row>
    <row r="119" spans="1:2" x14ac:dyDescent="0.25">
      <c r="A119" s="305" t="s">
        <v>714</v>
      </c>
      <c r="B119" s="305" t="s">
        <v>586</v>
      </c>
    </row>
    <row r="120" spans="1:2" x14ac:dyDescent="0.25">
      <c r="A120" s="305" t="s">
        <v>715</v>
      </c>
      <c r="B120" s="305" t="s">
        <v>716</v>
      </c>
    </row>
    <row r="121" spans="1:2" x14ac:dyDescent="0.25">
      <c r="A121" s="305" t="s">
        <v>717</v>
      </c>
      <c r="B121" s="305" t="s">
        <v>565</v>
      </c>
    </row>
    <row r="122" spans="1:2" x14ac:dyDescent="0.25">
      <c r="A122" s="305" t="s">
        <v>718</v>
      </c>
      <c r="B122" s="305" t="s">
        <v>719</v>
      </c>
    </row>
    <row r="123" spans="1:2" x14ac:dyDescent="0.25">
      <c r="A123" s="305" t="s">
        <v>720</v>
      </c>
      <c r="B123" s="305" t="s">
        <v>721</v>
      </c>
    </row>
    <row r="124" spans="1:2" x14ac:dyDescent="0.25">
      <c r="A124" s="305" t="s">
        <v>722</v>
      </c>
      <c r="B124" s="305" t="s">
        <v>723</v>
      </c>
    </row>
    <row r="125" spans="1:2" x14ac:dyDescent="0.25">
      <c r="A125" s="305" t="s">
        <v>724</v>
      </c>
      <c r="B125" s="305" t="s">
        <v>626</v>
      </c>
    </row>
    <row r="126" spans="1:2" x14ac:dyDescent="0.25">
      <c r="A126" s="305" t="s">
        <v>725</v>
      </c>
      <c r="B126" s="305" t="s">
        <v>726</v>
      </c>
    </row>
    <row r="127" spans="1:2" x14ac:dyDescent="0.25">
      <c r="A127" s="305" t="s">
        <v>727</v>
      </c>
      <c r="B127" s="305" t="s">
        <v>728</v>
      </c>
    </row>
    <row r="128" spans="1:2" x14ac:dyDescent="0.25">
      <c r="A128" s="305" t="s">
        <v>729</v>
      </c>
      <c r="B128" s="305" t="s">
        <v>586</v>
      </c>
    </row>
    <row r="129" spans="1:2" x14ac:dyDescent="0.25">
      <c r="A129" s="305" t="s">
        <v>730</v>
      </c>
      <c r="B129" s="305" t="s">
        <v>731</v>
      </c>
    </row>
    <row r="130" spans="1:2" x14ac:dyDescent="0.25">
      <c r="A130" s="305" t="s">
        <v>732</v>
      </c>
      <c r="B130" s="305" t="s">
        <v>655</v>
      </c>
    </row>
    <row r="131" spans="1:2" x14ac:dyDescent="0.25">
      <c r="A131" s="305" t="s">
        <v>733</v>
      </c>
      <c r="B131" s="305" t="s">
        <v>586</v>
      </c>
    </row>
    <row r="132" spans="1:2" x14ac:dyDescent="0.25">
      <c r="A132" s="305" t="s">
        <v>734</v>
      </c>
      <c r="B132" s="305" t="s">
        <v>649</v>
      </c>
    </row>
    <row r="133" spans="1:2" x14ac:dyDescent="0.25">
      <c r="A133" s="305" t="s">
        <v>735</v>
      </c>
      <c r="B133" s="305" t="s">
        <v>573</v>
      </c>
    </row>
    <row r="134" spans="1:2" x14ac:dyDescent="0.25">
      <c r="A134" s="305" t="s">
        <v>736</v>
      </c>
      <c r="B134" s="305" t="s">
        <v>586</v>
      </c>
    </row>
    <row r="135" spans="1:2" x14ac:dyDescent="0.25">
      <c r="A135" s="305" t="s">
        <v>737</v>
      </c>
      <c r="B135" s="305" t="s">
        <v>672</v>
      </c>
    </row>
    <row r="136" spans="1:2" x14ac:dyDescent="0.25">
      <c r="A136" s="305" t="s">
        <v>738</v>
      </c>
      <c r="B136" s="305" t="s">
        <v>603</v>
      </c>
    </row>
    <row r="137" spans="1:2" x14ac:dyDescent="0.25">
      <c r="A137" s="305" t="s">
        <v>739</v>
      </c>
      <c r="B137" s="305" t="s">
        <v>740</v>
      </c>
    </row>
    <row r="138" spans="1:2" x14ac:dyDescent="0.25">
      <c r="A138" s="305" t="s">
        <v>741</v>
      </c>
      <c r="B138" s="305" t="s">
        <v>742</v>
      </c>
    </row>
    <row r="139" spans="1:2" x14ac:dyDescent="0.25">
      <c r="A139" s="305" t="s">
        <v>743</v>
      </c>
      <c r="B139" s="305" t="s">
        <v>744</v>
      </c>
    </row>
    <row r="140" spans="1:2" x14ac:dyDescent="0.25">
      <c r="A140" s="305" t="s">
        <v>745</v>
      </c>
      <c r="B140" s="305" t="s">
        <v>607</v>
      </c>
    </row>
    <row r="141" spans="1:2" x14ac:dyDescent="0.25">
      <c r="A141" s="305" t="s">
        <v>746</v>
      </c>
      <c r="B141" s="305" t="s">
        <v>747</v>
      </c>
    </row>
    <row r="142" spans="1:2" x14ac:dyDescent="0.25">
      <c r="A142" s="305" t="s">
        <v>748</v>
      </c>
      <c r="B142" s="305" t="s">
        <v>626</v>
      </c>
    </row>
    <row r="143" spans="1:2" x14ac:dyDescent="0.25">
      <c r="A143" s="305" t="s">
        <v>749</v>
      </c>
      <c r="B143" s="305" t="s">
        <v>750</v>
      </c>
    </row>
    <row r="144" spans="1:2" x14ac:dyDescent="0.25">
      <c r="A144" s="305" t="s">
        <v>751</v>
      </c>
      <c r="B144" s="305" t="s">
        <v>665</v>
      </c>
    </row>
    <row r="145" spans="1:2" x14ac:dyDescent="0.25">
      <c r="A145" s="305" t="s">
        <v>752</v>
      </c>
      <c r="B145" s="305" t="s">
        <v>753</v>
      </c>
    </row>
    <row r="146" spans="1:2" x14ac:dyDescent="0.25">
      <c r="A146" s="305" t="s">
        <v>754</v>
      </c>
      <c r="B146" s="305" t="s">
        <v>546</v>
      </c>
    </row>
    <row r="147" spans="1:2" x14ac:dyDescent="0.25">
      <c r="A147" s="305" t="s">
        <v>755</v>
      </c>
      <c r="B147" s="305" t="s">
        <v>659</v>
      </c>
    </row>
    <row r="148" spans="1:2" x14ac:dyDescent="0.25">
      <c r="A148" s="305" t="s">
        <v>756</v>
      </c>
      <c r="B148" s="305" t="s">
        <v>757</v>
      </c>
    </row>
    <row r="149" spans="1:2" x14ac:dyDescent="0.25">
      <c r="A149" s="305" t="s">
        <v>758</v>
      </c>
      <c r="B149" s="305" t="s">
        <v>757</v>
      </c>
    </row>
    <row r="150" spans="1:2" x14ac:dyDescent="0.25">
      <c r="A150" s="305" t="s">
        <v>759</v>
      </c>
      <c r="B150" s="305" t="s">
        <v>637</v>
      </c>
    </row>
    <row r="151" spans="1:2" x14ac:dyDescent="0.25">
      <c r="A151" s="305" t="s">
        <v>760</v>
      </c>
      <c r="B151" s="305" t="s">
        <v>761</v>
      </c>
    </row>
    <row r="152" spans="1:2" x14ac:dyDescent="0.25">
      <c r="A152" s="305" t="s">
        <v>762</v>
      </c>
      <c r="B152" s="305" t="s">
        <v>583</v>
      </c>
    </row>
    <row r="153" spans="1:2" x14ac:dyDescent="0.25">
      <c r="A153" s="305" t="s">
        <v>763</v>
      </c>
      <c r="B153" s="305" t="s">
        <v>764</v>
      </c>
    </row>
    <row r="154" spans="1:2" x14ac:dyDescent="0.25">
      <c r="A154" s="305" t="s">
        <v>765</v>
      </c>
      <c r="B154" s="305" t="s">
        <v>766</v>
      </c>
    </row>
    <row r="155" spans="1:2" x14ac:dyDescent="0.25">
      <c r="A155" s="305" t="s">
        <v>767</v>
      </c>
      <c r="B155" s="305" t="s">
        <v>665</v>
      </c>
    </row>
    <row r="156" spans="1:2" x14ac:dyDescent="0.25">
      <c r="A156" s="305" t="s">
        <v>768</v>
      </c>
      <c r="B156" s="305" t="s">
        <v>607</v>
      </c>
    </row>
    <row r="157" spans="1:2" x14ac:dyDescent="0.25">
      <c r="A157" s="305" t="s">
        <v>769</v>
      </c>
      <c r="B157" s="305" t="s">
        <v>723</v>
      </c>
    </row>
    <row r="158" spans="1:2" x14ac:dyDescent="0.25">
      <c r="A158" s="305" t="s">
        <v>770</v>
      </c>
      <c r="B158" s="305" t="s">
        <v>601</v>
      </c>
    </row>
    <row r="159" spans="1:2" x14ac:dyDescent="0.25">
      <c r="A159" s="305" t="s">
        <v>771</v>
      </c>
      <c r="B159" s="305" t="s">
        <v>772</v>
      </c>
    </row>
    <row r="160" spans="1:2" x14ac:dyDescent="0.25">
      <c r="A160" s="305" t="s">
        <v>773</v>
      </c>
      <c r="B160" s="305" t="s">
        <v>772</v>
      </c>
    </row>
    <row r="161" spans="1:2" x14ac:dyDescent="0.25">
      <c r="A161" s="305" t="s">
        <v>774</v>
      </c>
      <c r="B161" s="305" t="s">
        <v>775</v>
      </c>
    </row>
    <row r="162" spans="1:2" x14ac:dyDescent="0.25">
      <c r="A162" s="305" t="s">
        <v>776</v>
      </c>
      <c r="B162" s="305" t="s">
        <v>546</v>
      </c>
    </row>
    <row r="163" spans="1:2" x14ac:dyDescent="0.25">
      <c r="A163" s="305" t="s">
        <v>777</v>
      </c>
      <c r="B163" s="305" t="s">
        <v>778</v>
      </c>
    </row>
    <row r="164" spans="1:2" x14ac:dyDescent="0.25">
      <c r="A164" s="305" t="s">
        <v>779</v>
      </c>
      <c r="B164" s="305" t="s">
        <v>780</v>
      </c>
    </row>
    <row r="165" spans="1:2" x14ac:dyDescent="0.25">
      <c r="A165" s="305" t="s">
        <v>781</v>
      </c>
      <c r="B165" s="305" t="s">
        <v>782</v>
      </c>
    </row>
    <row r="166" spans="1:2" x14ac:dyDescent="0.25">
      <c r="A166" s="305" t="s">
        <v>783</v>
      </c>
      <c r="B166" s="305" t="s">
        <v>757</v>
      </c>
    </row>
    <row r="167" spans="1:2" x14ac:dyDescent="0.25">
      <c r="A167" s="305" t="s">
        <v>784</v>
      </c>
      <c r="B167" s="305" t="s">
        <v>742</v>
      </c>
    </row>
    <row r="168" spans="1:2" x14ac:dyDescent="0.25">
      <c r="A168" s="305" t="s">
        <v>785</v>
      </c>
      <c r="B168" s="305" t="s">
        <v>603</v>
      </c>
    </row>
    <row r="169" spans="1:2" x14ac:dyDescent="0.25">
      <c r="A169" s="305" t="s">
        <v>786</v>
      </c>
      <c r="B169" s="305" t="s">
        <v>787</v>
      </c>
    </row>
    <row r="170" spans="1:2" x14ac:dyDescent="0.25">
      <c r="A170" s="305" t="s">
        <v>788</v>
      </c>
      <c r="B170" s="305" t="s">
        <v>583</v>
      </c>
    </row>
    <row r="171" spans="1:2" x14ac:dyDescent="0.25">
      <c r="A171" s="305" t="s">
        <v>789</v>
      </c>
      <c r="B171" s="305" t="s">
        <v>764</v>
      </c>
    </row>
    <row r="172" spans="1:2" x14ac:dyDescent="0.25">
      <c r="A172" s="305" t="s">
        <v>790</v>
      </c>
      <c r="B172" s="305" t="s">
        <v>791</v>
      </c>
    </row>
    <row r="173" spans="1:2" x14ac:dyDescent="0.25">
      <c r="A173" s="305" t="s">
        <v>792</v>
      </c>
      <c r="B173" s="305" t="s">
        <v>615</v>
      </c>
    </row>
    <row r="174" spans="1:2" x14ac:dyDescent="0.25">
      <c r="A174" s="305" t="s">
        <v>793</v>
      </c>
      <c r="B174" s="305" t="s">
        <v>615</v>
      </c>
    </row>
    <row r="175" spans="1:2" x14ac:dyDescent="0.25">
      <c r="A175" s="305" t="s">
        <v>794</v>
      </c>
      <c r="B175" s="305" t="s">
        <v>626</v>
      </c>
    </row>
    <row r="176" spans="1:2" x14ac:dyDescent="0.25">
      <c r="A176" s="305" t="s">
        <v>795</v>
      </c>
      <c r="B176" s="305" t="s">
        <v>796</v>
      </c>
    </row>
    <row r="177" spans="1:2" x14ac:dyDescent="0.25">
      <c r="A177" s="305" t="s">
        <v>797</v>
      </c>
      <c r="B177" s="305" t="s">
        <v>798</v>
      </c>
    </row>
    <row r="178" spans="1:2" x14ac:dyDescent="0.25">
      <c r="A178" s="305" t="s">
        <v>799</v>
      </c>
      <c r="B178" s="305" t="s">
        <v>800</v>
      </c>
    </row>
    <row r="179" spans="1:2" x14ac:dyDescent="0.25">
      <c r="A179" s="305" t="s">
        <v>801</v>
      </c>
      <c r="B179" s="305" t="s">
        <v>802</v>
      </c>
    </row>
    <row r="180" spans="1:2" x14ac:dyDescent="0.25">
      <c r="A180" s="305" t="s">
        <v>803</v>
      </c>
      <c r="B180" s="305" t="s">
        <v>637</v>
      </c>
    </row>
    <row r="181" spans="1:2" x14ac:dyDescent="0.25">
      <c r="A181" s="305" t="s">
        <v>804</v>
      </c>
      <c r="B181" s="305" t="s">
        <v>573</v>
      </c>
    </row>
    <row r="182" spans="1:2" x14ac:dyDescent="0.25">
      <c r="A182" s="305" t="s">
        <v>805</v>
      </c>
      <c r="B182" s="305" t="s">
        <v>806</v>
      </c>
    </row>
    <row r="183" spans="1:2" x14ac:dyDescent="0.25">
      <c r="A183" s="305" t="s">
        <v>807</v>
      </c>
      <c r="B183" s="305" t="s">
        <v>719</v>
      </c>
    </row>
    <row r="184" spans="1:2" x14ac:dyDescent="0.25">
      <c r="A184" s="305" t="s">
        <v>808</v>
      </c>
      <c r="B184" s="305" t="s">
        <v>544</v>
      </c>
    </row>
    <row r="185" spans="1:2" x14ac:dyDescent="0.25">
      <c r="A185" s="305" t="s">
        <v>809</v>
      </c>
      <c r="B185" s="305" t="s">
        <v>766</v>
      </c>
    </row>
    <row r="186" spans="1:2" x14ac:dyDescent="0.25">
      <c r="A186" s="305" t="s">
        <v>810</v>
      </c>
      <c r="B186" s="305" t="s">
        <v>742</v>
      </c>
    </row>
    <row r="187" spans="1:2" x14ac:dyDescent="0.25">
      <c r="A187" s="305" t="s">
        <v>811</v>
      </c>
      <c r="B187" s="305" t="s">
        <v>670</v>
      </c>
    </row>
    <row r="188" spans="1:2" x14ac:dyDescent="0.25">
      <c r="A188" s="305" t="s">
        <v>812</v>
      </c>
      <c r="B188" s="305" t="s">
        <v>813</v>
      </c>
    </row>
    <row r="189" spans="1:2" x14ac:dyDescent="0.25">
      <c r="A189" s="305" t="s">
        <v>814</v>
      </c>
      <c r="B189" s="305" t="s">
        <v>815</v>
      </c>
    </row>
    <row r="190" spans="1:2" x14ac:dyDescent="0.25">
      <c r="A190" s="305" t="s">
        <v>816</v>
      </c>
      <c r="B190" s="305" t="s">
        <v>817</v>
      </c>
    </row>
    <row r="191" spans="1:2" x14ac:dyDescent="0.25">
      <c r="A191" s="305" t="s">
        <v>818</v>
      </c>
      <c r="B191" s="305" t="s">
        <v>819</v>
      </c>
    </row>
    <row r="192" spans="1:2" x14ac:dyDescent="0.25">
      <c r="A192" s="305" t="s">
        <v>820</v>
      </c>
      <c r="B192" s="305" t="s">
        <v>647</v>
      </c>
    </row>
    <row r="193" spans="1:2" x14ac:dyDescent="0.25">
      <c r="A193" s="305" t="s">
        <v>821</v>
      </c>
      <c r="B193" s="305" t="s">
        <v>569</v>
      </c>
    </row>
    <row r="194" spans="1:2" x14ac:dyDescent="0.25">
      <c r="A194" s="305" t="s">
        <v>822</v>
      </c>
      <c r="B194" s="305" t="s">
        <v>823</v>
      </c>
    </row>
    <row r="195" spans="1:2" x14ac:dyDescent="0.25">
      <c r="A195" s="305" t="s">
        <v>824</v>
      </c>
      <c r="B195" s="305" t="s">
        <v>681</v>
      </c>
    </row>
    <row r="196" spans="1:2" x14ac:dyDescent="0.25">
      <c r="A196" s="305" t="s">
        <v>825</v>
      </c>
      <c r="B196" s="305" t="s">
        <v>550</v>
      </c>
    </row>
    <row r="197" spans="1:2" x14ac:dyDescent="0.25">
      <c r="A197" s="305" t="s">
        <v>826</v>
      </c>
      <c r="B197" s="305" t="s">
        <v>550</v>
      </c>
    </row>
    <row r="198" spans="1:2" x14ac:dyDescent="0.25">
      <c r="A198" s="305" t="s">
        <v>827</v>
      </c>
      <c r="B198" s="305" t="s">
        <v>665</v>
      </c>
    </row>
    <row r="199" spans="1:2" x14ac:dyDescent="0.25">
      <c r="A199" s="305" t="s">
        <v>828</v>
      </c>
      <c r="B199" s="305" t="s">
        <v>829</v>
      </c>
    </row>
    <row r="200" spans="1:2" x14ac:dyDescent="0.25">
      <c r="A200" s="305" t="s">
        <v>830</v>
      </c>
      <c r="B200" s="305" t="s">
        <v>586</v>
      </c>
    </row>
    <row r="201" spans="1:2" x14ac:dyDescent="0.25">
      <c r="A201" s="305" t="s">
        <v>831</v>
      </c>
      <c r="B201" s="305" t="s">
        <v>550</v>
      </c>
    </row>
    <row r="202" spans="1:2" x14ac:dyDescent="0.25">
      <c r="A202" s="305" t="s">
        <v>832</v>
      </c>
      <c r="B202" s="305" t="s">
        <v>583</v>
      </c>
    </row>
    <row r="203" spans="1:2" x14ac:dyDescent="0.25">
      <c r="A203" s="305" t="s">
        <v>833</v>
      </c>
      <c r="B203" s="305" t="s">
        <v>576</v>
      </c>
    </row>
    <row r="204" spans="1:2" x14ac:dyDescent="0.25">
      <c r="A204" s="305" t="s">
        <v>834</v>
      </c>
      <c r="B204" s="305" t="s">
        <v>613</v>
      </c>
    </row>
    <row r="205" spans="1:2" x14ac:dyDescent="0.25">
      <c r="A205" s="305" t="s">
        <v>835</v>
      </c>
      <c r="B205" s="305" t="s">
        <v>583</v>
      </c>
    </row>
    <row r="206" spans="1:2" x14ac:dyDescent="0.25">
      <c r="A206" s="305" t="s">
        <v>836</v>
      </c>
      <c r="B206" s="305" t="s">
        <v>837</v>
      </c>
    </row>
    <row r="207" spans="1:2" x14ac:dyDescent="0.25">
      <c r="A207" s="305" t="s">
        <v>836</v>
      </c>
      <c r="B207" s="305" t="s">
        <v>823</v>
      </c>
    </row>
    <row r="208" spans="1:2" x14ac:dyDescent="0.25">
      <c r="A208" s="305" t="s">
        <v>838</v>
      </c>
      <c r="B208" s="305" t="s">
        <v>586</v>
      </c>
    </row>
    <row r="209" spans="1:2" x14ac:dyDescent="0.25">
      <c r="A209" s="305" t="s">
        <v>839</v>
      </c>
      <c r="B209" s="305" t="s">
        <v>778</v>
      </c>
    </row>
    <row r="210" spans="1:2" x14ac:dyDescent="0.25">
      <c r="A210" s="305" t="s">
        <v>840</v>
      </c>
      <c r="B210" s="305" t="s">
        <v>550</v>
      </c>
    </row>
    <row r="211" spans="1:2" x14ac:dyDescent="0.25">
      <c r="A211" s="305" t="s">
        <v>841</v>
      </c>
      <c r="B211" s="305" t="s">
        <v>550</v>
      </c>
    </row>
    <row r="212" spans="1:2" x14ac:dyDescent="0.25">
      <c r="A212" s="305" t="s">
        <v>842</v>
      </c>
      <c r="B212" s="305" t="s">
        <v>586</v>
      </c>
    </row>
    <row r="213" spans="1:2" x14ac:dyDescent="0.25">
      <c r="A213" s="305" t="s">
        <v>843</v>
      </c>
      <c r="B213" s="305" t="s">
        <v>844</v>
      </c>
    </row>
    <row r="214" spans="1:2" x14ac:dyDescent="0.25">
      <c r="A214" s="305" t="s">
        <v>845</v>
      </c>
      <c r="B214" s="305" t="s">
        <v>846</v>
      </c>
    </row>
    <row r="215" spans="1:2" x14ac:dyDescent="0.25">
      <c r="A215" s="305" t="s">
        <v>847</v>
      </c>
      <c r="B215" s="305" t="s">
        <v>550</v>
      </c>
    </row>
    <row r="216" spans="1:2" x14ac:dyDescent="0.25">
      <c r="A216" s="305" t="s">
        <v>848</v>
      </c>
      <c r="B216" s="305" t="s">
        <v>849</v>
      </c>
    </row>
    <row r="217" spans="1:2" x14ac:dyDescent="0.25">
      <c r="A217" s="305" t="s">
        <v>850</v>
      </c>
      <c r="B217" s="305" t="s">
        <v>696</v>
      </c>
    </row>
    <row r="218" spans="1:2" x14ac:dyDescent="0.25">
      <c r="A218" s="305" t="s">
        <v>851</v>
      </c>
      <c r="B218" s="305" t="s">
        <v>659</v>
      </c>
    </row>
    <row r="219" spans="1:2" x14ac:dyDescent="0.25">
      <c r="A219" s="305" t="s">
        <v>852</v>
      </c>
      <c r="B219" s="305" t="s">
        <v>586</v>
      </c>
    </row>
    <row r="220" spans="1:2" x14ac:dyDescent="0.25">
      <c r="A220" s="305" t="s">
        <v>853</v>
      </c>
      <c r="B220" s="305" t="s">
        <v>583</v>
      </c>
    </row>
    <row r="221" spans="1:2" x14ac:dyDescent="0.25">
      <c r="A221" s="305" t="s">
        <v>854</v>
      </c>
      <c r="B221" s="305" t="s">
        <v>855</v>
      </c>
    </row>
    <row r="222" spans="1:2" x14ac:dyDescent="0.25">
      <c r="A222" s="305" t="s">
        <v>856</v>
      </c>
      <c r="B222" s="305" t="s">
        <v>565</v>
      </c>
    </row>
    <row r="223" spans="1:2" x14ac:dyDescent="0.25">
      <c r="A223" s="305" t="s">
        <v>857</v>
      </c>
      <c r="B223" s="305" t="s">
        <v>565</v>
      </c>
    </row>
    <row r="224" spans="1:2" x14ac:dyDescent="0.25">
      <c r="A224" s="305" t="s">
        <v>858</v>
      </c>
      <c r="B224" s="305" t="s">
        <v>550</v>
      </c>
    </row>
    <row r="225" spans="1:2" x14ac:dyDescent="0.25">
      <c r="A225" s="305" t="s">
        <v>859</v>
      </c>
      <c r="B225" s="305" t="s">
        <v>860</v>
      </c>
    </row>
    <row r="226" spans="1:2" x14ac:dyDescent="0.25">
      <c r="A226" s="305" t="s">
        <v>861</v>
      </c>
      <c r="B226" s="305" t="s">
        <v>800</v>
      </c>
    </row>
    <row r="227" spans="1:2" x14ac:dyDescent="0.25">
      <c r="A227" s="305" t="s">
        <v>862</v>
      </c>
      <c r="B227" s="305" t="s">
        <v>583</v>
      </c>
    </row>
    <row r="228" spans="1:2" x14ac:dyDescent="0.25">
      <c r="A228" s="305" t="s">
        <v>863</v>
      </c>
      <c r="B228" s="305" t="s">
        <v>623</v>
      </c>
    </row>
    <row r="229" spans="1:2" x14ac:dyDescent="0.25">
      <c r="A229" s="305" t="s">
        <v>864</v>
      </c>
      <c r="B229" s="305" t="s">
        <v>742</v>
      </c>
    </row>
    <row r="230" spans="1:2" x14ac:dyDescent="0.25">
      <c r="A230" s="305" t="s">
        <v>865</v>
      </c>
      <c r="B230" s="305" t="s">
        <v>849</v>
      </c>
    </row>
    <row r="231" spans="1:2" x14ac:dyDescent="0.25">
      <c r="A231" s="305" t="s">
        <v>866</v>
      </c>
      <c r="B231" s="305" t="s">
        <v>637</v>
      </c>
    </row>
    <row r="232" spans="1:2" x14ac:dyDescent="0.25">
      <c r="A232" s="305" t="s">
        <v>867</v>
      </c>
      <c r="B232" s="305" t="s">
        <v>607</v>
      </c>
    </row>
    <row r="233" spans="1:2" x14ac:dyDescent="0.25">
      <c r="A233" s="305" t="s">
        <v>868</v>
      </c>
      <c r="B233" s="305" t="s">
        <v>569</v>
      </c>
    </row>
    <row r="234" spans="1:2" x14ac:dyDescent="0.25">
      <c r="A234" s="305" t="s">
        <v>869</v>
      </c>
      <c r="B234" s="305" t="s">
        <v>870</v>
      </c>
    </row>
    <row r="235" spans="1:2" x14ac:dyDescent="0.25">
      <c r="A235" s="305" t="s">
        <v>871</v>
      </c>
      <c r="B235" s="305" t="s">
        <v>649</v>
      </c>
    </row>
    <row r="236" spans="1:2" x14ac:dyDescent="0.25">
      <c r="A236" s="305" t="s">
        <v>872</v>
      </c>
      <c r="B236" s="305" t="s">
        <v>873</v>
      </c>
    </row>
    <row r="237" spans="1:2" x14ac:dyDescent="0.25">
      <c r="A237" s="305" t="s">
        <v>874</v>
      </c>
      <c r="B237" s="305" t="s">
        <v>586</v>
      </c>
    </row>
    <row r="238" spans="1:2" x14ac:dyDescent="0.25">
      <c r="A238" s="305" t="s">
        <v>875</v>
      </c>
      <c r="B238" s="305" t="s">
        <v>689</v>
      </c>
    </row>
    <row r="239" spans="1:2" x14ac:dyDescent="0.25">
      <c r="A239" s="305" t="s">
        <v>876</v>
      </c>
      <c r="B239" s="305" t="s">
        <v>877</v>
      </c>
    </row>
    <row r="240" spans="1:2" x14ac:dyDescent="0.25">
      <c r="A240" s="305" t="s">
        <v>878</v>
      </c>
      <c r="B240" s="305" t="s">
        <v>595</v>
      </c>
    </row>
    <row r="241" spans="1:2" x14ac:dyDescent="0.25">
      <c r="A241" s="305" t="s">
        <v>879</v>
      </c>
      <c r="B241" s="305" t="s">
        <v>550</v>
      </c>
    </row>
    <row r="242" spans="1:2" x14ac:dyDescent="0.25">
      <c r="A242" s="305" t="s">
        <v>880</v>
      </c>
      <c r="B242" s="305" t="s">
        <v>573</v>
      </c>
    </row>
    <row r="243" spans="1:2" x14ac:dyDescent="0.25">
      <c r="A243" s="305" t="s">
        <v>881</v>
      </c>
      <c r="B243" s="305" t="s">
        <v>882</v>
      </c>
    </row>
    <row r="244" spans="1:2" x14ac:dyDescent="0.25">
      <c r="A244" s="305" t="s">
        <v>883</v>
      </c>
      <c r="B244" s="305" t="s">
        <v>884</v>
      </c>
    </row>
    <row r="245" spans="1:2" x14ac:dyDescent="0.25">
      <c r="A245" s="305" t="s">
        <v>885</v>
      </c>
      <c r="B245" s="305" t="s">
        <v>819</v>
      </c>
    </row>
    <row r="246" spans="1:2" x14ac:dyDescent="0.25">
      <c r="A246" s="305" t="s">
        <v>886</v>
      </c>
      <c r="B246" s="305" t="s">
        <v>563</v>
      </c>
    </row>
    <row r="247" spans="1:2" x14ac:dyDescent="0.25">
      <c r="A247" s="305" t="s">
        <v>887</v>
      </c>
      <c r="B247" s="305" t="s">
        <v>888</v>
      </c>
    </row>
    <row r="248" spans="1:2" x14ac:dyDescent="0.25">
      <c r="A248" s="305" t="s">
        <v>889</v>
      </c>
      <c r="B248" s="305" t="s">
        <v>890</v>
      </c>
    </row>
    <row r="249" spans="1:2" x14ac:dyDescent="0.25">
      <c r="A249" s="305" t="s">
        <v>891</v>
      </c>
      <c r="B249" s="305" t="s">
        <v>892</v>
      </c>
    </row>
    <row r="250" spans="1:2" x14ac:dyDescent="0.25">
      <c r="A250" s="305" t="s">
        <v>893</v>
      </c>
      <c r="B250" s="305" t="s">
        <v>766</v>
      </c>
    </row>
    <row r="251" spans="1:2" x14ac:dyDescent="0.25">
      <c r="A251" s="305" t="s">
        <v>894</v>
      </c>
      <c r="B251" s="305" t="s">
        <v>766</v>
      </c>
    </row>
    <row r="252" spans="1:2" x14ac:dyDescent="0.25">
      <c r="A252" s="305" t="s">
        <v>895</v>
      </c>
      <c r="B252" s="305" t="s">
        <v>896</v>
      </c>
    </row>
    <row r="253" spans="1:2" x14ac:dyDescent="0.25">
      <c r="A253" s="305" t="s">
        <v>897</v>
      </c>
      <c r="B253" s="305" t="s">
        <v>659</v>
      </c>
    </row>
    <row r="254" spans="1:2" x14ac:dyDescent="0.25">
      <c r="A254" s="305" t="s">
        <v>898</v>
      </c>
      <c r="B254" s="305" t="s">
        <v>586</v>
      </c>
    </row>
    <row r="255" spans="1:2" x14ac:dyDescent="0.25">
      <c r="A255" s="305" t="s">
        <v>899</v>
      </c>
      <c r="B255" s="305" t="s">
        <v>757</v>
      </c>
    </row>
    <row r="256" spans="1:2" x14ac:dyDescent="0.25">
      <c r="A256" s="305" t="s">
        <v>900</v>
      </c>
      <c r="B256" s="305" t="s">
        <v>546</v>
      </c>
    </row>
    <row r="257" spans="1:2" x14ac:dyDescent="0.25">
      <c r="A257" s="305" t="s">
        <v>901</v>
      </c>
      <c r="B257" s="305" t="s">
        <v>902</v>
      </c>
    </row>
    <row r="258" spans="1:2" x14ac:dyDescent="0.25">
      <c r="A258" s="305" t="s">
        <v>903</v>
      </c>
      <c r="B258" s="305" t="s">
        <v>626</v>
      </c>
    </row>
    <row r="259" spans="1:2" x14ac:dyDescent="0.25">
      <c r="A259" s="305" t="s">
        <v>904</v>
      </c>
      <c r="B259" s="305" t="s">
        <v>613</v>
      </c>
    </row>
    <row r="260" spans="1:2" x14ac:dyDescent="0.25">
      <c r="A260" s="305" t="s">
        <v>905</v>
      </c>
      <c r="B260" s="305" t="s">
        <v>573</v>
      </c>
    </row>
    <row r="261" spans="1:2" x14ac:dyDescent="0.25">
      <c r="A261" s="305" t="s">
        <v>906</v>
      </c>
      <c r="B261" s="305" t="s">
        <v>907</v>
      </c>
    </row>
    <row r="262" spans="1:2" x14ac:dyDescent="0.25">
      <c r="A262" s="305" t="s">
        <v>908</v>
      </c>
      <c r="B262" s="305" t="s">
        <v>909</v>
      </c>
    </row>
    <row r="263" spans="1:2" x14ac:dyDescent="0.25">
      <c r="A263" s="305" t="s">
        <v>910</v>
      </c>
      <c r="B263" s="305" t="s">
        <v>911</v>
      </c>
    </row>
    <row r="264" spans="1:2" x14ac:dyDescent="0.25">
      <c r="A264" s="305" t="s">
        <v>912</v>
      </c>
      <c r="B264" s="305" t="s">
        <v>913</v>
      </c>
    </row>
    <row r="265" spans="1:2" x14ac:dyDescent="0.25">
      <c r="A265" s="305" t="s">
        <v>914</v>
      </c>
      <c r="B265" s="305" t="s">
        <v>573</v>
      </c>
    </row>
    <row r="266" spans="1:2" x14ac:dyDescent="0.25">
      <c r="A266" s="305" t="s">
        <v>915</v>
      </c>
      <c r="B266" s="305" t="s">
        <v>599</v>
      </c>
    </row>
    <row r="267" spans="1:2" x14ac:dyDescent="0.25">
      <c r="A267" s="305" t="s">
        <v>916</v>
      </c>
      <c r="B267" s="305" t="s">
        <v>565</v>
      </c>
    </row>
    <row r="268" spans="1:2" x14ac:dyDescent="0.25">
      <c r="A268" s="305" t="s">
        <v>917</v>
      </c>
      <c r="B268" s="305" t="s">
        <v>550</v>
      </c>
    </row>
    <row r="269" spans="1:2" x14ac:dyDescent="0.25">
      <c r="A269" s="305" t="s">
        <v>918</v>
      </c>
      <c r="B269" s="305" t="s">
        <v>902</v>
      </c>
    </row>
    <row r="270" spans="1:2" x14ac:dyDescent="0.25">
      <c r="A270" s="305" t="s">
        <v>919</v>
      </c>
      <c r="B270" s="305" t="s">
        <v>920</v>
      </c>
    </row>
    <row r="271" spans="1:2" x14ac:dyDescent="0.25">
      <c r="A271" s="305" t="s">
        <v>921</v>
      </c>
      <c r="B271" s="305" t="s">
        <v>573</v>
      </c>
    </row>
    <row r="272" spans="1:2" x14ac:dyDescent="0.25">
      <c r="A272" s="305" t="s">
        <v>922</v>
      </c>
      <c r="B272" s="305" t="s">
        <v>555</v>
      </c>
    </row>
    <row r="273" spans="1:2" x14ac:dyDescent="0.25">
      <c r="A273" s="305" t="s">
        <v>923</v>
      </c>
      <c r="B273" s="305" t="s">
        <v>924</v>
      </c>
    </row>
    <row r="274" spans="1:2" x14ac:dyDescent="0.25">
      <c r="A274" s="305" t="s">
        <v>925</v>
      </c>
      <c r="B274" s="305" t="s">
        <v>544</v>
      </c>
    </row>
    <row r="275" spans="1:2" x14ac:dyDescent="0.25">
      <c r="A275" s="305" t="s">
        <v>926</v>
      </c>
      <c r="B275" s="305" t="s">
        <v>550</v>
      </c>
    </row>
    <row r="276" spans="1:2" x14ac:dyDescent="0.25">
      <c r="A276" s="305" t="s">
        <v>927</v>
      </c>
      <c r="B276" s="305" t="s">
        <v>550</v>
      </c>
    </row>
    <row r="277" spans="1:2" x14ac:dyDescent="0.25">
      <c r="A277" s="305" t="s">
        <v>928</v>
      </c>
      <c r="B277" s="305" t="s">
        <v>603</v>
      </c>
    </row>
    <row r="278" spans="1:2" x14ac:dyDescent="0.25">
      <c r="A278" s="305" t="s">
        <v>929</v>
      </c>
      <c r="B278" s="305" t="s">
        <v>902</v>
      </c>
    </row>
    <row r="279" spans="1:2" x14ac:dyDescent="0.25">
      <c r="A279" s="305" t="s">
        <v>930</v>
      </c>
      <c r="B279" s="305" t="s">
        <v>696</v>
      </c>
    </row>
    <row r="280" spans="1:2" x14ac:dyDescent="0.25">
      <c r="A280" s="305" t="s">
        <v>931</v>
      </c>
      <c r="B280" s="305" t="s">
        <v>550</v>
      </c>
    </row>
    <row r="281" spans="1:2" x14ac:dyDescent="0.25">
      <c r="A281" s="305" t="s">
        <v>932</v>
      </c>
      <c r="B281" s="305" t="s">
        <v>637</v>
      </c>
    </row>
    <row r="282" spans="1:2" x14ac:dyDescent="0.25">
      <c r="A282" s="305" t="s">
        <v>933</v>
      </c>
      <c r="B282" s="305" t="s">
        <v>934</v>
      </c>
    </row>
    <row r="283" spans="1:2" x14ac:dyDescent="0.25">
      <c r="A283" s="305" t="s">
        <v>935</v>
      </c>
      <c r="B283" s="305" t="s">
        <v>699</v>
      </c>
    </row>
    <row r="284" spans="1:2" x14ac:dyDescent="0.25">
      <c r="A284" s="305" t="s">
        <v>936</v>
      </c>
      <c r="B284" s="305" t="s">
        <v>937</v>
      </c>
    </row>
    <row r="285" spans="1:2" x14ac:dyDescent="0.25">
      <c r="A285" s="305" t="s">
        <v>938</v>
      </c>
      <c r="B285" s="305" t="s">
        <v>665</v>
      </c>
    </row>
    <row r="286" spans="1:2" x14ac:dyDescent="0.25">
      <c r="A286" s="305" t="s">
        <v>939</v>
      </c>
      <c r="B286" s="305" t="s">
        <v>940</v>
      </c>
    </row>
    <row r="287" spans="1:2" x14ac:dyDescent="0.25">
      <c r="A287" s="305" t="s">
        <v>941</v>
      </c>
      <c r="B287" s="305" t="s">
        <v>576</v>
      </c>
    </row>
    <row r="288" spans="1:2" x14ac:dyDescent="0.25">
      <c r="A288" s="305" t="s">
        <v>942</v>
      </c>
      <c r="B288" s="305" t="s">
        <v>603</v>
      </c>
    </row>
    <row r="289" spans="1:2" x14ac:dyDescent="0.25">
      <c r="A289" s="305" t="s">
        <v>943</v>
      </c>
      <c r="B289" s="305" t="s">
        <v>944</v>
      </c>
    </row>
    <row r="290" spans="1:2" x14ac:dyDescent="0.25">
      <c r="A290" s="305" t="s">
        <v>945</v>
      </c>
      <c r="B290" s="305" t="s">
        <v>819</v>
      </c>
    </row>
    <row r="291" spans="1:2" x14ac:dyDescent="0.25">
      <c r="A291" s="305" t="s">
        <v>946</v>
      </c>
      <c r="B291" s="305" t="s">
        <v>947</v>
      </c>
    </row>
    <row r="292" spans="1:2" x14ac:dyDescent="0.25">
      <c r="A292" s="305" t="s">
        <v>948</v>
      </c>
      <c r="B292" s="305" t="s">
        <v>949</v>
      </c>
    </row>
    <row r="293" spans="1:2" x14ac:dyDescent="0.25">
      <c r="A293" s="305" t="s">
        <v>950</v>
      </c>
      <c r="B293" s="305" t="s">
        <v>605</v>
      </c>
    </row>
    <row r="294" spans="1:2" x14ac:dyDescent="0.25">
      <c r="A294" s="305" t="s">
        <v>951</v>
      </c>
      <c r="B294" s="305" t="s">
        <v>952</v>
      </c>
    </row>
    <row r="295" spans="1:2" x14ac:dyDescent="0.25">
      <c r="A295" s="305" t="s">
        <v>953</v>
      </c>
      <c r="B295" s="305" t="s">
        <v>550</v>
      </c>
    </row>
    <row r="296" spans="1:2" x14ac:dyDescent="0.25">
      <c r="A296" s="305" t="s">
        <v>954</v>
      </c>
      <c r="B296" s="305" t="s">
        <v>548</v>
      </c>
    </row>
    <row r="297" spans="1:2" x14ac:dyDescent="0.25">
      <c r="A297" s="305" t="s">
        <v>955</v>
      </c>
      <c r="B297" s="305" t="s">
        <v>588</v>
      </c>
    </row>
    <row r="298" spans="1:2" x14ac:dyDescent="0.25">
      <c r="A298" s="305" t="s">
        <v>956</v>
      </c>
      <c r="B298" s="305" t="s">
        <v>681</v>
      </c>
    </row>
    <row r="299" spans="1:2" x14ac:dyDescent="0.25">
      <c r="A299" s="305" t="s">
        <v>957</v>
      </c>
      <c r="B299" s="305" t="s">
        <v>705</v>
      </c>
    </row>
    <row r="300" spans="1:2" x14ac:dyDescent="0.25">
      <c r="A300" s="305" t="s">
        <v>958</v>
      </c>
      <c r="B300" s="305" t="s">
        <v>959</v>
      </c>
    </row>
    <row r="301" spans="1:2" x14ac:dyDescent="0.25">
      <c r="A301" s="305" t="s">
        <v>960</v>
      </c>
      <c r="B301" s="305" t="s">
        <v>681</v>
      </c>
    </row>
    <row r="302" spans="1:2" x14ac:dyDescent="0.25">
      <c r="A302" s="305" t="s">
        <v>961</v>
      </c>
      <c r="B302" s="305" t="s">
        <v>681</v>
      </c>
    </row>
    <row r="303" spans="1:2" x14ac:dyDescent="0.25">
      <c r="A303" s="305" t="s">
        <v>962</v>
      </c>
      <c r="B303" s="305" t="s">
        <v>586</v>
      </c>
    </row>
    <row r="304" spans="1:2" x14ac:dyDescent="0.25">
      <c r="A304" s="305" t="s">
        <v>963</v>
      </c>
      <c r="B304" s="305" t="s">
        <v>964</v>
      </c>
    </row>
    <row r="305" spans="1:2" x14ac:dyDescent="0.25">
      <c r="A305" s="305" t="s">
        <v>965</v>
      </c>
      <c r="B305" s="305" t="s">
        <v>586</v>
      </c>
    </row>
    <row r="306" spans="1:2" x14ac:dyDescent="0.25">
      <c r="A306" s="305" t="s">
        <v>966</v>
      </c>
      <c r="B306" s="305" t="s">
        <v>603</v>
      </c>
    </row>
    <row r="307" spans="1:2" x14ac:dyDescent="0.25">
      <c r="A307" s="305" t="s">
        <v>967</v>
      </c>
      <c r="B307" s="305" t="s">
        <v>586</v>
      </c>
    </row>
    <row r="308" spans="1:2" x14ac:dyDescent="0.25">
      <c r="A308" s="305" t="s">
        <v>968</v>
      </c>
      <c r="B308" s="305" t="s">
        <v>969</v>
      </c>
    </row>
    <row r="309" spans="1:2" x14ac:dyDescent="0.25">
      <c r="A309" s="305" t="s">
        <v>970</v>
      </c>
      <c r="B309" s="305" t="s">
        <v>601</v>
      </c>
    </row>
    <row r="310" spans="1:2" x14ac:dyDescent="0.25">
      <c r="A310" s="305" t="s">
        <v>971</v>
      </c>
      <c r="B310" s="305" t="s">
        <v>681</v>
      </c>
    </row>
    <row r="311" spans="1:2" x14ac:dyDescent="0.25">
      <c r="A311" s="305" t="s">
        <v>972</v>
      </c>
      <c r="B311" s="305" t="s">
        <v>586</v>
      </c>
    </row>
    <row r="312" spans="1:2" x14ac:dyDescent="0.25">
      <c r="A312" s="305" t="s">
        <v>973</v>
      </c>
      <c r="B312" s="305" t="s">
        <v>974</v>
      </c>
    </row>
    <row r="313" spans="1:2" x14ac:dyDescent="0.25">
      <c r="A313" s="305" t="s">
        <v>975</v>
      </c>
      <c r="B313" s="305" t="s">
        <v>601</v>
      </c>
    </row>
    <row r="314" spans="1:2" x14ac:dyDescent="0.25">
      <c r="A314" s="305" t="s">
        <v>976</v>
      </c>
      <c r="B314" s="305" t="s">
        <v>800</v>
      </c>
    </row>
    <row r="315" spans="1:2" x14ac:dyDescent="0.25">
      <c r="A315" s="305" t="s">
        <v>977</v>
      </c>
      <c r="B315" s="305" t="s">
        <v>623</v>
      </c>
    </row>
    <row r="316" spans="1:2" x14ac:dyDescent="0.25">
      <c r="A316" s="305" t="s">
        <v>978</v>
      </c>
      <c r="B316" s="305" t="s">
        <v>979</v>
      </c>
    </row>
    <row r="317" spans="1:2" x14ac:dyDescent="0.25">
      <c r="A317" s="305" t="s">
        <v>980</v>
      </c>
      <c r="B317" s="305" t="s">
        <v>603</v>
      </c>
    </row>
    <row r="318" spans="1:2" x14ac:dyDescent="0.25">
      <c r="A318" s="305" t="s">
        <v>981</v>
      </c>
      <c r="B318" s="305" t="s">
        <v>974</v>
      </c>
    </row>
    <row r="319" spans="1:2" x14ac:dyDescent="0.25">
      <c r="A319" s="305" t="s">
        <v>982</v>
      </c>
      <c r="B319" s="305" t="s">
        <v>726</v>
      </c>
    </row>
    <row r="320" spans="1:2" x14ac:dyDescent="0.25">
      <c r="A320" s="305" t="s">
        <v>983</v>
      </c>
      <c r="B320" s="305" t="s">
        <v>571</v>
      </c>
    </row>
    <row r="321" spans="1:2" x14ac:dyDescent="0.25">
      <c r="A321" s="305" t="s">
        <v>984</v>
      </c>
      <c r="B321" s="305" t="s">
        <v>837</v>
      </c>
    </row>
    <row r="322" spans="1:2" x14ac:dyDescent="0.25">
      <c r="A322" s="305" t="s">
        <v>985</v>
      </c>
      <c r="B322" s="305" t="s">
        <v>681</v>
      </c>
    </row>
    <row r="323" spans="1:2" x14ac:dyDescent="0.25">
      <c r="A323" s="305" t="s">
        <v>986</v>
      </c>
      <c r="B323" s="305" t="s">
        <v>586</v>
      </c>
    </row>
    <row r="324" spans="1:2" x14ac:dyDescent="0.25">
      <c r="A324" s="305" t="s">
        <v>987</v>
      </c>
      <c r="B324" s="305" t="s">
        <v>882</v>
      </c>
    </row>
    <row r="325" spans="1:2" x14ac:dyDescent="0.25">
      <c r="A325" s="305"/>
      <c r="B325" s="305"/>
    </row>
    <row r="326" spans="1:2" x14ac:dyDescent="0.25">
      <c r="A326" s="305"/>
      <c r="B326" s="305"/>
    </row>
    <row r="327" spans="1:2" x14ac:dyDescent="0.25">
      <c r="A327" s="305"/>
      <c r="B327" s="305"/>
    </row>
    <row r="328" spans="1:2" x14ac:dyDescent="0.25">
      <c r="A328" s="305"/>
      <c r="B328" s="305"/>
    </row>
    <row r="329" spans="1:2" x14ac:dyDescent="0.25">
      <c r="A329" s="305"/>
      <c r="B329" s="305"/>
    </row>
    <row r="330" spans="1:2" x14ac:dyDescent="0.25">
      <c r="A330" s="305"/>
      <c r="B330" s="305"/>
    </row>
    <row r="331" spans="1:2" x14ac:dyDescent="0.25">
      <c r="A331" s="305"/>
      <c r="B331" s="305"/>
    </row>
    <row r="332" spans="1:2" x14ac:dyDescent="0.25">
      <c r="A332" s="305"/>
      <c r="B332" s="305"/>
    </row>
    <row r="333" spans="1:2" x14ac:dyDescent="0.25">
      <c r="A333" s="305"/>
      <c r="B333" s="305"/>
    </row>
    <row r="334" spans="1:2" x14ac:dyDescent="0.25">
      <c r="A334" s="305"/>
      <c r="B334" s="305"/>
    </row>
    <row r="335" spans="1:2" x14ac:dyDescent="0.25">
      <c r="A335" s="305"/>
      <c r="B335" s="305"/>
    </row>
    <row r="336" spans="1:2" x14ac:dyDescent="0.25">
      <c r="A336" s="305"/>
      <c r="B336" s="305"/>
    </row>
    <row r="337" spans="1:2" x14ac:dyDescent="0.25">
      <c r="A337" s="305"/>
      <c r="B337" s="305"/>
    </row>
    <row r="338" spans="1:2" x14ac:dyDescent="0.25">
      <c r="A338" s="305"/>
      <c r="B338" s="305"/>
    </row>
    <row r="339" spans="1:2" x14ac:dyDescent="0.25">
      <c r="A339" s="305"/>
      <c r="B339" s="305"/>
    </row>
    <row r="340" spans="1:2" x14ac:dyDescent="0.25">
      <c r="A340" s="305"/>
      <c r="B340" s="305"/>
    </row>
    <row r="341" spans="1:2" x14ac:dyDescent="0.25">
      <c r="A341" s="305"/>
      <c r="B341" s="305"/>
    </row>
    <row r="342" spans="1:2" x14ac:dyDescent="0.25">
      <c r="A342" s="305"/>
      <c r="B342" s="305"/>
    </row>
    <row r="343" spans="1:2" x14ac:dyDescent="0.25">
      <c r="A343" s="305"/>
      <c r="B343" s="305"/>
    </row>
    <row r="344" spans="1:2" x14ac:dyDescent="0.25">
      <c r="A344" s="305"/>
      <c r="B344" s="305"/>
    </row>
    <row r="345" spans="1:2" x14ac:dyDescent="0.25">
      <c r="A345" s="305"/>
      <c r="B345" s="305"/>
    </row>
    <row r="346" spans="1:2" x14ac:dyDescent="0.25">
      <c r="A346" s="305"/>
      <c r="B346" s="305"/>
    </row>
    <row r="347" spans="1:2" x14ac:dyDescent="0.25">
      <c r="A347" s="305"/>
      <c r="B347" s="305"/>
    </row>
    <row r="348" spans="1:2" x14ac:dyDescent="0.25">
      <c r="A348" s="305"/>
      <c r="B348" s="305"/>
    </row>
    <row r="349" spans="1:2" x14ac:dyDescent="0.25">
      <c r="A349" s="305"/>
      <c r="B349" s="305"/>
    </row>
    <row r="350" spans="1:2" x14ac:dyDescent="0.25">
      <c r="A350" s="305"/>
      <c r="B350" s="305"/>
    </row>
    <row r="351" spans="1:2" x14ac:dyDescent="0.25">
      <c r="A351" s="305"/>
      <c r="B351" s="305"/>
    </row>
    <row r="352" spans="1:2" x14ac:dyDescent="0.25">
      <c r="A352" s="305"/>
      <c r="B352" s="305"/>
    </row>
    <row r="353" spans="1:2" x14ac:dyDescent="0.25">
      <c r="A353" s="305"/>
      <c r="B353" s="305"/>
    </row>
    <row r="354" spans="1:2" x14ac:dyDescent="0.25">
      <c r="A354" s="305"/>
      <c r="B354" s="305"/>
    </row>
    <row r="355" spans="1:2" x14ac:dyDescent="0.25">
      <c r="A355" s="305"/>
      <c r="B355" s="305"/>
    </row>
    <row r="356" spans="1:2" x14ac:dyDescent="0.25">
      <c r="A356" s="305"/>
      <c r="B356" s="305"/>
    </row>
    <row r="357" spans="1:2" x14ac:dyDescent="0.25">
      <c r="A357" s="305"/>
      <c r="B357" s="305"/>
    </row>
    <row r="358" spans="1:2" x14ac:dyDescent="0.25">
      <c r="A358" s="305"/>
      <c r="B358" s="305"/>
    </row>
    <row r="359" spans="1:2" x14ac:dyDescent="0.25">
      <c r="A359" s="305"/>
      <c r="B359" s="305"/>
    </row>
    <row r="360" spans="1:2" x14ac:dyDescent="0.25">
      <c r="A360" s="305"/>
      <c r="B360" s="305"/>
    </row>
    <row r="361" spans="1:2" x14ac:dyDescent="0.25">
      <c r="A361" s="305"/>
      <c r="B361" s="305"/>
    </row>
    <row r="362" spans="1:2" x14ac:dyDescent="0.25">
      <c r="A362" s="305"/>
      <c r="B362" s="305"/>
    </row>
    <row r="363" spans="1:2" x14ac:dyDescent="0.25">
      <c r="A363" s="305"/>
      <c r="B363" s="305"/>
    </row>
    <row r="364" spans="1:2" x14ac:dyDescent="0.25">
      <c r="A364" s="305"/>
      <c r="B364" s="305"/>
    </row>
    <row r="365" spans="1:2" x14ac:dyDescent="0.25">
      <c r="A365" s="305"/>
      <c r="B365" s="305"/>
    </row>
    <row r="366" spans="1:2" x14ac:dyDescent="0.25">
      <c r="A366" s="305"/>
      <c r="B366" s="305"/>
    </row>
    <row r="367" spans="1:2" x14ac:dyDescent="0.25">
      <c r="A367" s="305"/>
      <c r="B367" s="305"/>
    </row>
    <row r="368" spans="1:2" x14ac:dyDescent="0.25">
      <c r="A368" s="305"/>
      <c r="B368" s="305"/>
    </row>
    <row r="369" spans="1:2" x14ac:dyDescent="0.25">
      <c r="A369" s="305"/>
      <c r="B369" s="305"/>
    </row>
    <row r="370" spans="1:2" x14ac:dyDescent="0.25">
      <c r="A370" s="305"/>
      <c r="B370" s="305"/>
    </row>
    <row r="371" spans="1:2" x14ac:dyDescent="0.25">
      <c r="A371" s="305"/>
      <c r="B371" s="305"/>
    </row>
    <row r="372" spans="1:2" x14ac:dyDescent="0.25">
      <c r="A372" s="305"/>
      <c r="B372" s="305"/>
    </row>
    <row r="373" spans="1:2" x14ac:dyDescent="0.25">
      <c r="A373" s="305"/>
      <c r="B373" s="305"/>
    </row>
    <row r="374" spans="1:2" x14ac:dyDescent="0.25">
      <c r="A374" s="305"/>
      <c r="B374" s="305"/>
    </row>
    <row r="375" spans="1:2" x14ac:dyDescent="0.25">
      <c r="A375" s="305"/>
      <c r="B375" s="305"/>
    </row>
    <row r="376" spans="1:2" x14ac:dyDescent="0.25">
      <c r="A376" s="305"/>
      <c r="B376" s="305"/>
    </row>
    <row r="377" spans="1:2" x14ac:dyDescent="0.25">
      <c r="A377" s="305"/>
      <c r="B377" s="305"/>
    </row>
    <row r="378" spans="1:2" x14ac:dyDescent="0.25">
      <c r="A378" s="305"/>
      <c r="B378" s="305"/>
    </row>
    <row r="379" spans="1:2" x14ac:dyDescent="0.25">
      <c r="A379" s="305"/>
      <c r="B379" s="305"/>
    </row>
    <row r="380" spans="1:2" x14ac:dyDescent="0.25">
      <c r="A380" s="305"/>
      <c r="B380" s="305"/>
    </row>
    <row r="381" spans="1:2" x14ac:dyDescent="0.25">
      <c r="A381" s="305"/>
      <c r="B381" s="305"/>
    </row>
    <row r="382" spans="1:2" x14ac:dyDescent="0.25">
      <c r="A382" s="305"/>
      <c r="B382" s="305"/>
    </row>
    <row r="383" spans="1:2" x14ac:dyDescent="0.25">
      <c r="A383" s="305"/>
      <c r="B383" s="305"/>
    </row>
    <row r="384" spans="1:2" x14ac:dyDescent="0.25">
      <c r="A384" s="305"/>
      <c r="B384" s="305"/>
    </row>
    <row r="385" spans="1:2" x14ac:dyDescent="0.25">
      <c r="A385" s="305"/>
      <c r="B385" s="305"/>
    </row>
    <row r="386" spans="1:2" x14ac:dyDescent="0.25">
      <c r="A386" s="305"/>
      <c r="B386" s="305"/>
    </row>
    <row r="387" spans="1:2" x14ac:dyDescent="0.25">
      <c r="A387" s="305"/>
      <c r="B387" s="305"/>
    </row>
    <row r="388" spans="1:2" x14ac:dyDescent="0.25">
      <c r="A388" s="305"/>
      <c r="B388" s="305"/>
    </row>
    <row r="389" spans="1:2" x14ac:dyDescent="0.25">
      <c r="A389" s="305"/>
      <c r="B389" s="305"/>
    </row>
    <row r="390" spans="1:2" x14ac:dyDescent="0.25">
      <c r="A390" s="305"/>
      <c r="B390" s="305"/>
    </row>
    <row r="391" spans="1:2" x14ac:dyDescent="0.25">
      <c r="A391" s="305"/>
      <c r="B391" s="305"/>
    </row>
    <row r="392" spans="1:2" x14ac:dyDescent="0.25">
      <c r="A392" s="305"/>
      <c r="B392" s="305"/>
    </row>
    <row r="393" spans="1:2" x14ac:dyDescent="0.25">
      <c r="A393" s="305"/>
      <c r="B393" s="305"/>
    </row>
    <row r="394" spans="1:2" x14ac:dyDescent="0.25">
      <c r="A394" s="305"/>
      <c r="B394" s="305"/>
    </row>
    <row r="395" spans="1:2" x14ac:dyDescent="0.25">
      <c r="A395" s="305"/>
      <c r="B395" s="305"/>
    </row>
    <row r="396" spans="1:2" x14ac:dyDescent="0.25">
      <c r="A396" s="305"/>
      <c r="B396" s="305"/>
    </row>
    <row r="397" spans="1:2" x14ac:dyDescent="0.25">
      <c r="A397" s="305"/>
      <c r="B397" s="305"/>
    </row>
    <row r="398" spans="1:2" x14ac:dyDescent="0.25">
      <c r="A398" s="305"/>
      <c r="B398" s="305"/>
    </row>
    <row r="399" spans="1:2" x14ac:dyDescent="0.25">
      <c r="A399" s="305"/>
      <c r="B399" s="305"/>
    </row>
    <row r="400" spans="1:2" x14ac:dyDescent="0.25">
      <c r="A400" s="305"/>
      <c r="B400" s="305"/>
    </row>
    <row r="401" spans="1:2" x14ac:dyDescent="0.25">
      <c r="A401" s="305"/>
      <c r="B401" s="305"/>
    </row>
    <row r="402" spans="1:2" x14ac:dyDescent="0.25">
      <c r="A402" s="305"/>
      <c r="B402" s="305"/>
    </row>
    <row r="403" spans="1:2" x14ac:dyDescent="0.25">
      <c r="A403" s="305"/>
      <c r="B403" s="305"/>
    </row>
    <row r="404" spans="1:2" x14ac:dyDescent="0.25">
      <c r="A404" s="305"/>
      <c r="B404" s="305"/>
    </row>
    <row r="405" spans="1:2" x14ac:dyDescent="0.25">
      <c r="A405" s="305"/>
      <c r="B405" s="305"/>
    </row>
    <row r="406" spans="1:2" x14ac:dyDescent="0.25">
      <c r="A406" s="305"/>
      <c r="B406" s="305"/>
    </row>
    <row r="407" spans="1:2" x14ac:dyDescent="0.25">
      <c r="A407" s="305"/>
      <c r="B407" s="305"/>
    </row>
    <row r="408" spans="1:2" x14ac:dyDescent="0.25">
      <c r="A408" s="305"/>
      <c r="B408" s="305"/>
    </row>
    <row r="409" spans="1:2" x14ac:dyDescent="0.25">
      <c r="A409" s="305"/>
      <c r="B409" s="305"/>
    </row>
    <row r="410" spans="1:2" x14ac:dyDescent="0.25">
      <c r="A410" s="305"/>
      <c r="B410" s="305"/>
    </row>
    <row r="411" spans="1:2" x14ac:dyDescent="0.25">
      <c r="A411" s="305"/>
      <c r="B411" s="305"/>
    </row>
    <row r="412" spans="1:2" x14ac:dyDescent="0.25">
      <c r="A412" s="305"/>
      <c r="B412" s="305"/>
    </row>
    <row r="413" spans="1:2" x14ac:dyDescent="0.25">
      <c r="A413" s="305"/>
      <c r="B413" s="305"/>
    </row>
    <row r="414" spans="1:2" x14ac:dyDescent="0.25">
      <c r="A414" s="305"/>
      <c r="B414" s="305"/>
    </row>
    <row r="415" spans="1:2" x14ac:dyDescent="0.25">
      <c r="A415" s="305"/>
      <c r="B415" s="305"/>
    </row>
    <row r="416" spans="1:2" x14ac:dyDescent="0.25">
      <c r="A416" s="305"/>
      <c r="B416" s="305"/>
    </row>
    <row r="417" spans="1:2" x14ac:dyDescent="0.25">
      <c r="A417" s="305"/>
      <c r="B417" s="305"/>
    </row>
    <row r="418" spans="1:2" x14ac:dyDescent="0.25">
      <c r="A418" s="305"/>
      <c r="B418" s="305"/>
    </row>
    <row r="419" spans="1:2" x14ac:dyDescent="0.25">
      <c r="A419" s="305"/>
      <c r="B419" s="305"/>
    </row>
    <row r="420" spans="1:2" x14ac:dyDescent="0.25">
      <c r="A420" s="305"/>
      <c r="B420" s="305"/>
    </row>
    <row r="421" spans="1:2" x14ac:dyDescent="0.25">
      <c r="A421" s="305"/>
      <c r="B421" s="305"/>
    </row>
    <row r="422" spans="1:2" x14ac:dyDescent="0.25">
      <c r="A422" s="305"/>
      <c r="B422" s="305"/>
    </row>
    <row r="423" spans="1:2" x14ac:dyDescent="0.25">
      <c r="A423" s="305"/>
      <c r="B423" s="305"/>
    </row>
    <row r="424" spans="1:2" x14ac:dyDescent="0.25">
      <c r="A424" s="305"/>
      <c r="B424" s="305"/>
    </row>
    <row r="425" spans="1:2" x14ac:dyDescent="0.25">
      <c r="A425" s="305"/>
      <c r="B425" s="305"/>
    </row>
    <row r="426" spans="1:2" x14ac:dyDescent="0.25">
      <c r="A426" s="305"/>
      <c r="B426" s="305"/>
    </row>
    <row r="427" spans="1:2" x14ac:dyDescent="0.25">
      <c r="A427" s="305"/>
      <c r="B427" s="305"/>
    </row>
    <row r="428" spans="1:2" x14ac:dyDescent="0.25">
      <c r="A428" s="305"/>
      <c r="B428" s="305"/>
    </row>
    <row r="429" spans="1:2" x14ac:dyDescent="0.25">
      <c r="A429" s="305"/>
      <c r="B429" s="305"/>
    </row>
    <row r="430" spans="1:2" x14ac:dyDescent="0.25">
      <c r="A430" s="305"/>
      <c r="B430" s="305"/>
    </row>
    <row r="431" spans="1:2" x14ac:dyDescent="0.25">
      <c r="A431" s="305"/>
      <c r="B431" s="305"/>
    </row>
    <row r="432" spans="1:2" x14ac:dyDescent="0.25">
      <c r="A432" s="305"/>
      <c r="B432" s="305"/>
    </row>
    <row r="433" spans="1:2" x14ac:dyDescent="0.25">
      <c r="A433" s="305"/>
      <c r="B433" s="305"/>
    </row>
    <row r="434" spans="1:2" x14ac:dyDescent="0.25">
      <c r="A434" s="305"/>
      <c r="B434" s="305"/>
    </row>
    <row r="435" spans="1:2" x14ac:dyDescent="0.25">
      <c r="A435" s="305"/>
      <c r="B435" s="305"/>
    </row>
    <row r="436" spans="1:2" x14ac:dyDescent="0.25">
      <c r="A436" s="305"/>
      <c r="B436" s="305"/>
    </row>
    <row r="437" spans="1:2" x14ac:dyDescent="0.25">
      <c r="A437" s="305"/>
      <c r="B437" s="305"/>
    </row>
    <row r="438" spans="1:2" x14ac:dyDescent="0.25">
      <c r="A438" s="305"/>
      <c r="B438" s="305"/>
    </row>
    <row r="439" spans="1:2" x14ac:dyDescent="0.25">
      <c r="A439" s="305"/>
      <c r="B439" s="305"/>
    </row>
    <row r="440" spans="1:2" x14ac:dyDescent="0.25">
      <c r="A440" s="305"/>
      <c r="B440" s="305"/>
    </row>
    <row r="441" spans="1:2" x14ac:dyDescent="0.25">
      <c r="A441" s="305"/>
      <c r="B441" s="305"/>
    </row>
    <row r="442" spans="1:2" x14ac:dyDescent="0.25">
      <c r="A442" s="305"/>
      <c r="B442" s="305"/>
    </row>
    <row r="443" spans="1:2" x14ac:dyDescent="0.25">
      <c r="A443" s="305"/>
      <c r="B443" s="305"/>
    </row>
    <row r="444" spans="1:2" x14ac:dyDescent="0.25">
      <c r="A444" s="305"/>
      <c r="B444" s="305"/>
    </row>
    <row r="445" spans="1:2" x14ac:dyDescent="0.25">
      <c r="A445" s="305"/>
      <c r="B445" s="305"/>
    </row>
    <row r="446" spans="1:2" x14ac:dyDescent="0.25">
      <c r="A446" s="305"/>
      <c r="B446" s="305"/>
    </row>
    <row r="447" spans="1:2" x14ac:dyDescent="0.25">
      <c r="A447" s="305"/>
      <c r="B447" s="305"/>
    </row>
    <row r="448" spans="1:2" x14ac:dyDescent="0.25">
      <c r="A448" s="305"/>
      <c r="B448" s="305"/>
    </row>
    <row r="449" spans="1:2" x14ac:dyDescent="0.25">
      <c r="A449" s="305"/>
      <c r="B449" s="305"/>
    </row>
    <row r="450" spans="1:2" x14ac:dyDescent="0.25">
      <c r="A450" s="305"/>
      <c r="B450" s="305"/>
    </row>
    <row r="451" spans="1:2" x14ac:dyDescent="0.25">
      <c r="A451" s="305"/>
      <c r="B451" s="305"/>
    </row>
    <row r="452" spans="1:2" x14ac:dyDescent="0.25">
      <c r="A452" s="305"/>
      <c r="B452" s="305"/>
    </row>
    <row r="453" spans="1:2" x14ac:dyDescent="0.25">
      <c r="A453" s="305"/>
      <c r="B453" s="305"/>
    </row>
    <row r="454" spans="1:2" x14ac:dyDescent="0.25">
      <c r="A454" s="305"/>
      <c r="B454" s="305"/>
    </row>
    <row r="455" spans="1:2" x14ac:dyDescent="0.25">
      <c r="A455" s="305"/>
      <c r="B455" s="305"/>
    </row>
    <row r="456" spans="1:2" x14ac:dyDescent="0.25">
      <c r="A456" s="305"/>
      <c r="B456" s="305"/>
    </row>
    <row r="457" spans="1:2" x14ac:dyDescent="0.25">
      <c r="A457" s="305"/>
      <c r="B457" s="305"/>
    </row>
    <row r="458" spans="1:2" x14ac:dyDescent="0.25">
      <c r="A458" s="305"/>
      <c r="B458" s="305"/>
    </row>
    <row r="459" spans="1:2" x14ac:dyDescent="0.25">
      <c r="A459" s="305"/>
      <c r="B459" s="305"/>
    </row>
    <row r="460" spans="1:2" x14ac:dyDescent="0.25">
      <c r="A460" s="305"/>
      <c r="B460" s="305"/>
    </row>
    <row r="461" spans="1:2" x14ac:dyDescent="0.25">
      <c r="A461" s="305"/>
      <c r="B461" s="305"/>
    </row>
    <row r="462" spans="1:2" x14ac:dyDescent="0.25">
      <c r="A462" s="305"/>
      <c r="B462" s="305"/>
    </row>
    <row r="463" spans="1:2" x14ac:dyDescent="0.25">
      <c r="A463" s="305"/>
      <c r="B463" s="305"/>
    </row>
    <row r="464" spans="1:2" x14ac:dyDescent="0.25">
      <c r="A464" s="305"/>
      <c r="B464" s="305"/>
    </row>
    <row r="465" spans="1:2" x14ac:dyDescent="0.25">
      <c r="A465" s="305"/>
      <c r="B465" s="305"/>
    </row>
    <row r="466" spans="1:2" x14ac:dyDescent="0.25">
      <c r="A466" s="305"/>
      <c r="B466" s="305"/>
    </row>
    <row r="467" spans="1:2" x14ac:dyDescent="0.25">
      <c r="A467" s="305"/>
      <c r="B467" s="305"/>
    </row>
    <row r="468" spans="1:2" x14ac:dyDescent="0.25">
      <c r="A468" s="305"/>
      <c r="B468" s="305"/>
    </row>
    <row r="469" spans="1:2" x14ac:dyDescent="0.25">
      <c r="A469" s="305"/>
      <c r="B469" s="305"/>
    </row>
    <row r="470" spans="1:2" x14ac:dyDescent="0.25">
      <c r="A470" s="305"/>
      <c r="B470" s="305"/>
    </row>
    <row r="471" spans="1:2" x14ac:dyDescent="0.25">
      <c r="A471" s="305"/>
      <c r="B471" s="305"/>
    </row>
    <row r="472" spans="1:2" x14ac:dyDescent="0.25">
      <c r="A472" s="305"/>
      <c r="B472" s="305"/>
    </row>
    <row r="473" spans="1:2" x14ac:dyDescent="0.25">
      <c r="A473" s="305"/>
      <c r="B473" s="305"/>
    </row>
    <row r="474" spans="1:2" x14ac:dyDescent="0.25">
      <c r="A474" s="305"/>
      <c r="B474" s="305"/>
    </row>
    <row r="475" spans="1:2" x14ac:dyDescent="0.25">
      <c r="A475" s="305"/>
      <c r="B475" s="305"/>
    </row>
    <row r="476" spans="1:2" x14ac:dyDescent="0.25">
      <c r="A476" s="305"/>
      <c r="B476" s="305"/>
    </row>
    <row r="477" spans="1:2" x14ac:dyDescent="0.25">
      <c r="A477" s="305"/>
      <c r="B477" s="305"/>
    </row>
    <row r="478" spans="1:2" x14ac:dyDescent="0.25">
      <c r="A478" s="305"/>
      <c r="B478" s="305"/>
    </row>
    <row r="479" spans="1:2" x14ac:dyDescent="0.25">
      <c r="A479" s="305"/>
      <c r="B479" s="305"/>
    </row>
  </sheetData>
  <sheetProtection algorithmName="SHA-512" hashValue="jKOfJINK4VovOvT/YOZttjIv7cGTNvDloon9El0+zu2mxJ0MmytkgWsOqvFg801fsErMkfPx8C3T8lwHiZX2cA==" saltValue="iwLrH7yWFdxAhJF5btDTMw==" spinCount="100000" sheet="1" selectLockedCells="1"/>
  <printOptions horizontalCentered="1"/>
  <pageMargins left="0.7" right="0.7" top="0.75" bottom="0.75" header="0.3" footer="0.3"/>
  <pageSetup scale="65" orientation="landscape" r:id="rId1"/>
  <headerFooter>
    <oddFooter>&amp;L&amp;A
Version Date: June 2, 2025</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6D38F-5603-4B8C-9382-B08B3FFFBA53}">
  <sheetPr>
    <tabColor theme="0"/>
  </sheetPr>
  <dimension ref="A1:D19"/>
  <sheetViews>
    <sheetView showGridLines="0" zoomScaleNormal="100" zoomScaleSheetLayoutView="100" workbookViewId="0">
      <selection activeCell="I30" sqref="I30"/>
    </sheetView>
  </sheetViews>
  <sheetFormatPr defaultColWidth="17.08984375" defaultRowHeight="15" x14ac:dyDescent="0.25"/>
  <cols>
    <col min="1" max="1" width="55.08984375" style="257" customWidth="1"/>
    <col min="2" max="2" width="17.453125" style="257" customWidth="1"/>
    <col min="3" max="3" width="20.90625" style="257" customWidth="1"/>
    <col min="4" max="16384" width="17.08984375" style="257"/>
  </cols>
  <sheetData>
    <row r="1" spans="1:4" ht="16.5" customHeight="1" x14ac:dyDescent="0.3">
      <c r="A1" s="256" t="s">
        <v>60</v>
      </c>
      <c r="B1" s="302"/>
      <c r="C1" s="85"/>
    </row>
    <row r="2" spans="1:4" ht="16.5" customHeight="1" x14ac:dyDescent="0.3">
      <c r="A2" s="256" t="s">
        <v>258</v>
      </c>
      <c r="B2" s="302"/>
      <c r="C2" s="85"/>
    </row>
    <row r="3" spans="1:4" ht="16.5" customHeight="1" x14ac:dyDescent="0.3">
      <c r="A3" s="256" t="s">
        <v>310</v>
      </c>
      <c r="B3" s="302"/>
      <c r="C3" s="85"/>
    </row>
    <row r="4" spans="1:4" ht="16.5" customHeight="1" x14ac:dyDescent="0.3">
      <c r="A4" s="261" t="s">
        <v>293</v>
      </c>
      <c r="B4" s="335"/>
      <c r="C4" s="281"/>
    </row>
    <row r="5" spans="1:4" ht="16.5" customHeight="1" x14ac:dyDescent="0.3">
      <c r="A5" s="259" t="s">
        <v>294</v>
      </c>
      <c r="B5" s="281"/>
      <c r="C5" s="281"/>
    </row>
    <row r="6" spans="1:4" ht="16.5" customHeight="1" x14ac:dyDescent="0.3">
      <c r="A6" s="262"/>
      <c r="B6" s="262"/>
      <c r="C6" s="262"/>
    </row>
    <row r="7" spans="1:4" ht="16.5" customHeight="1" x14ac:dyDescent="0.3">
      <c r="A7" s="276" t="str">
        <f>'Cover-Input Page '!B7&amp;": "&amp;'Cover-Input Page '!C7</f>
        <v>Company Name (Health Plan): Anthem Blue Cross Life and Health Insurance Company</v>
      </c>
      <c r="B7" s="258"/>
      <c r="C7" s="258"/>
      <c r="D7" s="258"/>
    </row>
    <row r="8" spans="1:4" ht="16.5" customHeight="1" x14ac:dyDescent="0.3">
      <c r="A8" s="276" t="str">
        <f>"Reporting Year: "&amp;'Cover-Input Page '!$C$5</f>
        <v>Reporting Year: 2025</v>
      </c>
      <c r="B8" s="258"/>
      <c r="C8" s="258"/>
      <c r="D8" s="258"/>
    </row>
    <row r="9" spans="1:4" ht="15.6" x14ac:dyDescent="0.3">
      <c r="A9" s="263"/>
      <c r="B9" s="258"/>
      <c r="C9" s="258"/>
    </row>
    <row r="10" spans="1:4" ht="90.75" customHeight="1" x14ac:dyDescent="0.3">
      <c r="A10" s="269" t="s">
        <v>387</v>
      </c>
      <c r="B10" s="277" t="str">
        <f>'Cover-Input Page '!$C$5&amp;" Paid Dollar Amount (PMPM)"</f>
        <v>2025 Paid Dollar Amount (PMPM)</v>
      </c>
      <c r="C10" s="268" t="s">
        <v>295</v>
      </c>
    </row>
    <row r="11" spans="1:4" ht="31.2" x14ac:dyDescent="0.3">
      <c r="A11" s="269" t="s">
        <v>296</v>
      </c>
      <c r="B11" s="70">
        <f>'LGPDCD-YoYcompofPrem'!B13</f>
        <v>78.375481645089849</v>
      </c>
      <c r="C11" s="306">
        <f>B11/$B$15</f>
        <v>0.11148458681628792</v>
      </c>
    </row>
    <row r="12" spans="1:4" ht="15.6" x14ac:dyDescent="0.3">
      <c r="A12" s="269"/>
      <c r="B12" s="336"/>
      <c r="C12" s="337"/>
    </row>
    <row r="13" spans="1:4" ht="15.6" x14ac:dyDescent="0.3">
      <c r="A13" s="338" t="s">
        <v>297</v>
      </c>
      <c r="B13" s="70">
        <f>'LGPDCD-YoYcompofPrem'!B11+'LGPDCD-YoYcompofPrem'!B17+'LGPDCD-YoYcompofPrem'!B13</f>
        <v>677.07773166558025</v>
      </c>
      <c r="C13" s="306">
        <f>B13/$B$15</f>
        <v>0.96310388877815167</v>
      </c>
    </row>
    <row r="14" spans="1:4" ht="16.5" customHeight="1" x14ac:dyDescent="0.25"/>
    <row r="15" spans="1:4" ht="31.2" x14ac:dyDescent="0.3">
      <c r="A15" s="292" t="str">
        <f>'LGPDCD-PharmPctPrem'!A19</f>
        <v>Total Health Care Paid Premiums with pharmacy benefits carve-in (PMPM)</v>
      </c>
      <c r="B15" s="70">
        <f>'LGPDCD-PharmPctPrem'!B19</f>
        <v>703.01629923284759</v>
      </c>
      <c r="C15" s="339"/>
    </row>
    <row r="19" spans="2:2" x14ac:dyDescent="0.25">
      <c r="B19" s="340"/>
    </row>
  </sheetData>
  <sheetProtection algorithmName="SHA-512" hashValue="AjOFC9Tl/gfK+PAg5cjHrRqz/zqDjnyyqP1k9ymfcwvyQgWLiweQ+s5dz0TQtY3t1I3/0SelJwxNTqz6BPIIqw==" saltValue="4CLp/haKAAUp8Ba6o44JtA==" spinCount="100000" sheet="1" objects="1" scenarios="1"/>
  <printOptions horizontalCentered="1"/>
  <pageMargins left="0.7" right="0.7" top="0.75" bottom="0.75" header="0.3" footer="0.3"/>
  <pageSetup scale="65" orientation="landscape" r:id="rId1"/>
  <headerFooter>
    <oddFooter>&amp;L&amp;A
Version Date: June 2, 2025</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91D86-9D93-42A8-9E5F-51D40B4EC4B6}">
  <sheetPr>
    <tabColor theme="0"/>
  </sheetPr>
  <dimension ref="A1:E118"/>
  <sheetViews>
    <sheetView showGridLines="0" topLeftCell="A3" zoomScaleNormal="100" zoomScaleSheetLayoutView="70" workbookViewId="0">
      <selection activeCell="B25" sqref="B25"/>
    </sheetView>
  </sheetViews>
  <sheetFormatPr defaultColWidth="7.90625" defaultRowHeight="15" x14ac:dyDescent="0.25"/>
  <cols>
    <col min="1" max="1" width="53.1796875" style="257" customWidth="1"/>
    <col min="2" max="2" width="22.81640625" style="257" customWidth="1"/>
    <col min="3" max="3" width="19.90625" style="257" customWidth="1"/>
    <col min="4" max="4" width="26.81640625" style="257" customWidth="1"/>
    <col min="5" max="5" width="19.90625" style="257" customWidth="1"/>
    <col min="6" max="16384" width="7.90625" style="257"/>
  </cols>
  <sheetData>
    <row r="1" spans="1:5" ht="15.6" x14ac:dyDescent="0.3">
      <c r="A1" s="256" t="s">
        <v>60</v>
      </c>
      <c r="B1" s="85"/>
      <c r="C1" s="85"/>
      <c r="D1" s="85"/>
      <c r="E1" s="85"/>
    </row>
    <row r="2" spans="1:5" ht="15.6" x14ac:dyDescent="0.3">
      <c r="A2" s="256" t="s">
        <v>258</v>
      </c>
      <c r="B2" s="85"/>
      <c r="C2" s="85"/>
      <c r="D2" s="85"/>
      <c r="E2" s="85"/>
    </row>
    <row r="3" spans="1:5" ht="15.6" x14ac:dyDescent="0.3">
      <c r="A3" s="256" t="s">
        <v>310</v>
      </c>
      <c r="B3" s="85"/>
      <c r="C3" s="85"/>
      <c r="D3" s="85"/>
      <c r="E3" s="85"/>
    </row>
    <row r="4" spans="1:5" ht="15.6" x14ac:dyDescent="0.3">
      <c r="A4" s="261" t="s">
        <v>298</v>
      </c>
      <c r="B4" s="261"/>
      <c r="C4" s="261"/>
      <c r="D4" s="261"/>
      <c r="E4" s="261"/>
    </row>
    <row r="5" spans="1:5" ht="15.6" x14ac:dyDescent="0.3">
      <c r="A5" s="261" t="s">
        <v>351</v>
      </c>
      <c r="B5" s="261"/>
      <c r="C5" s="261"/>
      <c r="D5" s="261"/>
      <c r="E5" s="261"/>
    </row>
    <row r="6" spans="1:5" ht="15.6" x14ac:dyDescent="0.3">
      <c r="A6" s="262"/>
      <c r="B6" s="262"/>
      <c r="C6" s="262"/>
      <c r="D6" s="262"/>
      <c r="E6" s="262"/>
    </row>
    <row r="7" spans="1:5" ht="15.6" x14ac:dyDescent="0.3">
      <c r="A7" s="276" t="str">
        <f>'Cover-Input Page '!B7&amp;": "&amp;'Cover-Input Page '!C7</f>
        <v>Company Name (Health Plan): Anthem Blue Cross Life and Health Insurance Company</v>
      </c>
      <c r="D7" s="258"/>
      <c r="E7" s="258"/>
    </row>
    <row r="8" spans="1:5" ht="15.6" x14ac:dyDescent="0.3">
      <c r="A8" s="276" t="str">
        <f>"Reporting Year: "&amp;'Cover-Input Page '!$C$5</f>
        <v>Reporting Year: 2025</v>
      </c>
      <c r="B8" s="282"/>
      <c r="C8" s="282"/>
      <c r="D8" s="258"/>
      <c r="E8" s="258"/>
    </row>
    <row r="9" spans="1:5" ht="15.6" x14ac:dyDescent="0.3">
      <c r="A9" s="263"/>
    </row>
    <row r="10" spans="1:5" ht="15.6" x14ac:dyDescent="0.3">
      <c r="A10" s="263" t="s">
        <v>299</v>
      </c>
      <c r="C10" s="271"/>
    </row>
    <row r="11" spans="1:5" ht="23.25" customHeight="1" x14ac:dyDescent="0.3">
      <c r="A11" s="274"/>
    </row>
    <row r="12" spans="1:5" ht="15.75" customHeight="1" x14ac:dyDescent="0.3">
      <c r="A12" s="263" t="s">
        <v>300</v>
      </c>
      <c r="B12" s="271"/>
      <c r="C12" s="271"/>
    </row>
    <row r="13" spans="1:5" ht="16.2" thickBot="1" x14ac:dyDescent="0.35">
      <c r="A13" s="298"/>
      <c r="B13" s="271"/>
      <c r="C13" s="271"/>
    </row>
    <row r="14" spans="1:5" ht="15.6" x14ac:dyDescent="0.3">
      <c r="A14" s="307" t="s">
        <v>301</v>
      </c>
      <c r="B14" s="308"/>
      <c r="C14" s="308"/>
      <c r="D14" s="308"/>
      <c r="E14" s="309"/>
    </row>
    <row r="15" spans="1:5" ht="15.6" x14ac:dyDescent="0.3">
      <c r="A15" s="310"/>
      <c r="B15" s="298"/>
      <c r="C15" s="298"/>
      <c r="D15" s="298"/>
      <c r="E15" s="311"/>
    </row>
    <row r="16" spans="1:5" ht="24" customHeight="1" x14ac:dyDescent="0.3">
      <c r="A16" s="312" t="s">
        <v>302</v>
      </c>
      <c r="B16" s="313" t="s">
        <v>303</v>
      </c>
      <c r="C16" s="314"/>
      <c r="D16" s="315"/>
      <c r="E16" s="316"/>
    </row>
    <row r="17" spans="1:5" ht="15.6" x14ac:dyDescent="0.25">
      <c r="A17" s="317"/>
      <c r="B17" s="318" t="s">
        <v>304</v>
      </c>
      <c r="C17" s="318" t="s">
        <v>305</v>
      </c>
      <c r="D17" s="318" t="s">
        <v>306</v>
      </c>
      <c r="E17" s="319" t="s">
        <v>307</v>
      </c>
    </row>
    <row r="18" spans="1:5" ht="15.6" x14ac:dyDescent="0.25">
      <c r="A18" s="320" t="s">
        <v>988</v>
      </c>
      <c r="B18" s="318" t="s">
        <v>308</v>
      </c>
      <c r="C18" s="318" t="s">
        <v>309</v>
      </c>
      <c r="D18" s="319" t="s">
        <v>309</v>
      </c>
      <c r="E18" s="319" t="s">
        <v>308</v>
      </c>
    </row>
    <row r="19" spans="1:5" ht="15.6" x14ac:dyDescent="0.25">
      <c r="A19" s="320"/>
      <c r="B19" s="318"/>
      <c r="C19" s="318"/>
      <c r="D19" s="318"/>
      <c r="E19" s="319"/>
    </row>
    <row r="20" spans="1:5" ht="15.6" x14ac:dyDescent="0.25">
      <c r="A20" s="320"/>
      <c r="B20" s="318"/>
      <c r="C20" s="318"/>
      <c r="D20" s="318"/>
      <c r="E20" s="319"/>
    </row>
    <row r="21" spans="1:5" ht="15.6" x14ac:dyDescent="0.25">
      <c r="A21" s="320"/>
      <c r="B21" s="318"/>
      <c r="C21" s="318"/>
      <c r="D21" s="318"/>
      <c r="E21" s="319"/>
    </row>
    <row r="22" spans="1:5" ht="16.2" thickBot="1" x14ac:dyDescent="0.3">
      <c r="A22" s="321"/>
      <c r="B22" s="322"/>
      <c r="C22" s="322"/>
      <c r="D22" s="322"/>
      <c r="E22" s="323"/>
    </row>
    <row r="24" spans="1:5" ht="16.5" customHeight="1" x14ac:dyDescent="0.25"/>
    <row r="25" spans="1:5" ht="16.5" customHeight="1" x14ac:dyDescent="0.25"/>
    <row r="26" spans="1:5" ht="16.5" customHeight="1" x14ac:dyDescent="0.25"/>
    <row r="117" spans="1:1" x14ac:dyDescent="0.25">
      <c r="A117" s="257" t="s">
        <v>309</v>
      </c>
    </row>
    <row r="118" spans="1:1" x14ac:dyDescent="0.25">
      <c r="A118" s="257" t="s">
        <v>308</v>
      </c>
    </row>
  </sheetData>
  <sheetProtection algorithmName="SHA-512" hashValue="Cm/0uT5+TCijfYzxed7QA5NT721HlsGVyEa4D5Zq0KMzbLnh+R4EleCZ2gn/v1LxwryZh2Aj6vffpdUqWNOHoQ==" saltValue="3aj+vN1HohJZbc3c7nKvZw==" spinCount="100000" sheet="1" selectLockedCells="1"/>
  <dataValidations count="1">
    <dataValidation type="list" allowBlank="1" showInputMessage="1" showErrorMessage="1" sqref="B18:E22" xr:uid="{183FE18B-73B6-4E26-B42C-713D1419D916}">
      <formula1>$A$116:$A$118</formula1>
    </dataValidation>
  </dataValidations>
  <printOptions horizontalCentered="1"/>
  <pageMargins left="0.7" right="0.7" top="0.75" bottom="0.75" header="0.3" footer="0.3"/>
  <pageSetup scale="65" fitToHeight="0" orientation="landscape" r:id="rId1"/>
  <headerFooter>
    <oddFooter>&amp;L&amp;A
Version Date: June 2,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0</xdr:col>
                    <xdr:colOff>982980</xdr:colOff>
                    <xdr:row>10</xdr:row>
                    <xdr:rowOff>0</xdr:rowOff>
                  </from>
                  <to>
                    <xdr:col>0</xdr:col>
                    <xdr:colOff>1363980</xdr:colOff>
                    <xdr:row>11</xdr:row>
                    <xdr:rowOff>38100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0</xdr:col>
                    <xdr:colOff>1744980</xdr:colOff>
                    <xdr:row>10</xdr:row>
                    <xdr:rowOff>30480</xdr:rowOff>
                  </from>
                  <to>
                    <xdr:col>0</xdr:col>
                    <xdr:colOff>2202180</xdr:colOff>
                    <xdr:row>11</xdr:row>
                    <xdr:rowOff>30480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6B718-7E8A-4E18-AEA6-C220D4BA55AB}">
  <sheetPr>
    <tabColor theme="0"/>
  </sheetPr>
  <dimension ref="A1:B29"/>
  <sheetViews>
    <sheetView showGridLines="0" workbookViewId="0">
      <selection activeCell="C23" sqref="C23"/>
    </sheetView>
  </sheetViews>
  <sheetFormatPr defaultColWidth="7.90625" defaultRowHeight="15" x14ac:dyDescent="0.25"/>
  <cols>
    <col min="1" max="1" width="22.08984375" style="60" customWidth="1"/>
    <col min="2" max="2" width="92.90625" style="60" customWidth="1"/>
    <col min="3" max="3" width="71.90625" style="55" customWidth="1"/>
    <col min="4" max="16384" width="7.90625" style="55"/>
  </cols>
  <sheetData>
    <row r="1" spans="1:2" ht="15.6" x14ac:dyDescent="0.3">
      <c r="A1" s="46" t="s">
        <v>60</v>
      </c>
    </row>
    <row r="2" spans="1:2" ht="15.6" x14ac:dyDescent="0.3">
      <c r="A2" s="46" t="s">
        <v>258</v>
      </c>
    </row>
    <row r="3" spans="1:2" ht="15.6" x14ac:dyDescent="0.3">
      <c r="A3" s="46" t="s">
        <v>310</v>
      </c>
    </row>
    <row r="4" spans="1:2" ht="15.6" x14ac:dyDescent="0.3">
      <c r="A4" s="47" t="s">
        <v>348</v>
      </c>
    </row>
    <row r="5" spans="1:2" ht="15.6" x14ac:dyDescent="0.3">
      <c r="A5" s="47"/>
    </row>
    <row r="7" spans="1:2" ht="15.6" x14ac:dyDescent="0.25">
      <c r="A7" s="54" t="s">
        <v>311</v>
      </c>
      <c r="B7" s="54" t="s">
        <v>312</v>
      </c>
    </row>
    <row r="8" spans="1:2" ht="45" x14ac:dyDescent="0.25">
      <c r="A8" s="56" t="s">
        <v>313</v>
      </c>
      <c r="B8" s="56" t="s">
        <v>314</v>
      </c>
    </row>
    <row r="9" spans="1:2" ht="30" x14ac:dyDescent="0.25">
      <c r="A9" s="56" t="s">
        <v>315</v>
      </c>
      <c r="B9" s="56" t="s">
        <v>316</v>
      </c>
    </row>
    <row r="10" spans="1:2" ht="30" x14ac:dyDescent="0.25">
      <c r="A10" s="56" t="s">
        <v>317</v>
      </c>
      <c r="B10" s="56" t="s">
        <v>435</v>
      </c>
    </row>
    <row r="11" spans="1:2" ht="45" x14ac:dyDescent="0.25">
      <c r="A11" s="2" t="s">
        <v>318</v>
      </c>
      <c r="B11" s="1" t="s">
        <v>407</v>
      </c>
    </row>
    <row r="12" spans="1:2" ht="45" x14ac:dyDescent="0.25">
      <c r="A12" s="57" t="s">
        <v>319</v>
      </c>
      <c r="B12" s="1" t="s">
        <v>403</v>
      </c>
    </row>
    <row r="13" spans="1:2" ht="30" x14ac:dyDescent="0.25">
      <c r="A13" s="56" t="s">
        <v>320</v>
      </c>
      <c r="B13" s="56" t="s">
        <v>321</v>
      </c>
    </row>
    <row r="14" spans="1:2" x14ac:dyDescent="0.25">
      <c r="A14" s="56" t="s">
        <v>322</v>
      </c>
      <c r="B14" s="56" t="s">
        <v>323</v>
      </c>
    </row>
    <row r="15" spans="1:2" ht="30" x14ac:dyDescent="0.25">
      <c r="A15" s="56" t="s">
        <v>324</v>
      </c>
      <c r="B15" s="56" t="s">
        <v>325</v>
      </c>
    </row>
    <row r="16" spans="1:2" ht="75" x14ac:dyDescent="0.25">
      <c r="A16" s="58" t="s">
        <v>326</v>
      </c>
      <c r="B16" s="58" t="s">
        <v>404</v>
      </c>
    </row>
    <row r="17" spans="1:2" ht="30" x14ac:dyDescent="0.25">
      <c r="A17" s="57" t="s">
        <v>327</v>
      </c>
      <c r="B17" s="56" t="s">
        <v>328</v>
      </c>
    </row>
    <row r="18" spans="1:2" ht="60" x14ac:dyDescent="0.25">
      <c r="A18" s="57" t="s">
        <v>329</v>
      </c>
      <c r="B18" s="56" t="s">
        <v>330</v>
      </c>
    </row>
    <row r="19" spans="1:2" ht="180" x14ac:dyDescent="0.25">
      <c r="A19" s="56" t="s">
        <v>331</v>
      </c>
      <c r="B19" s="56" t="s">
        <v>332</v>
      </c>
    </row>
    <row r="20" spans="1:2" ht="60" x14ac:dyDescent="0.25">
      <c r="A20" s="58" t="s">
        <v>333</v>
      </c>
      <c r="B20" s="59" t="s">
        <v>334</v>
      </c>
    </row>
    <row r="21" spans="1:2" ht="30" x14ac:dyDescent="0.25">
      <c r="A21" s="56" t="s">
        <v>335</v>
      </c>
      <c r="B21" s="56" t="s">
        <v>336</v>
      </c>
    </row>
    <row r="22" spans="1:2" ht="30" x14ac:dyDescent="0.25">
      <c r="A22" s="56" t="s">
        <v>337</v>
      </c>
      <c r="B22" s="56" t="s">
        <v>336</v>
      </c>
    </row>
    <row r="23" spans="1:2" ht="60" x14ac:dyDescent="0.25">
      <c r="A23" s="56" t="s">
        <v>338</v>
      </c>
      <c r="B23" s="56" t="s">
        <v>339</v>
      </c>
    </row>
    <row r="24" spans="1:2" ht="60" x14ac:dyDescent="0.25">
      <c r="A24" s="56" t="s">
        <v>340</v>
      </c>
      <c r="B24" s="56" t="s">
        <v>341</v>
      </c>
    </row>
    <row r="25" spans="1:2" ht="150" x14ac:dyDescent="0.25">
      <c r="A25" s="58" t="s">
        <v>342</v>
      </c>
      <c r="B25" s="58" t="s">
        <v>343</v>
      </c>
    </row>
    <row r="26" spans="1:2" ht="45" x14ac:dyDescent="0.25">
      <c r="A26" s="57" t="s">
        <v>344</v>
      </c>
      <c r="B26" s="1" t="s">
        <v>405</v>
      </c>
    </row>
    <row r="27" spans="1:2" x14ac:dyDescent="0.25">
      <c r="A27" s="57" t="s">
        <v>345</v>
      </c>
      <c r="B27" s="1" t="s">
        <v>406</v>
      </c>
    </row>
    <row r="28" spans="1:2" ht="120" x14ac:dyDescent="0.25">
      <c r="A28" s="56" t="s">
        <v>346</v>
      </c>
      <c r="B28" s="58" t="s">
        <v>347</v>
      </c>
    </row>
    <row r="29" spans="1:2" x14ac:dyDescent="0.25">
      <c r="A29" s="55"/>
      <c r="B29" s="55"/>
    </row>
  </sheetData>
  <printOptions horizontalCentered="1"/>
  <pageMargins left="0.7" right="0.7" top="0.75" bottom="0.75" header="0.3" footer="0.3"/>
  <pageSetup scale="65" orientation="landscape" r:id="rId1"/>
  <headerFooter>
    <oddFooter>&amp;L&amp;A
Version Date: June 2, 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0D142-B036-41D8-8354-A0A22BF3CFD7}">
  <dimension ref="B1:K121"/>
  <sheetViews>
    <sheetView showGridLines="0" tabSelected="1" workbookViewId="0">
      <selection activeCell="I12" sqref="I12"/>
    </sheetView>
  </sheetViews>
  <sheetFormatPr defaultColWidth="8.90625" defaultRowHeight="15" x14ac:dyDescent="0.25"/>
  <cols>
    <col min="1" max="1" width="3.08984375" style="104" customWidth="1"/>
    <col min="2" max="2" width="10.08984375" style="104" customWidth="1"/>
    <col min="3" max="4" width="12.90625" style="104" customWidth="1"/>
    <col min="5" max="5" width="16.1796875" style="104" customWidth="1"/>
    <col min="6" max="7" width="16" style="104" customWidth="1"/>
    <col min="8" max="8" width="13.90625" style="104" customWidth="1"/>
    <col min="9" max="9" width="12.08984375" style="104" customWidth="1"/>
    <col min="10" max="10" width="12.90625" style="104" customWidth="1"/>
    <col min="11" max="16384" width="8.90625" style="104"/>
  </cols>
  <sheetData>
    <row r="1" spans="2:10" ht="17.399999999999999" x14ac:dyDescent="0.3">
      <c r="B1" s="103" t="s">
        <v>47</v>
      </c>
    </row>
    <row r="2" spans="2:10" ht="15.6" thickBot="1" x14ac:dyDescent="0.3"/>
    <row r="3" spans="2:10" ht="16.2" thickBot="1" x14ac:dyDescent="0.35">
      <c r="B3" s="105" t="s">
        <v>48</v>
      </c>
      <c r="C3" s="106"/>
      <c r="D3" s="106"/>
      <c r="E3" s="107"/>
    </row>
    <row r="4" spans="2:10" ht="15.6" thickBot="1" x14ac:dyDescent="0.3">
      <c r="B4" s="362" t="str">
        <f>'Cover-Input Page '!C7</f>
        <v>Anthem Blue Cross Life and Health Insurance Company</v>
      </c>
      <c r="C4" s="108"/>
      <c r="D4" s="108"/>
      <c r="E4" s="108"/>
      <c r="F4" s="108"/>
      <c r="G4" s="108"/>
      <c r="H4" s="108"/>
      <c r="I4" s="109"/>
    </row>
    <row r="5" spans="2:10" ht="15.6" thickBot="1" x14ac:dyDescent="0.3"/>
    <row r="6" spans="2:10" ht="18.600000000000001" thickBot="1" x14ac:dyDescent="0.35">
      <c r="B6" s="110" t="s">
        <v>104</v>
      </c>
      <c r="C6" s="111"/>
      <c r="D6" s="111"/>
      <c r="E6" s="111"/>
      <c r="F6" s="111"/>
      <c r="G6" s="111"/>
      <c r="H6" s="111"/>
      <c r="I6" s="112"/>
    </row>
    <row r="7" spans="2:10" ht="15.6" thickBot="1" x14ac:dyDescent="0.3">
      <c r="B7" s="363">
        <f>'Cover-Input Page '!C5</f>
        <v>2025</v>
      </c>
    </row>
    <row r="8" spans="2:10" ht="15.6" thickBot="1" x14ac:dyDescent="0.3"/>
    <row r="9" spans="2:10" ht="16.2" thickBot="1" x14ac:dyDescent="0.35">
      <c r="B9" s="110" t="s">
        <v>49</v>
      </c>
      <c r="C9" s="111"/>
      <c r="D9" s="111"/>
      <c r="E9" s="111"/>
      <c r="F9" s="111"/>
      <c r="G9" s="111"/>
      <c r="H9" s="111"/>
      <c r="I9" s="111"/>
      <c r="J9" s="112"/>
    </row>
    <row r="11" spans="2:10" ht="18.600000000000001" thickBot="1" x14ac:dyDescent="0.35">
      <c r="C11" s="113" t="s">
        <v>101</v>
      </c>
    </row>
    <row r="12" spans="2:10" ht="15.6" thickBot="1" x14ac:dyDescent="0.3">
      <c r="C12" s="104" t="s">
        <v>79</v>
      </c>
      <c r="I12" s="101">
        <v>8.3855656672785273E-2</v>
      </c>
    </row>
    <row r="13" spans="2:10" ht="15.6" thickBot="1" x14ac:dyDescent="0.3">
      <c r="C13" s="104" t="s">
        <v>80</v>
      </c>
      <c r="I13" s="101">
        <v>8.0583160629886574E-2</v>
      </c>
    </row>
    <row r="14" spans="2:10" ht="18.600000000000001" thickBot="1" x14ac:dyDescent="0.35">
      <c r="C14" s="113" t="s">
        <v>102</v>
      </c>
      <c r="I14" s="114"/>
    </row>
    <row r="15" spans="2:10" ht="15.6" thickBot="1" x14ac:dyDescent="0.3">
      <c r="C15" s="104" t="s">
        <v>79</v>
      </c>
      <c r="I15" s="101">
        <v>0.11362207231251342</v>
      </c>
    </row>
    <row r="16" spans="2:10" ht="17.399999999999999" x14ac:dyDescent="0.25">
      <c r="C16" s="104" t="s">
        <v>103</v>
      </c>
      <c r="I16" s="102">
        <v>0.11069249948504112</v>
      </c>
    </row>
    <row r="17" spans="2:10" x14ac:dyDescent="0.25">
      <c r="B17" s="115"/>
      <c r="C17" s="115"/>
      <c r="D17" s="115"/>
      <c r="E17" s="115"/>
      <c r="F17" s="115"/>
      <c r="G17" s="115"/>
      <c r="H17" s="115"/>
      <c r="I17" s="115"/>
      <c r="J17" s="115"/>
    </row>
    <row r="18" spans="2:10" ht="18" thickBot="1" x14ac:dyDescent="0.3">
      <c r="B18" s="104" t="s">
        <v>257</v>
      </c>
      <c r="I18" s="364">
        <f>B7</f>
        <v>2025</v>
      </c>
    </row>
    <row r="19" spans="2:10" ht="17.399999999999999" x14ac:dyDescent="0.25">
      <c r="B19" s="104" t="s">
        <v>81</v>
      </c>
    </row>
    <row r="20" spans="2:10" x14ac:dyDescent="0.25">
      <c r="B20" s="104" t="s">
        <v>182</v>
      </c>
    </row>
    <row r="21" spans="2:10" x14ac:dyDescent="0.25">
      <c r="B21" s="104" t="s">
        <v>388</v>
      </c>
    </row>
    <row r="22" spans="2:10" ht="17.399999999999999" x14ac:dyDescent="0.25">
      <c r="B22" s="104" t="s">
        <v>82</v>
      </c>
    </row>
    <row r="23" spans="2:10" x14ac:dyDescent="0.25">
      <c r="B23" s="104" t="s">
        <v>183</v>
      </c>
    </row>
    <row r="24" spans="2:10" ht="17.399999999999999" x14ac:dyDescent="0.25">
      <c r="B24" s="104" t="s">
        <v>181</v>
      </c>
    </row>
    <row r="25" spans="2:10" x14ac:dyDescent="0.25">
      <c r="B25" s="104" t="s">
        <v>184</v>
      </c>
    </row>
    <row r="26" spans="2:10" x14ac:dyDescent="0.25">
      <c r="B26" s="104" t="s">
        <v>185</v>
      </c>
    </row>
    <row r="27" spans="2:10" ht="15.6" thickBot="1" x14ac:dyDescent="0.3"/>
    <row r="28" spans="2:10" ht="16.2" thickBot="1" x14ac:dyDescent="0.35">
      <c r="B28" s="110" t="s">
        <v>50</v>
      </c>
      <c r="C28" s="111"/>
      <c r="D28" s="111"/>
      <c r="E28" s="111"/>
      <c r="F28" s="111"/>
      <c r="G28" s="111"/>
      <c r="H28" s="111"/>
      <c r="I28" s="111"/>
      <c r="J28" s="112"/>
    </row>
    <row r="30" spans="2:10" ht="15.6" x14ac:dyDescent="0.3">
      <c r="B30" s="116">
        <v>1</v>
      </c>
      <c r="C30" s="117">
        <v>2</v>
      </c>
      <c r="D30" s="117">
        <v>3</v>
      </c>
      <c r="E30" s="117">
        <v>4</v>
      </c>
      <c r="F30" s="117">
        <v>5</v>
      </c>
      <c r="G30" s="117">
        <v>6</v>
      </c>
      <c r="H30" s="117">
        <v>7</v>
      </c>
      <c r="I30" s="117">
        <v>8</v>
      </c>
      <c r="J30" s="118">
        <v>9</v>
      </c>
    </row>
    <row r="31" spans="2:10" ht="75" x14ac:dyDescent="0.25">
      <c r="B31" s="119" t="s">
        <v>0</v>
      </c>
      <c r="C31" s="119" t="s">
        <v>1</v>
      </c>
      <c r="D31" s="119" t="s">
        <v>15</v>
      </c>
      <c r="E31" s="119" t="s">
        <v>19</v>
      </c>
      <c r="F31" s="119" t="s">
        <v>194</v>
      </c>
      <c r="G31" s="119" t="s">
        <v>18</v>
      </c>
      <c r="H31" s="119" t="s">
        <v>16</v>
      </c>
      <c r="I31" s="119" t="s">
        <v>17</v>
      </c>
      <c r="J31" s="120" t="s">
        <v>256</v>
      </c>
    </row>
    <row r="32" spans="2:10" x14ac:dyDescent="0.25">
      <c r="B32" s="121" t="s">
        <v>2</v>
      </c>
      <c r="C32" s="122">
        <v>162</v>
      </c>
      <c r="D32" s="147">
        <f>IFERROR(C32/C$44,0)</f>
        <v>0.50783699059561127</v>
      </c>
      <c r="E32" s="122">
        <v>27050.03</v>
      </c>
      <c r="F32" s="122">
        <v>515</v>
      </c>
      <c r="G32" s="365">
        <f>SUM(E32:F32)</f>
        <v>27565.03</v>
      </c>
      <c r="H32" s="123">
        <v>673.30715688735302</v>
      </c>
      <c r="I32" s="123">
        <v>738.45461149478297</v>
      </c>
      <c r="J32" s="147">
        <f>IF(H32=0,"",I32/H32-1)</f>
        <v>9.6757406988812633E-2</v>
      </c>
    </row>
    <row r="33" spans="2:10" x14ac:dyDescent="0.25">
      <c r="B33" s="124" t="s">
        <v>3</v>
      </c>
      <c r="C33" s="125">
        <v>7</v>
      </c>
      <c r="D33" s="147">
        <f t="shared" ref="D33:D43" si="0">IFERROR(C33/C$44,0)</f>
        <v>2.1943573667711599E-2</v>
      </c>
      <c r="E33" s="125">
        <v>516.1</v>
      </c>
      <c r="F33" s="125">
        <v>0</v>
      </c>
      <c r="G33" s="366">
        <f t="shared" ref="G33:G44" si="1">SUM(E33:F33)</f>
        <v>516.1</v>
      </c>
      <c r="H33" s="123">
        <v>538.02410395358106</v>
      </c>
      <c r="I33" s="123">
        <v>623.30792482077106</v>
      </c>
      <c r="J33" s="147">
        <f t="shared" ref="J33:J44" si="2">IF(H33=0,"",I33/H33-1)</f>
        <v>0.15851301129539719</v>
      </c>
    </row>
    <row r="34" spans="2:10" x14ac:dyDescent="0.25">
      <c r="B34" s="124" t="s">
        <v>4</v>
      </c>
      <c r="C34" s="125">
        <v>8</v>
      </c>
      <c r="D34" s="147">
        <f t="shared" si="0"/>
        <v>2.5078369905956112E-2</v>
      </c>
      <c r="E34" s="125">
        <v>5850.84</v>
      </c>
      <c r="F34" s="125">
        <v>0</v>
      </c>
      <c r="G34" s="366">
        <f t="shared" si="1"/>
        <v>5850.84</v>
      </c>
      <c r="H34" s="123">
        <v>620.69501799412046</v>
      </c>
      <c r="I34" s="123">
        <v>659.48083693965305</v>
      </c>
      <c r="J34" s="147">
        <f t="shared" si="2"/>
        <v>6.2487723956405228E-2</v>
      </c>
    </row>
    <row r="35" spans="2:10" x14ac:dyDescent="0.25">
      <c r="B35" s="124" t="s">
        <v>5</v>
      </c>
      <c r="C35" s="125">
        <v>16</v>
      </c>
      <c r="D35" s="147">
        <f t="shared" si="0"/>
        <v>5.0156739811912224E-2</v>
      </c>
      <c r="E35" s="125">
        <v>844</v>
      </c>
      <c r="F35" s="125">
        <v>31</v>
      </c>
      <c r="G35" s="366">
        <f t="shared" si="1"/>
        <v>875</v>
      </c>
      <c r="H35" s="123">
        <v>637.43396395846059</v>
      </c>
      <c r="I35" s="123">
        <v>694.28596571428579</v>
      </c>
      <c r="J35" s="147">
        <f t="shared" si="2"/>
        <v>8.9188849308836193E-2</v>
      </c>
    </row>
    <row r="36" spans="2:10" x14ac:dyDescent="0.25">
      <c r="B36" s="124" t="s">
        <v>6</v>
      </c>
      <c r="C36" s="125">
        <v>6</v>
      </c>
      <c r="D36" s="147">
        <f t="shared" si="0"/>
        <v>1.8808777429467086E-2</v>
      </c>
      <c r="E36" s="125">
        <v>152</v>
      </c>
      <c r="F36" s="125">
        <v>0</v>
      </c>
      <c r="G36" s="366">
        <f t="shared" si="1"/>
        <v>152</v>
      </c>
      <c r="H36" s="123">
        <v>761.88344573547181</v>
      </c>
      <c r="I36" s="123">
        <v>707.72361842105261</v>
      </c>
      <c r="J36" s="147">
        <f t="shared" si="2"/>
        <v>-7.1086762178087404E-2</v>
      </c>
    </row>
    <row r="37" spans="2:10" x14ac:dyDescent="0.25">
      <c r="B37" s="124" t="s">
        <v>7</v>
      </c>
      <c r="C37" s="125">
        <v>17</v>
      </c>
      <c r="D37" s="147">
        <f t="shared" si="0"/>
        <v>5.329153605015674E-2</v>
      </c>
      <c r="E37" s="125">
        <v>1235</v>
      </c>
      <c r="F37" s="125">
        <v>0</v>
      </c>
      <c r="G37" s="366">
        <f t="shared" si="1"/>
        <v>1235</v>
      </c>
      <c r="H37" s="123">
        <v>619.30049335838953</v>
      </c>
      <c r="I37" s="123">
        <v>657.39617140564906</v>
      </c>
      <c r="J37" s="147">
        <f t="shared" si="2"/>
        <v>6.1514044403018886E-2</v>
      </c>
    </row>
    <row r="38" spans="2:10" x14ac:dyDescent="0.25">
      <c r="B38" s="124" t="s">
        <v>8</v>
      </c>
      <c r="C38" s="125">
        <v>32</v>
      </c>
      <c r="D38" s="147">
        <f t="shared" si="0"/>
        <v>0.10031347962382445</v>
      </c>
      <c r="E38" s="125">
        <v>9504.02</v>
      </c>
      <c r="F38" s="125">
        <v>0</v>
      </c>
      <c r="G38" s="366">
        <f t="shared" si="1"/>
        <v>9504.02</v>
      </c>
      <c r="H38" s="123">
        <v>615.78826926731358</v>
      </c>
      <c r="I38" s="123">
        <v>645.83337892807481</v>
      </c>
      <c r="J38" s="147">
        <f t="shared" si="2"/>
        <v>4.8791299153051249E-2</v>
      </c>
    </row>
    <row r="39" spans="2:10" x14ac:dyDescent="0.25">
      <c r="B39" s="124" t="s">
        <v>9</v>
      </c>
      <c r="C39" s="125">
        <v>5</v>
      </c>
      <c r="D39" s="147">
        <f t="shared" si="0"/>
        <v>1.5673981191222569E-2</v>
      </c>
      <c r="E39" s="125">
        <v>530.03</v>
      </c>
      <c r="F39" s="125">
        <v>0</v>
      </c>
      <c r="G39" s="366">
        <f t="shared" si="1"/>
        <v>530.03</v>
      </c>
      <c r="H39" s="123">
        <v>816.16395298379337</v>
      </c>
      <c r="I39" s="123">
        <v>989.33507588487566</v>
      </c>
      <c r="J39" s="147">
        <f t="shared" si="2"/>
        <v>0.21217688219136654</v>
      </c>
    </row>
    <row r="40" spans="2:10" x14ac:dyDescent="0.25">
      <c r="B40" s="124" t="s">
        <v>10</v>
      </c>
      <c r="C40" s="125">
        <v>16</v>
      </c>
      <c r="D40" s="147">
        <f t="shared" si="0"/>
        <v>5.0156739811912224E-2</v>
      </c>
      <c r="E40" s="125">
        <v>802.29</v>
      </c>
      <c r="F40" s="125">
        <v>0</v>
      </c>
      <c r="G40" s="366">
        <f t="shared" si="1"/>
        <v>802.29</v>
      </c>
      <c r="H40" s="123">
        <v>647.24701791122925</v>
      </c>
      <c r="I40" s="123">
        <v>732.75488063828641</v>
      </c>
      <c r="J40" s="147">
        <f t="shared" si="2"/>
        <v>0.13211009145010033</v>
      </c>
    </row>
    <row r="41" spans="2:10" x14ac:dyDescent="0.25">
      <c r="B41" s="124" t="s">
        <v>11</v>
      </c>
      <c r="C41" s="125">
        <v>17</v>
      </c>
      <c r="D41" s="147">
        <f t="shared" si="0"/>
        <v>5.329153605015674E-2</v>
      </c>
      <c r="E41" s="125">
        <v>774</v>
      </c>
      <c r="F41" s="125">
        <v>0</v>
      </c>
      <c r="G41" s="366">
        <f t="shared" si="1"/>
        <v>774</v>
      </c>
      <c r="H41" s="123">
        <v>715.87313953488376</v>
      </c>
      <c r="I41" s="123">
        <v>777.79016808551739</v>
      </c>
      <c r="J41" s="147">
        <f t="shared" si="2"/>
        <v>8.6491621393788076E-2</v>
      </c>
    </row>
    <row r="42" spans="2:10" x14ac:dyDescent="0.25">
      <c r="B42" s="124" t="s">
        <v>12</v>
      </c>
      <c r="C42" s="125">
        <v>10</v>
      </c>
      <c r="D42" s="147">
        <f t="shared" si="0"/>
        <v>3.1347962382445138E-2</v>
      </c>
      <c r="E42" s="125">
        <v>477.19</v>
      </c>
      <c r="F42" s="125">
        <v>0</v>
      </c>
      <c r="G42" s="366">
        <f t="shared" si="1"/>
        <v>477.19</v>
      </c>
      <c r="H42" s="123">
        <v>790.01031035855726</v>
      </c>
      <c r="I42" s="123">
        <v>824.88529797145031</v>
      </c>
      <c r="J42" s="147">
        <f t="shared" si="2"/>
        <v>4.4144977800434804E-2</v>
      </c>
    </row>
    <row r="43" spans="2:10" x14ac:dyDescent="0.25">
      <c r="B43" s="124" t="s">
        <v>13</v>
      </c>
      <c r="C43" s="125">
        <v>23</v>
      </c>
      <c r="D43" s="147">
        <f t="shared" si="0"/>
        <v>7.2100313479623826E-2</v>
      </c>
      <c r="E43" s="125">
        <v>972.75</v>
      </c>
      <c r="F43" s="125">
        <v>0</v>
      </c>
      <c r="G43" s="366">
        <f t="shared" si="1"/>
        <v>972.75</v>
      </c>
      <c r="H43" s="123">
        <v>665.60063736828579</v>
      </c>
      <c r="I43" s="123">
        <v>708.69528882764143</v>
      </c>
      <c r="J43" s="147">
        <f t="shared" si="2"/>
        <v>6.4745508101896165E-2</v>
      </c>
    </row>
    <row r="44" spans="2:10" ht="15.6" x14ac:dyDescent="0.3">
      <c r="B44" s="127" t="s">
        <v>14</v>
      </c>
      <c r="C44" s="367">
        <f>SUM(C32:C43)</f>
        <v>319</v>
      </c>
      <c r="D44" s="148">
        <f>SUM(D32:D43)</f>
        <v>1</v>
      </c>
      <c r="E44" s="367">
        <f>SUM(E32:E43)</f>
        <v>48708.250000000007</v>
      </c>
      <c r="F44" s="367">
        <f>SUM(F32:F43)</f>
        <v>546</v>
      </c>
      <c r="G44" s="367">
        <f t="shared" si="1"/>
        <v>49254.250000000007</v>
      </c>
      <c r="H44" s="368">
        <f>SUMPRODUCT(H32:H43,$G32:$G43)/$G44</f>
        <v>655.58321639941187</v>
      </c>
      <c r="I44" s="368">
        <f>SUMPRODUCT(I32:I43,$G32:$G43)/$G44</f>
        <v>710.55757751424153</v>
      </c>
      <c r="J44" s="149">
        <f t="shared" si="2"/>
        <v>8.3855656672785717E-2</v>
      </c>
    </row>
    <row r="45" spans="2:10" x14ac:dyDescent="0.25">
      <c r="B45" s="115"/>
      <c r="C45" s="115"/>
      <c r="D45" s="115"/>
      <c r="E45" s="115"/>
      <c r="F45" s="115"/>
      <c r="G45" s="115"/>
      <c r="H45" s="115"/>
      <c r="I45" s="115"/>
      <c r="J45" s="115"/>
    </row>
    <row r="46" spans="2:10" ht="17.399999999999999" x14ac:dyDescent="0.25">
      <c r="B46" s="128" t="s">
        <v>20</v>
      </c>
    </row>
    <row r="47" spans="2:10" ht="17.399999999999999" x14ac:dyDescent="0.25">
      <c r="B47" s="128" t="s">
        <v>21</v>
      </c>
    </row>
    <row r="48" spans="2:10" x14ac:dyDescent="0.25">
      <c r="B48" s="128" t="s">
        <v>22</v>
      </c>
    </row>
    <row r="49" spans="2:11" x14ac:dyDescent="0.25">
      <c r="B49" s="128" t="s">
        <v>23</v>
      </c>
    </row>
    <row r="50" spans="2:11" x14ac:dyDescent="0.25">
      <c r="B50" s="128"/>
    </row>
    <row r="51" spans="2:11" x14ac:dyDescent="0.25">
      <c r="B51" s="128" t="s">
        <v>187</v>
      </c>
    </row>
    <row r="52" spans="2:11" x14ac:dyDescent="0.25">
      <c r="B52" s="128"/>
    </row>
    <row r="53" spans="2:11" x14ac:dyDescent="0.25">
      <c r="B53" s="128" t="s">
        <v>188</v>
      </c>
    </row>
    <row r="54" spans="2:11" x14ac:dyDescent="0.25">
      <c r="B54" s="128" t="s">
        <v>389</v>
      </c>
    </row>
    <row r="55" spans="2:11" x14ac:dyDescent="0.25">
      <c r="B55" s="129" t="s">
        <v>989</v>
      </c>
      <c r="C55" s="130"/>
      <c r="D55" s="130"/>
      <c r="E55" s="130"/>
      <c r="F55" s="130"/>
      <c r="G55" s="130"/>
      <c r="H55" s="130"/>
      <c r="I55" s="130"/>
      <c r="J55" s="130"/>
      <c r="K55" s="131"/>
    </row>
    <row r="56" spans="2:11" x14ac:dyDescent="0.25">
      <c r="B56" s="132" t="s">
        <v>990</v>
      </c>
      <c r="K56" s="133"/>
    </row>
    <row r="57" spans="2:11" x14ac:dyDescent="0.25">
      <c r="B57" s="132" t="s">
        <v>991</v>
      </c>
      <c r="K57" s="133"/>
    </row>
    <row r="58" spans="2:11" x14ac:dyDescent="0.25">
      <c r="B58" s="132" t="s">
        <v>992</v>
      </c>
      <c r="K58" s="133"/>
    </row>
    <row r="59" spans="2:11" x14ac:dyDescent="0.25">
      <c r="B59" s="139"/>
      <c r="K59" s="133"/>
    </row>
    <row r="60" spans="2:11" x14ac:dyDescent="0.25">
      <c r="B60" s="132"/>
      <c r="K60" s="133"/>
    </row>
    <row r="61" spans="2:11" x14ac:dyDescent="0.25">
      <c r="B61" s="132"/>
      <c r="K61" s="133"/>
    </row>
    <row r="62" spans="2:11" x14ac:dyDescent="0.25">
      <c r="B62" s="132"/>
      <c r="K62" s="133"/>
    </row>
    <row r="63" spans="2:11" x14ac:dyDescent="0.25">
      <c r="B63" s="132"/>
      <c r="K63" s="133"/>
    </row>
    <row r="64" spans="2:11" x14ac:dyDescent="0.25">
      <c r="B64" s="132"/>
      <c r="K64" s="133"/>
    </row>
    <row r="65" spans="2:11" x14ac:dyDescent="0.25">
      <c r="B65" s="132"/>
      <c r="K65" s="133"/>
    </row>
    <row r="66" spans="2:11" x14ac:dyDescent="0.25">
      <c r="B66" s="134"/>
      <c r="C66" s="115"/>
      <c r="D66" s="115"/>
      <c r="E66" s="115"/>
      <c r="F66" s="115"/>
      <c r="G66" s="115"/>
      <c r="H66" s="115"/>
      <c r="I66" s="115"/>
      <c r="J66" s="115"/>
      <c r="K66" s="135"/>
    </row>
    <row r="67" spans="2:11" ht="15.6" thickBot="1" x14ac:dyDescent="0.3"/>
    <row r="68" spans="2:11" ht="16.2" thickBot="1" x14ac:dyDescent="0.35">
      <c r="B68" s="110" t="s">
        <v>83</v>
      </c>
      <c r="C68" s="111"/>
      <c r="D68" s="111"/>
      <c r="E68" s="111"/>
      <c r="F68" s="111"/>
      <c r="G68" s="111"/>
      <c r="H68" s="111"/>
      <c r="I68" s="111"/>
      <c r="J68" s="112"/>
    </row>
    <row r="70" spans="2:11" ht="15.6" x14ac:dyDescent="0.3">
      <c r="B70" s="136">
        <v>1</v>
      </c>
      <c r="C70" s="117">
        <v>2</v>
      </c>
      <c r="D70" s="117">
        <v>3</v>
      </c>
      <c r="E70" s="117">
        <v>4</v>
      </c>
      <c r="F70" s="117">
        <v>5</v>
      </c>
      <c r="G70" s="117">
        <v>6</v>
      </c>
      <c r="H70" s="117">
        <v>7</v>
      </c>
      <c r="I70" s="117">
        <v>8</v>
      </c>
      <c r="J70" s="118">
        <v>9</v>
      </c>
    </row>
    <row r="71" spans="2:11" ht="75" x14ac:dyDescent="0.25">
      <c r="B71" s="119" t="s">
        <v>0</v>
      </c>
      <c r="C71" s="119" t="s">
        <v>1</v>
      </c>
      <c r="D71" s="119" t="s">
        <v>15</v>
      </c>
      <c r="E71" s="119" t="s">
        <v>19</v>
      </c>
      <c r="F71" s="119" t="s">
        <v>194</v>
      </c>
      <c r="G71" s="119" t="s">
        <v>18</v>
      </c>
      <c r="H71" s="119" t="s">
        <v>16</v>
      </c>
      <c r="I71" s="119" t="s">
        <v>17</v>
      </c>
      <c r="J71" s="119" t="s">
        <v>256</v>
      </c>
    </row>
    <row r="72" spans="2:11" ht="60" x14ac:dyDescent="0.25">
      <c r="B72" s="137" t="s">
        <v>24</v>
      </c>
      <c r="C72" s="122">
        <v>263</v>
      </c>
      <c r="D72" s="147">
        <f>IFERROR(C72/C$75,0)</f>
        <v>0.82445141065830718</v>
      </c>
      <c r="E72" s="122">
        <v>16121.52</v>
      </c>
      <c r="F72" s="122">
        <v>503</v>
      </c>
      <c r="G72" s="365">
        <f>SUM(E72:F72)</f>
        <v>16624.52</v>
      </c>
      <c r="H72" s="123">
        <v>653.03791880325446</v>
      </c>
      <c r="I72" s="123">
        <v>703.30346824646756</v>
      </c>
      <c r="J72" s="147">
        <f>IF(H72=0,"",I72/H72-1)</f>
        <v>7.6971869467134191E-2</v>
      </c>
    </row>
    <row r="73" spans="2:11" ht="30" x14ac:dyDescent="0.25">
      <c r="B73" s="121" t="s">
        <v>25</v>
      </c>
      <c r="C73" s="125">
        <v>13</v>
      </c>
      <c r="D73" s="150">
        <f t="shared" ref="D73:D74" si="3">IFERROR(C73/C$75,0)</f>
        <v>4.0752351097178681E-2</v>
      </c>
      <c r="E73" s="125">
        <v>2259.1</v>
      </c>
      <c r="F73" s="125">
        <v>0</v>
      </c>
      <c r="G73" s="366">
        <f t="shared" ref="G73:G75" si="4">SUM(E73:F73)</f>
        <v>2259.1</v>
      </c>
      <c r="H73" s="123">
        <v>593.15127761784731</v>
      </c>
      <c r="I73" s="123">
        <v>636.98331741061543</v>
      </c>
      <c r="J73" s="147">
        <f t="shared" ref="J73:J75" si="5">IF(H73=0,"",I73/H73-1)</f>
        <v>7.3896898559844271E-2</v>
      </c>
    </row>
    <row r="74" spans="2:11" ht="45" x14ac:dyDescent="0.25">
      <c r="B74" s="121" t="s">
        <v>26</v>
      </c>
      <c r="C74" s="125">
        <v>43</v>
      </c>
      <c r="D74" s="150">
        <f t="shared" si="3"/>
        <v>0.13479623824451412</v>
      </c>
      <c r="E74" s="125">
        <v>30327.629999999997</v>
      </c>
      <c r="F74" s="125">
        <v>43</v>
      </c>
      <c r="G74" s="366">
        <f t="shared" si="4"/>
        <v>30370.629999999997</v>
      </c>
      <c r="H74" s="123">
        <v>661.62044195893134</v>
      </c>
      <c r="I74" s="123">
        <v>720.00116480908514</v>
      </c>
      <c r="J74" s="147">
        <f t="shared" si="5"/>
        <v>8.8238994970136764E-2</v>
      </c>
    </row>
    <row r="75" spans="2:11" ht="15.6" x14ac:dyDescent="0.3">
      <c r="B75" s="127" t="s">
        <v>14</v>
      </c>
      <c r="C75" s="369">
        <f>SUM(C72:C74)</f>
        <v>319</v>
      </c>
      <c r="D75" s="151">
        <f>SUM(D72:D74)</f>
        <v>1</v>
      </c>
      <c r="E75" s="369">
        <f>SUM(E72:E74)</f>
        <v>48708.25</v>
      </c>
      <c r="F75" s="369">
        <f>SUM(F72:F74)</f>
        <v>546</v>
      </c>
      <c r="G75" s="369">
        <f t="shared" si="4"/>
        <v>49254.25</v>
      </c>
      <c r="H75" s="370">
        <f>SUMPRODUCT(H72:H74,$G72:$G74)/$G75</f>
        <v>655.58321639941198</v>
      </c>
      <c r="I75" s="370">
        <f>SUMPRODUCT(I72:I74,$G72:$G74)/$G75</f>
        <v>710.55757751424164</v>
      </c>
      <c r="J75" s="152">
        <f t="shared" si="5"/>
        <v>8.3855656672785717E-2</v>
      </c>
    </row>
    <row r="77" spans="2:11" x14ac:dyDescent="0.25">
      <c r="B77" s="104" t="s">
        <v>189</v>
      </c>
    </row>
    <row r="78" spans="2:11" x14ac:dyDescent="0.25">
      <c r="B78" s="104" t="s">
        <v>190</v>
      </c>
    </row>
    <row r="79" spans="2:11" x14ac:dyDescent="0.25">
      <c r="B79" s="104" t="s">
        <v>191</v>
      </c>
    </row>
    <row r="81" spans="2:11" x14ac:dyDescent="0.25">
      <c r="B81" s="129" t="s">
        <v>993</v>
      </c>
      <c r="C81" s="130"/>
      <c r="D81" s="130"/>
      <c r="E81" s="130"/>
      <c r="F81" s="130"/>
      <c r="G81" s="130"/>
      <c r="H81" s="130"/>
      <c r="I81" s="130"/>
      <c r="J81" s="130"/>
      <c r="K81" s="131"/>
    </row>
    <row r="82" spans="2:11" x14ac:dyDescent="0.25">
      <c r="B82" s="132"/>
      <c r="C82" s="104" t="s">
        <v>994</v>
      </c>
      <c r="D82" s="104" t="s">
        <v>995</v>
      </c>
      <c r="E82" s="104" t="s">
        <v>996</v>
      </c>
      <c r="K82" s="133"/>
    </row>
    <row r="83" spans="2:11" x14ac:dyDescent="0.25">
      <c r="B83" s="132" t="s">
        <v>29</v>
      </c>
      <c r="C83" s="395">
        <v>0</v>
      </c>
      <c r="D83" s="395">
        <v>0</v>
      </c>
      <c r="E83" s="395">
        <v>0</v>
      </c>
      <c r="K83" s="133"/>
    </row>
    <row r="84" spans="2:11" x14ac:dyDescent="0.25">
      <c r="B84" s="139" t="s">
        <v>27</v>
      </c>
      <c r="C84" s="394">
        <v>0.99609011267693748</v>
      </c>
      <c r="D84" s="395">
        <v>1</v>
      </c>
      <c r="E84" s="394">
        <v>0.98206029970402331</v>
      </c>
      <c r="K84" s="133"/>
    </row>
    <row r="85" spans="2:11" x14ac:dyDescent="0.25">
      <c r="B85" s="139" t="s">
        <v>28</v>
      </c>
      <c r="C85" s="394">
        <v>3.9098873230625601E-3</v>
      </c>
      <c r="D85" s="395">
        <v>0</v>
      </c>
      <c r="E85" s="394">
        <v>1.7939700295976736E-2</v>
      </c>
      <c r="K85" s="133"/>
    </row>
    <row r="86" spans="2:11" x14ac:dyDescent="0.25">
      <c r="B86" s="139" t="s">
        <v>30</v>
      </c>
      <c r="C86" s="395">
        <v>0</v>
      </c>
      <c r="D86" s="395">
        <v>0</v>
      </c>
      <c r="E86" s="395">
        <v>0</v>
      </c>
      <c r="K86" s="133"/>
    </row>
    <row r="87" spans="2:11" x14ac:dyDescent="0.25">
      <c r="B87" s="139" t="s">
        <v>997</v>
      </c>
      <c r="C87" s="395">
        <v>0</v>
      </c>
      <c r="D87" s="395">
        <v>0</v>
      </c>
      <c r="E87" s="395">
        <v>0</v>
      </c>
      <c r="K87" s="133"/>
    </row>
    <row r="88" spans="2:11" x14ac:dyDescent="0.25">
      <c r="B88" s="139"/>
      <c r="K88" s="133"/>
    </row>
    <row r="89" spans="2:11" x14ac:dyDescent="0.25">
      <c r="B89" s="139"/>
      <c r="K89" s="133"/>
    </row>
    <row r="90" spans="2:11" x14ac:dyDescent="0.25">
      <c r="B90" s="139"/>
      <c r="K90" s="133"/>
    </row>
    <row r="91" spans="2:11" x14ac:dyDescent="0.25">
      <c r="B91" s="140"/>
      <c r="C91" s="115"/>
      <c r="D91" s="115"/>
      <c r="E91" s="115"/>
      <c r="F91" s="115"/>
      <c r="G91" s="115"/>
      <c r="H91" s="115"/>
      <c r="I91" s="115"/>
      <c r="J91" s="115"/>
      <c r="K91" s="135"/>
    </row>
    <row r="92" spans="2:11" ht="15.6" thickBot="1" x14ac:dyDescent="0.3"/>
    <row r="93" spans="2:11" ht="16.2" thickBot="1" x14ac:dyDescent="0.35">
      <c r="B93" s="110" t="s">
        <v>51</v>
      </c>
      <c r="C93" s="112"/>
    </row>
    <row r="95" spans="2:11" ht="15.6" x14ac:dyDescent="0.3">
      <c r="B95" s="116">
        <v>1</v>
      </c>
      <c r="C95" s="117">
        <v>2</v>
      </c>
      <c r="D95" s="117">
        <v>3</v>
      </c>
      <c r="E95" s="117">
        <v>4</v>
      </c>
      <c r="F95" s="117">
        <v>5</v>
      </c>
      <c r="G95" s="117">
        <v>6</v>
      </c>
      <c r="H95" s="117">
        <v>7</v>
      </c>
      <c r="I95" s="117">
        <v>8</v>
      </c>
      <c r="J95" s="118">
        <v>9</v>
      </c>
    </row>
    <row r="96" spans="2:11" ht="75" x14ac:dyDescent="0.25">
      <c r="B96" s="119" t="s">
        <v>0</v>
      </c>
      <c r="C96" s="141" t="s">
        <v>1</v>
      </c>
      <c r="D96" s="119" t="s">
        <v>15</v>
      </c>
      <c r="E96" s="119" t="s">
        <v>19</v>
      </c>
      <c r="F96" s="119" t="s">
        <v>194</v>
      </c>
      <c r="G96" s="119" t="s">
        <v>18</v>
      </c>
      <c r="H96" s="119" t="s">
        <v>16</v>
      </c>
      <c r="I96" s="119" t="s">
        <v>17</v>
      </c>
      <c r="J96" s="119" t="s">
        <v>256</v>
      </c>
    </row>
    <row r="97" spans="2:11" x14ac:dyDescent="0.25">
      <c r="B97" s="137" t="s">
        <v>29</v>
      </c>
      <c r="C97" s="122">
        <v>0</v>
      </c>
      <c r="D97" s="147">
        <f>IFERROR(C97/C$103,0)</f>
        <v>0</v>
      </c>
      <c r="E97" s="122">
        <v>0</v>
      </c>
      <c r="F97" s="122">
        <v>0</v>
      </c>
      <c r="G97" s="365">
        <f t="shared" ref="G97:G103" si="6">SUM(E97:F97)</f>
        <v>0</v>
      </c>
      <c r="H97" s="123">
        <v>0</v>
      </c>
      <c r="I97" s="123">
        <v>0</v>
      </c>
      <c r="J97" s="147" t="str">
        <f>IF(H97=0,"",I97/H97-1)</f>
        <v/>
      </c>
    </row>
    <row r="98" spans="2:11" x14ac:dyDescent="0.25">
      <c r="B98" s="137" t="s">
        <v>27</v>
      </c>
      <c r="C98" s="122">
        <v>321</v>
      </c>
      <c r="D98" s="150">
        <f t="shared" ref="D98:D102" si="7">IFERROR(C98/C$103,0)</f>
        <v>0.98769230769230765</v>
      </c>
      <c r="E98" s="122">
        <v>48098.409999999996</v>
      </c>
      <c r="F98" s="122">
        <v>546</v>
      </c>
      <c r="G98" s="365">
        <f t="shared" si="6"/>
        <v>48644.409999999996</v>
      </c>
      <c r="H98" s="123">
        <v>652.73805806674693</v>
      </c>
      <c r="I98" s="123">
        <v>705.33775384917988</v>
      </c>
      <c r="J98" s="147">
        <f t="shared" ref="J98:J103" si="8">IF(H98=0,"",I98/H98-1)</f>
        <v>8.0583160629886574E-2</v>
      </c>
    </row>
    <row r="99" spans="2:11" x14ac:dyDescent="0.25">
      <c r="B99" s="137" t="s">
        <v>28</v>
      </c>
      <c r="C99" s="122">
        <v>4</v>
      </c>
      <c r="D99" s="150">
        <f t="shared" si="7"/>
        <v>1.2307692307692308E-2</v>
      </c>
      <c r="E99" s="122">
        <v>609.83999999999992</v>
      </c>
      <c r="F99" s="122">
        <v>0</v>
      </c>
      <c r="G99" s="365">
        <f t="shared" si="6"/>
        <v>609.83999999999992</v>
      </c>
      <c r="H99" s="123">
        <v>882.52970801866729</v>
      </c>
      <c r="I99" s="123">
        <v>1126.9212835534754</v>
      </c>
      <c r="J99" s="147">
        <f t="shared" si="8"/>
        <v>0.27692164163343813</v>
      </c>
    </row>
    <row r="100" spans="2:11" x14ac:dyDescent="0.25">
      <c r="B100" s="121" t="s">
        <v>30</v>
      </c>
      <c r="C100" s="125">
        <v>0</v>
      </c>
      <c r="D100" s="150">
        <f t="shared" si="7"/>
        <v>0</v>
      </c>
      <c r="E100" s="125">
        <v>0</v>
      </c>
      <c r="F100" s="125">
        <v>0</v>
      </c>
      <c r="G100" s="365">
        <f t="shared" si="6"/>
        <v>0</v>
      </c>
      <c r="H100" s="126">
        <v>0</v>
      </c>
      <c r="I100" s="126">
        <v>0</v>
      </c>
      <c r="J100" s="147" t="str">
        <f t="shared" si="8"/>
        <v/>
      </c>
    </row>
    <row r="101" spans="2:11" x14ac:dyDescent="0.25">
      <c r="B101" s="121" t="s">
        <v>32</v>
      </c>
      <c r="C101" s="125">
        <v>0</v>
      </c>
      <c r="D101" s="150">
        <f t="shared" si="7"/>
        <v>0</v>
      </c>
      <c r="E101" s="125">
        <v>0</v>
      </c>
      <c r="F101" s="125">
        <v>0</v>
      </c>
      <c r="G101" s="365">
        <f t="shared" si="6"/>
        <v>0</v>
      </c>
      <c r="H101" s="126">
        <v>0</v>
      </c>
      <c r="I101" s="126">
        <v>0</v>
      </c>
      <c r="J101" s="147" t="str">
        <f t="shared" si="8"/>
        <v/>
      </c>
    </row>
    <row r="102" spans="2:11" ht="30" x14ac:dyDescent="0.25">
      <c r="B102" s="121" t="s">
        <v>31</v>
      </c>
      <c r="C102" s="125">
        <v>0</v>
      </c>
      <c r="D102" s="150">
        <f t="shared" si="7"/>
        <v>0</v>
      </c>
      <c r="E102" s="125">
        <v>0</v>
      </c>
      <c r="F102" s="125">
        <v>0</v>
      </c>
      <c r="G102" s="365">
        <f t="shared" si="6"/>
        <v>0</v>
      </c>
      <c r="H102" s="126">
        <v>0</v>
      </c>
      <c r="I102" s="126">
        <v>0</v>
      </c>
      <c r="J102" s="147" t="str">
        <f t="shared" si="8"/>
        <v/>
      </c>
    </row>
    <row r="103" spans="2:11" ht="15.6" x14ac:dyDescent="0.3">
      <c r="B103" s="127" t="s">
        <v>14</v>
      </c>
      <c r="C103" s="369">
        <f>SUM(C97:C102)</f>
        <v>325</v>
      </c>
      <c r="D103" s="151">
        <f>SUM(D97:D102)</f>
        <v>1</v>
      </c>
      <c r="E103" s="369">
        <f>SUM(E97:E102)</f>
        <v>48708.249999999993</v>
      </c>
      <c r="F103" s="369">
        <f>SUM(F97:F102)</f>
        <v>546</v>
      </c>
      <c r="G103" s="369">
        <f t="shared" si="6"/>
        <v>49254.249999999993</v>
      </c>
      <c r="H103" s="370">
        <f>SUMPRODUCT(H97:H102,$G97:$G102)/$G103</f>
        <v>655.58321639941221</v>
      </c>
      <c r="I103" s="370">
        <f>SUMPRODUCT(I97:I102,$G97:$G102)/$G103</f>
        <v>710.55757751424164</v>
      </c>
      <c r="J103" s="152">
        <f t="shared" si="8"/>
        <v>8.3855656672785273E-2</v>
      </c>
    </row>
    <row r="104" spans="2:11" ht="15.6" x14ac:dyDescent="0.3">
      <c r="B104" s="142"/>
      <c r="C104" s="143"/>
      <c r="D104" s="144"/>
      <c r="E104" s="143"/>
      <c r="F104" s="143"/>
      <c r="G104" s="143"/>
      <c r="H104" s="145"/>
      <c r="I104" s="145"/>
      <c r="J104" s="146"/>
    </row>
    <row r="105" spans="2:11" ht="15.6" x14ac:dyDescent="0.25">
      <c r="B105" s="128" t="s">
        <v>33</v>
      </c>
      <c r="C105" s="143"/>
      <c r="D105" s="144"/>
      <c r="E105" s="143"/>
      <c r="F105" s="143"/>
      <c r="G105" s="143"/>
      <c r="H105" s="145"/>
      <c r="I105" s="145"/>
      <c r="J105" s="146"/>
    </row>
    <row r="106" spans="2:11" ht="15.6" x14ac:dyDescent="0.25">
      <c r="B106" s="128" t="s">
        <v>34</v>
      </c>
      <c r="C106" s="143"/>
      <c r="D106" s="144"/>
      <c r="E106" s="143"/>
      <c r="F106" s="143"/>
      <c r="G106" s="143"/>
      <c r="H106" s="145"/>
      <c r="I106" s="145"/>
      <c r="J106" s="146"/>
    </row>
    <row r="107" spans="2:11" ht="15.6" x14ac:dyDescent="0.25">
      <c r="B107" s="128" t="s">
        <v>35</v>
      </c>
      <c r="C107" s="143"/>
      <c r="D107" s="144"/>
      <c r="E107" s="143"/>
      <c r="F107" s="143"/>
      <c r="G107" s="143"/>
      <c r="H107" s="145"/>
      <c r="I107" s="145"/>
      <c r="J107" s="146"/>
    </row>
    <row r="108" spans="2:11" ht="15.6" x14ac:dyDescent="0.25">
      <c r="B108" s="128" t="s">
        <v>36</v>
      </c>
      <c r="C108" s="143"/>
      <c r="D108" s="144"/>
      <c r="E108" s="143"/>
      <c r="F108" s="143"/>
      <c r="G108" s="143"/>
      <c r="H108" s="145"/>
      <c r="I108" s="145"/>
      <c r="J108" s="146"/>
    </row>
    <row r="109" spans="2:11" ht="15.6" x14ac:dyDescent="0.25">
      <c r="B109" s="128" t="s">
        <v>37</v>
      </c>
      <c r="C109" s="143"/>
      <c r="D109" s="144"/>
      <c r="E109" s="143"/>
      <c r="F109" s="143"/>
      <c r="G109" s="143"/>
      <c r="H109" s="145"/>
      <c r="I109" s="145"/>
      <c r="J109" s="146"/>
    </row>
    <row r="111" spans="2:11" x14ac:dyDescent="0.25">
      <c r="B111" s="128" t="s">
        <v>84</v>
      </c>
    </row>
    <row r="112" spans="2:11" x14ac:dyDescent="0.25">
      <c r="B112" s="129" t="s">
        <v>251</v>
      </c>
      <c r="C112" s="130"/>
      <c r="D112" s="130"/>
      <c r="E112" s="130"/>
      <c r="F112" s="130"/>
      <c r="G112" s="130"/>
      <c r="H112" s="130"/>
      <c r="I112" s="130"/>
      <c r="J112" s="130"/>
      <c r="K112" s="131"/>
    </row>
    <row r="113" spans="2:11" x14ac:dyDescent="0.25">
      <c r="B113" s="132"/>
      <c r="K113" s="133"/>
    </row>
    <row r="114" spans="2:11" x14ac:dyDescent="0.25">
      <c r="B114" s="132"/>
      <c r="K114" s="133"/>
    </row>
    <row r="115" spans="2:11" x14ac:dyDescent="0.25">
      <c r="B115" s="132"/>
      <c r="K115" s="133"/>
    </row>
    <row r="116" spans="2:11" x14ac:dyDescent="0.25">
      <c r="B116" s="139"/>
      <c r="K116" s="133"/>
    </row>
    <row r="117" spans="2:11" x14ac:dyDescent="0.25">
      <c r="B117" s="139"/>
      <c r="K117" s="133"/>
    </row>
    <row r="118" spans="2:11" x14ac:dyDescent="0.25">
      <c r="B118" s="139"/>
      <c r="K118" s="133"/>
    </row>
    <row r="119" spans="2:11" x14ac:dyDescent="0.25">
      <c r="B119" s="139"/>
      <c r="K119" s="133"/>
    </row>
    <row r="120" spans="2:11" x14ac:dyDescent="0.25">
      <c r="B120" s="139"/>
      <c r="K120" s="133"/>
    </row>
    <row r="121" spans="2:11" x14ac:dyDescent="0.25">
      <c r="B121" s="140"/>
      <c r="C121" s="115"/>
      <c r="D121" s="115"/>
      <c r="E121" s="115"/>
      <c r="F121" s="115"/>
      <c r="G121" s="115"/>
      <c r="H121" s="115"/>
      <c r="I121" s="115"/>
      <c r="J121" s="115"/>
      <c r="K121" s="135"/>
    </row>
  </sheetData>
  <sheetProtection algorithmName="SHA-512" hashValue="3HJflseRHJdzSlvWkIwEW9vlfZZfNJrUHpCbtIOuwHkKeXaEJwBTvxvxZnjRbtQ4eyihVr/RLZDUhcD/vmwzJg==" saltValue="g2GEqaPOjr1Z5baDJt6fFQ==" spinCount="100000" sheet="1" objects="1" scenarios="1"/>
  <printOptions horizontalCentered="1"/>
  <pageMargins left="0.7" right="0.7" top="0.75" bottom="0.75" header="0.3" footer="0.3"/>
  <pageSetup scale="65" orientation="landscape" r:id="rId1"/>
  <headerFooter>
    <oddFooter>&amp;L&amp;A
Version Date: June 2, 2025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78163-68BE-40C4-AD46-6B36DB9459E5}">
  <sheetPr>
    <tabColor theme="0"/>
  </sheetPr>
  <dimension ref="B1:I110"/>
  <sheetViews>
    <sheetView showGridLines="0" topLeftCell="A19" workbookViewId="0">
      <selection activeCell="C86" sqref="C86"/>
    </sheetView>
  </sheetViews>
  <sheetFormatPr defaultColWidth="8.90625" defaultRowHeight="15" x14ac:dyDescent="0.25"/>
  <cols>
    <col min="1" max="1" width="3.08984375" style="104" customWidth="1"/>
    <col min="2" max="2" width="9.90625" style="104" customWidth="1"/>
    <col min="3" max="3" width="15.90625" style="104" customWidth="1"/>
    <col min="4" max="4" width="12.90625" style="104" customWidth="1"/>
    <col min="5" max="6" width="12.08984375" style="104" customWidth="1"/>
    <col min="7" max="7" width="16.08984375" style="104" customWidth="1"/>
    <col min="8" max="8" width="17.90625" style="104" customWidth="1"/>
    <col min="9" max="10" width="8.90625" style="104"/>
    <col min="11" max="11" width="10" style="104" customWidth="1"/>
    <col min="12" max="16384" width="8.90625" style="104"/>
  </cols>
  <sheetData>
    <row r="1" spans="2:9" ht="17.399999999999999" x14ac:dyDescent="0.3">
      <c r="B1" s="103" t="s">
        <v>47</v>
      </c>
    </row>
    <row r="3" spans="2:9" ht="15.6" x14ac:dyDescent="0.3">
      <c r="B3" s="170" t="str">
        <f>'Cover-Input Page '!$C7</f>
        <v>Anthem Blue Cross Life and Health Insurance Company</v>
      </c>
      <c r="C3" s="153"/>
      <c r="D3" s="153"/>
    </row>
    <row r="4" spans="2:9" ht="16.2" thickBot="1" x14ac:dyDescent="0.35">
      <c r="B4" s="171" t="str">
        <f>"Reporting Year: "&amp;'Cover-Input Page '!$C5</f>
        <v>Reporting Year: 2025</v>
      </c>
      <c r="C4" s="153"/>
      <c r="D4" s="153"/>
    </row>
    <row r="5" spans="2:9" ht="15.6" thickBot="1" x14ac:dyDescent="0.3"/>
    <row r="6" spans="2:9" ht="16.2" thickBot="1" x14ac:dyDescent="0.35">
      <c r="B6" s="154" t="s">
        <v>52</v>
      </c>
      <c r="C6" s="111"/>
      <c r="D6" s="111"/>
      <c r="E6" s="111"/>
      <c r="F6" s="111"/>
      <c r="G6" s="112"/>
      <c r="I6" s="155"/>
    </row>
    <row r="7" spans="2:9" ht="15.6" x14ac:dyDescent="0.3">
      <c r="B7" s="156"/>
    </row>
    <row r="8" spans="2:9" ht="15.6" x14ac:dyDescent="0.3">
      <c r="B8" s="156"/>
      <c r="C8" s="104" t="s">
        <v>186</v>
      </c>
    </row>
    <row r="9" spans="2:9" ht="15.6" x14ac:dyDescent="0.3">
      <c r="B9" s="156"/>
      <c r="C9" s="104" t="s">
        <v>429</v>
      </c>
    </row>
    <row r="10" spans="2:9" ht="15.6" x14ac:dyDescent="0.3">
      <c r="B10" s="156"/>
      <c r="C10" s="157" t="s">
        <v>427</v>
      </c>
    </row>
    <row r="12" spans="2:9" ht="15.6" x14ac:dyDescent="0.3">
      <c r="C12" s="158" t="s">
        <v>29</v>
      </c>
    </row>
    <row r="13" spans="2:9" ht="60" x14ac:dyDescent="0.25">
      <c r="C13" s="159" t="s">
        <v>85</v>
      </c>
      <c r="D13" s="159" t="s">
        <v>86</v>
      </c>
      <c r="E13" s="159" t="s">
        <v>87</v>
      </c>
      <c r="F13" s="159" t="s">
        <v>461</v>
      </c>
      <c r="G13" s="159" t="s">
        <v>88</v>
      </c>
      <c r="H13" s="159" t="s">
        <v>96</v>
      </c>
    </row>
    <row r="14" spans="2:9" ht="40.35" customHeight="1" x14ac:dyDescent="0.25">
      <c r="C14" s="160" t="s">
        <v>89</v>
      </c>
      <c r="D14" s="161"/>
      <c r="E14" s="161"/>
      <c r="F14" s="348"/>
      <c r="G14" s="172">
        <f>IFERROR(E14/E19,0)</f>
        <v>0</v>
      </c>
      <c r="H14" s="162"/>
    </row>
    <row r="15" spans="2:9" ht="40.35" customHeight="1" x14ac:dyDescent="0.25">
      <c r="C15" s="160" t="s">
        <v>90</v>
      </c>
      <c r="D15" s="161"/>
      <c r="E15" s="161"/>
      <c r="F15" s="348"/>
      <c r="G15" s="172">
        <f>IFERROR(E15/E19,0)</f>
        <v>0</v>
      </c>
      <c r="H15" s="162"/>
    </row>
    <row r="16" spans="2:9" ht="40.35" customHeight="1" x14ac:dyDescent="0.25">
      <c r="C16" s="160" t="s">
        <v>91</v>
      </c>
      <c r="D16" s="161"/>
      <c r="E16" s="161"/>
      <c r="F16" s="348"/>
      <c r="G16" s="172">
        <f>IFERROR(E16/E19,0)</f>
        <v>0</v>
      </c>
      <c r="H16" s="162"/>
    </row>
    <row r="17" spans="3:8" ht="40.35" customHeight="1" x14ac:dyDescent="0.25">
      <c r="C17" s="160" t="s">
        <v>92</v>
      </c>
      <c r="D17" s="161"/>
      <c r="E17" s="161"/>
      <c r="F17" s="348"/>
      <c r="G17" s="172">
        <f>IFERROR(E17/E19,0)</f>
        <v>0</v>
      </c>
      <c r="H17" s="162"/>
    </row>
    <row r="18" spans="3:8" ht="40.35" customHeight="1" x14ac:dyDescent="0.25">
      <c r="C18" s="160" t="s">
        <v>93</v>
      </c>
      <c r="D18" s="161"/>
      <c r="E18" s="161"/>
      <c r="F18" s="348"/>
      <c r="G18" s="172">
        <f>IFERROR(E18/E19,0)</f>
        <v>0</v>
      </c>
      <c r="H18" s="162"/>
    </row>
    <row r="19" spans="3:8" x14ac:dyDescent="0.25">
      <c r="C19" s="163" t="s">
        <v>95</v>
      </c>
      <c r="D19" s="173">
        <f>SUM(D14:D18)</f>
        <v>0</v>
      </c>
      <c r="E19" s="173">
        <f>SUM(E14:E18)</f>
        <v>0</v>
      </c>
      <c r="F19" s="349">
        <f>IF(E19=0,0,SUMPRODUCT(F14:F18,E14:E18)/E19)</f>
        <v>0</v>
      </c>
      <c r="G19" s="172">
        <f>SUM(G14:G18)</f>
        <v>0</v>
      </c>
      <c r="H19" s="341"/>
    </row>
    <row r="21" spans="3:8" ht="15.6" x14ac:dyDescent="0.3">
      <c r="C21" s="158" t="s">
        <v>27</v>
      </c>
    </row>
    <row r="22" spans="3:8" ht="60" x14ac:dyDescent="0.25">
      <c r="C22" s="159" t="s">
        <v>85</v>
      </c>
      <c r="D22" s="159" t="s">
        <v>86</v>
      </c>
      <c r="E22" s="159" t="s">
        <v>87</v>
      </c>
      <c r="F22" s="159" t="s">
        <v>461</v>
      </c>
      <c r="G22" s="159" t="s">
        <v>88</v>
      </c>
      <c r="H22" s="159" t="s">
        <v>96</v>
      </c>
    </row>
    <row r="23" spans="3:8" ht="40.35" customHeight="1" x14ac:dyDescent="0.25">
      <c r="C23" s="160" t="s">
        <v>89</v>
      </c>
      <c r="D23" s="161">
        <v>56</v>
      </c>
      <c r="E23" s="161">
        <v>16896.68</v>
      </c>
      <c r="F23" s="161">
        <v>0.93172641522706845</v>
      </c>
      <c r="G23" s="172">
        <f>IFERROR(E23/E28,0)</f>
        <v>0.34735090835719878</v>
      </c>
      <c r="H23" s="162" t="s">
        <v>998</v>
      </c>
    </row>
    <row r="24" spans="3:8" ht="40.35" customHeight="1" x14ac:dyDescent="0.25">
      <c r="C24" s="160" t="s">
        <v>90</v>
      </c>
      <c r="D24" s="161">
        <v>105</v>
      </c>
      <c r="E24" s="161">
        <v>27505.729999999989</v>
      </c>
      <c r="F24" s="161">
        <v>0.85355863558848311</v>
      </c>
      <c r="G24" s="172">
        <f>IFERROR(E24/E28,0)</f>
        <v>0.56544482706234889</v>
      </c>
      <c r="H24" s="162" t="s">
        <v>999</v>
      </c>
    </row>
    <row r="25" spans="3:8" ht="40.35" customHeight="1" x14ac:dyDescent="0.25">
      <c r="C25" s="160" t="s">
        <v>91</v>
      </c>
      <c r="D25" s="161">
        <v>10</v>
      </c>
      <c r="E25" s="161">
        <v>4242</v>
      </c>
      <c r="F25" s="161">
        <v>0.7922090148132005</v>
      </c>
      <c r="G25" s="172">
        <f>IFERROR(E25/E28,0)</f>
        <v>8.7204264580452329E-2</v>
      </c>
      <c r="H25" s="162" t="s">
        <v>1000</v>
      </c>
    </row>
    <row r="26" spans="3:8" ht="40.35" customHeight="1" x14ac:dyDescent="0.25">
      <c r="C26" s="160" t="s">
        <v>92</v>
      </c>
      <c r="D26" s="161"/>
      <c r="E26" s="161"/>
      <c r="F26" s="161"/>
      <c r="G26" s="172">
        <f>IFERROR(E26/E28,0)</f>
        <v>0</v>
      </c>
      <c r="H26" s="162"/>
    </row>
    <row r="27" spans="3:8" ht="40.35" customHeight="1" x14ac:dyDescent="0.25">
      <c r="C27" s="160" t="s">
        <v>93</v>
      </c>
      <c r="D27" s="161"/>
      <c r="E27" s="161"/>
      <c r="F27" s="161"/>
      <c r="G27" s="172">
        <f>IFERROR(E27/E28,0)</f>
        <v>0</v>
      </c>
      <c r="H27" s="162"/>
    </row>
    <row r="28" spans="3:8" x14ac:dyDescent="0.25">
      <c r="C28" s="163" t="s">
        <v>95</v>
      </c>
      <c r="D28" s="173">
        <f>SUM(D23:D27)</f>
        <v>171</v>
      </c>
      <c r="E28" s="173">
        <f>SUM(E23:E27)</f>
        <v>48644.409999999989</v>
      </c>
      <c r="F28" s="349">
        <f>IF(E28=0,0,SUMPRODUCT(F23:F27,E23:E27)/E28)</f>
        <v>0.87536033628821297</v>
      </c>
      <c r="G28" s="172">
        <f>SUM(G23:G27)</f>
        <v>1</v>
      </c>
      <c r="H28" s="341"/>
    </row>
    <row r="30" spans="3:8" ht="15.6" x14ac:dyDescent="0.3">
      <c r="C30" s="158" t="s">
        <v>28</v>
      </c>
    </row>
    <row r="31" spans="3:8" ht="60" x14ac:dyDescent="0.25">
      <c r="C31" s="159" t="s">
        <v>85</v>
      </c>
      <c r="D31" s="159" t="s">
        <v>86</v>
      </c>
      <c r="E31" s="159" t="s">
        <v>87</v>
      </c>
      <c r="F31" s="159" t="s">
        <v>461</v>
      </c>
      <c r="G31" s="159" t="s">
        <v>88</v>
      </c>
      <c r="H31" s="159" t="s">
        <v>96</v>
      </c>
    </row>
    <row r="32" spans="3:8" ht="40.35" customHeight="1" x14ac:dyDescent="0.25">
      <c r="C32" s="160" t="s">
        <v>89</v>
      </c>
      <c r="D32" s="161">
        <v>4</v>
      </c>
      <c r="E32" s="161">
        <v>609.83999999999992</v>
      </c>
      <c r="F32" s="161">
        <v>0.97528387939729388</v>
      </c>
      <c r="G32" s="172">
        <f>IFERROR(E32/E37,0)</f>
        <v>1</v>
      </c>
      <c r="H32" s="162" t="s">
        <v>1001</v>
      </c>
    </row>
    <row r="33" spans="3:8" ht="40.35" customHeight="1" x14ac:dyDescent="0.25">
      <c r="C33" s="160" t="s">
        <v>90</v>
      </c>
      <c r="D33" s="161"/>
      <c r="E33" s="161"/>
      <c r="F33" s="161"/>
      <c r="G33" s="172">
        <f>IFERROR(E33/E37,0)</f>
        <v>0</v>
      </c>
      <c r="H33" s="162"/>
    </row>
    <row r="34" spans="3:8" ht="40.35" customHeight="1" x14ac:dyDescent="0.25">
      <c r="C34" s="160" t="s">
        <v>91</v>
      </c>
      <c r="D34" s="161"/>
      <c r="E34" s="161"/>
      <c r="F34" s="161"/>
      <c r="G34" s="172">
        <f>IFERROR(E34/E37,0)</f>
        <v>0</v>
      </c>
      <c r="H34" s="162"/>
    </row>
    <row r="35" spans="3:8" ht="40.35" customHeight="1" x14ac:dyDescent="0.25">
      <c r="C35" s="160" t="s">
        <v>92</v>
      </c>
      <c r="D35" s="161"/>
      <c r="E35" s="161"/>
      <c r="F35" s="161"/>
      <c r="G35" s="172">
        <f>IFERROR(E35/E37,0)</f>
        <v>0</v>
      </c>
      <c r="H35" s="162"/>
    </row>
    <row r="36" spans="3:8" ht="40.35" customHeight="1" x14ac:dyDescent="0.25">
      <c r="C36" s="160" t="s">
        <v>93</v>
      </c>
      <c r="D36" s="161"/>
      <c r="E36" s="161"/>
      <c r="F36" s="161"/>
      <c r="G36" s="172">
        <f>IFERROR(E36/E37,0)</f>
        <v>0</v>
      </c>
      <c r="H36" s="162"/>
    </row>
    <row r="37" spans="3:8" x14ac:dyDescent="0.25">
      <c r="C37" s="163" t="s">
        <v>95</v>
      </c>
      <c r="D37" s="173">
        <f>SUM(D32:D36)</f>
        <v>4</v>
      </c>
      <c r="E37" s="173">
        <f>SUM(E32:E36)</f>
        <v>609.83999999999992</v>
      </c>
      <c r="F37" s="349">
        <f>IF(E37=0,0,SUMPRODUCT(F32:F36,E32:E36)/E37)</f>
        <v>0.97528387939729388</v>
      </c>
      <c r="G37" s="172">
        <f>SUM(G32:G36)</f>
        <v>1</v>
      </c>
      <c r="H37" s="341"/>
    </row>
    <row r="39" spans="3:8" ht="15.6" x14ac:dyDescent="0.3">
      <c r="C39" s="158" t="s">
        <v>30</v>
      </c>
    </row>
    <row r="40" spans="3:8" ht="60" x14ac:dyDescent="0.25">
      <c r="C40" s="159" t="s">
        <v>85</v>
      </c>
      <c r="D40" s="159" t="s">
        <v>86</v>
      </c>
      <c r="E40" s="159" t="s">
        <v>87</v>
      </c>
      <c r="F40" s="159" t="s">
        <v>461</v>
      </c>
      <c r="G40" s="159" t="s">
        <v>88</v>
      </c>
      <c r="H40" s="159" t="s">
        <v>96</v>
      </c>
    </row>
    <row r="41" spans="3:8" ht="40.35" customHeight="1" x14ac:dyDescent="0.25">
      <c r="C41" s="160" t="s">
        <v>89</v>
      </c>
      <c r="D41" s="161"/>
      <c r="E41" s="161"/>
      <c r="F41" s="161"/>
      <c r="G41" s="172">
        <f>IFERROR(E41/E46,0)</f>
        <v>0</v>
      </c>
      <c r="H41" s="162"/>
    </row>
    <row r="42" spans="3:8" ht="40.35" customHeight="1" x14ac:dyDescent="0.25">
      <c r="C42" s="160" t="s">
        <v>90</v>
      </c>
      <c r="D42" s="161"/>
      <c r="E42" s="161"/>
      <c r="F42" s="161"/>
      <c r="G42" s="172">
        <f>IFERROR(E42/E46,0)</f>
        <v>0</v>
      </c>
      <c r="H42" s="162"/>
    </row>
    <row r="43" spans="3:8" ht="40.35" customHeight="1" x14ac:dyDescent="0.25">
      <c r="C43" s="160" t="s">
        <v>91</v>
      </c>
      <c r="D43" s="161"/>
      <c r="E43" s="161"/>
      <c r="F43" s="161"/>
      <c r="G43" s="172">
        <f>IFERROR(E43/E46,0)</f>
        <v>0</v>
      </c>
      <c r="H43" s="162"/>
    </row>
    <row r="44" spans="3:8" ht="40.35" customHeight="1" x14ac:dyDescent="0.25">
      <c r="C44" s="160" t="s">
        <v>92</v>
      </c>
      <c r="D44" s="161"/>
      <c r="E44" s="161"/>
      <c r="F44" s="161"/>
      <c r="G44" s="172">
        <f>IFERROR(E44/E46,0)</f>
        <v>0</v>
      </c>
      <c r="H44" s="162"/>
    </row>
    <row r="45" spans="3:8" ht="40.35" customHeight="1" x14ac:dyDescent="0.25">
      <c r="C45" s="160" t="s">
        <v>93</v>
      </c>
      <c r="D45" s="161"/>
      <c r="E45" s="161"/>
      <c r="F45" s="161"/>
      <c r="G45" s="172">
        <f>IFERROR(E45/E46,0)</f>
        <v>0</v>
      </c>
      <c r="H45" s="162"/>
    </row>
    <row r="46" spans="3:8" x14ac:dyDescent="0.25">
      <c r="C46" s="163" t="s">
        <v>95</v>
      </c>
      <c r="D46" s="173">
        <f>SUM(D41:D45)</f>
        <v>0</v>
      </c>
      <c r="E46" s="173">
        <f>SUM(E41:E45)</f>
        <v>0</v>
      </c>
      <c r="F46" s="349">
        <f>IF(E46=0,0,SUMPRODUCT(F41:F45,E41:E45)/E46)</f>
        <v>0</v>
      </c>
      <c r="G46" s="172">
        <f>SUM(G41:G45)</f>
        <v>0</v>
      </c>
      <c r="H46" s="341"/>
    </row>
    <row r="48" spans="3:8" ht="15.6" x14ac:dyDescent="0.3">
      <c r="C48" s="158" t="s">
        <v>32</v>
      </c>
    </row>
    <row r="49" spans="3:8" ht="60" x14ac:dyDescent="0.25">
      <c r="C49" s="159" t="s">
        <v>85</v>
      </c>
      <c r="D49" s="159" t="s">
        <v>86</v>
      </c>
      <c r="E49" s="159" t="s">
        <v>87</v>
      </c>
      <c r="F49" s="159" t="s">
        <v>461</v>
      </c>
      <c r="G49" s="159" t="s">
        <v>88</v>
      </c>
      <c r="H49" s="159" t="s">
        <v>96</v>
      </c>
    </row>
    <row r="50" spans="3:8" ht="40.35" customHeight="1" x14ac:dyDescent="0.25">
      <c r="C50" s="160" t="s">
        <v>89</v>
      </c>
      <c r="D50" s="161"/>
      <c r="E50" s="161"/>
      <c r="F50" s="161"/>
      <c r="G50" s="172">
        <f>IFERROR(E50/E55,0)</f>
        <v>0</v>
      </c>
      <c r="H50" s="162"/>
    </row>
    <row r="51" spans="3:8" ht="40.35" customHeight="1" x14ac:dyDescent="0.25">
      <c r="C51" s="160" t="s">
        <v>90</v>
      </c>
      <c r="D51" s="161"/>
      <c r="E51" s="161"/>
      <c r="F51" s="161"/>
      <c r="G51" s="172">
        <f>IFERROR(E51/E55,0)</f>
        <v>0</v>
      </c>
      <c r="H51" s="162"/>
    </row>
    <row r="52" spans="3:8" ht="40.35" customHeight="1" x14ac:dyDescent="0.25">
      <c r="C52" s="160" t="s">
        <v>91</v>
      </c>
      <c r="D52" s="161"/>
      <c r="E52" s="161"/>
      <c r="F52" s="161"/>
      <c r="G52" s="172">
        <f>IFERROR(E52/E55,0)</f>
        <v>0</v>
      </c>
      <c r="H52" s="162"/>
    </row>
    <row r="53" spans="3:8" ht="40.35" customHeight="1" x14ac:dyDescent="0.25">
      <c r="C53" s="160" t="s">
        <v>92</v>
      </c>
      <c r="D53" s="161"/>
      <c r="E53" s="161"/>
      <c r="F53" s="161"/>
      <c r="G53" s="172">
        <f>IFERROR(E53/E55,0)</f>
        <v>0</v>
      </c>
      <c r="H53" s="162"/>
    </row>
    <row r="54" spans="3:8" ht="40.35" customHeight="1" x14ac:dyDescent="0.25">
      <c r="C54" s="160" t="s">
        <v>93</v>
      </c>
      <c r="D54" s="161"/>
      <c r="E54" s="161"/>
      <c r="F54" s="161"/>
      <c r="G54" s="172">
        <f>IFERROR(E54/E55,0)</f>
        <v>0</v>
      </c>
      <c r="H54" s="162"/>
    </row>
    <row r="55" spans="3:8" x14ac:dyDescent="0.25">
      <c r="C55" s="163" t="s">
        <v>95</v>
      </c>
      <c r="D55" s="173">
        <f>SUM(D50:D54)</f>
        <v>0</v>
      </c>
      <c r="E55" s="173">
        <f>SUM(E50:E54)</f>
        <v>0</v>
      </c>
      <c r="F55" s="349">
        <f>IF(E55=0,0,SUMPRODUCT(F50:F54,E50:E54)/E55)</f>
        <v>0</v>
      </c>
      <c r="G55" s="172">
        <f>SUM(G50:G54)</f>
        <v>0</v>
      </c>
      <c r="H55" s="341"/>
    </row>
    <row r="57" spans="3:8" ht="15.6" x14ac:dyDescent="0.3">
      <c r="C57" s="158" t="s">
        <v>94</v>
      </c>
    </row>
    <row r="58" spans="3:8" ht="60" x14ac:dyDescent="0.25">
      <c r="C58" s="159" t="s">
        <v>85</v>
      </c>
      <c r="D58" s="159" t="s">
        <v>86</v>
      </c>
      <c r="E58" s="159" t="s">
        <v>87</v>
      </c>
      <c r="F58" s="159" t="s">
        <v>461</v>
      </c>
      <c r="G58" s="159" t="s">
        <v>88</v>
      </c>
      <c r="H58" s="159" t="s">
        <v>96</v>
      </c>
    </row>
    <row r="59" spans="3:8" ht="40.35" customHeight="1" x14ac:dyDescent="0.25">
      <c r="C59" s="160" t="s">
        <v>89</v>
      </c>
      <c r="D59" s="161"/>
      <c r="E59" s="161"/>
      <c r="F59" s="161"/>
      <c r="G59" s="172">
        <f>IFERROR(E59/E64,0)</f>
        <v>0</v>
      </c>
      <c r="H59" s="162"/>
    </row>
    <row r="60" spans="3:8" ht="40.35" customHeight="1" x14ac:dyDescent="0.25">
      <c r="C60" s="160" t="s">
        <v>90</v>
      </c>
      <c r="D60" s="161"/>
      <c r="E60" s="161"/>
      <c r="F60" s="161"/>
      <c r="G60" s="172">
        <f>IFERROR(E60/E64,0)</f>
        <v>0</v>
      </c>
      <c r="H60" s="162"/>
    </row>
    <row r="61" spans="3:8" ht="40.35" customHeight="1" x14ac:dyDescent="0.25">
      <c r="C61" s="160" t="s">
        <v>91</v>
      </c>
      <c r="D61" s="161"/>
      <c r="E61" s="161"/>
      <c r="F61" s="161"/>
      <c r="G61" s="172">
        <f>IFERROR(E61/E64,0)</f>
        <v>0</v>
      </c>
      <c r="H61" s="162"/>
    </row>
    <row r="62" spans="3:8" ht="40.35" customHeight="1" x14ac:dyDescent="0.25">
      <c r="C62" s="160" t="s">
        <v>92</v>
      </c>
      <c r="D62" s="161"/>
      <c r="E62" s="161"/>
      <c r="F62" s="161"/>
      <c r="G62" s="172">
        <f>IFERROR(E62/E64,0)</f>
        <v>0</v>
      </c>
      <c r="H62" s="162"/>
    </row>
    <row r="63" spans="3:8" ht="40.35" customHeight="1" x14ac:dyDescent="0.25">
      <c r="C63" s="160" t="s">
        <v>93</v>
      </c>
      <c r="D63" s="161"/>
      <c r="E63" s="161"/>
      <c r="F63" s="161"/>
      <c r="G63" s="172">
        <f>IFERROR(E63/E64,0)</f>
        <v>0</v>
      </c>
      <c r="H63" s="162"/>
    </row>
    <row r="64" spans="3:8" x14ac:dyDescent="0.25">
      <c r="C64" s="163" t="s">
        <v>95</v>
      </c>
      <c r="D64" s="173">
        <f>SUM(D59:D63)</f>
        <v>0</v>
      </c>
      <c r="E64" s="173">
        <f>SUM(E59:E63)</f>
        <v>0</v>
      </c>
      <c r="F64" s="349">
        <f>IF(E64=0,0,SUMPRODUCT(F59:F63,E59:E63)/E64)</f>
        <v>0</v>
      </c>
      <c r="G64" s="172">
        <f>SUM(G59:G63)</f>
        <v>0</v>
      </c>
      <c r="H64" s="341"/>
    </row>
    <row r="65" spans="3:8" x14ac:dyDescent="0.25">
      <c r="C65" s="153" t="s">
        <v>462</v>
      </c>
      <c r="D65" s="173">
        <f>D19+D28+D37+D46+D55+D64</f>
        <v>175</v>
      </c>
      <c r="E65" s="173">
        <f>E19+E28+E37+E46+E55+E64</f>
        <v>49254.249999999985</v>
      </c>
      <c r="F65" s="349">
        <f>(E19*F19+E28*F28+E37*F37+E46*F46+E55*F55+E64*F64)/E65</f>
        <v>0.87659753660147821</v>
      </c>
      <c r="G65" s="347"/>
      <c r="H65" s="346"/>
    </row>
    <row r="67" spans="3:8" x14ac:dyDescent="0.25">
      <c r="C67" s="104" t="s">
        <v>97</v>
      </c>
    </row>
    <row r="69" spans="3:8" x14ac:dyDescent="0.25">
      <c r="C69" s="104" t="s">
        <v>98</v>
      </c>
    </row>
    <row r="70" spans="3:8" x14ac:dyDescent="0.25">
      <c r="C70" s="104" t="s">
        <v>147</v>
      </c>
    </row>
    <row r="71" spans="3:8" x14ac:dyDescent="0.25">
      <c r="C71" s="104" t="s">
        <v>99</v>
      </c>
    </row>
    <row r="73" spans="3:8" ht="15.6" thickBot="1" x14ac:dyDescent="0.3">
      <c r="C73" s="104" t="s">
        <v>100</v>
      </c>
    </row>
    <row r="74" spans="3:8" x14ac:dyDescent="0.25">
      <c r="C74" s="164"/>
      <c r="D74" s="106"/>
      <c r="E74" s="106"/>
      <c r="F74" s="106"/>
      <c r="G74" s="106"/>
      <c r="H74" s="107"/>
    </row>
    <row r="75" spans="3:8" x14ac:dyDescent="0.25">
      <c r="C75" s="165" t="s">
        <v>529</v>
      </c>
      <c r="H75" s="166"/>
    </row>
    <row r="76" spans="3:8" x14ac:dyDescent="0.25">
      <c r="C76" s="165"/>
      <c r="D76" s="104" t="s">
        <v>525</v>
      </c>
      <c r="H76" s="166"/>
    </row>
    <row r="77" spans="3:8" x14ac:dyDescent="0.25">
      <c r="C77" s="165"/>
      <c r="D77" s="104" t="s">
        <v>526</v>
      </c>
      <c r="H77" s="166"/>
    </row>
    <row r="78" spans="3:8" x14ac:dyDescent="0.25">
      <c r="C78" s="165"/>
      <c r="D78" s="104" t="s">
        <v>527</v>
      </c>
      <c r="H78" s="166"/>
    </row>
    <row r="79" spans="3:8" x14ac:dyDescent="0.25">
      <c r="C79" s="165"/>
      <c r="D79" s="104" t="s">
        <v>528</v>
      </c>
      <c r="H79" s="166"/>
    </row>
    <row r="80" spans="3:8" x14ac:dyDescent="0.25">
      <c r="C80" s="165"/>
      <c r="H80" s="166"/>
    </row>
    <row r="81" spans="3:8" x14ac:dyDescent="0.25">
      <c r="C81" s="165" t="s">
        <v>533</v>
      </c>
      <c r="H81" s="166"/>
    </row>
    <row r="82" spans="3:8" x14ac:dyDescent="0.25">
      <c r="C82" s="165"/>
      <c r="H82" s="166"/>
    </row>
    <row r="83" spans="3:8" x14ac:dyDescent="0.25">
      <c r="C83" s="165"/>
      <c r="H83" s="166"/>
    </row>
    <row r="84" spans="3:8" x14ac:dyDescent="0.25">
      <c r="C84" s="165"/>
      <c r="H84" s="166"/>
    </row>
    <row r="85" spans="3:8" x14ac:dyDescent="0.25">
      <c r="C85" s="165"/>
      <c r="H85" s="166"/>
    </row>
    <row r="86" spans="3:8" x14ac:dyDescent="0.25">
      <c r="C86" s="165"/>
      <c r="H86" s="166"/>
    </row>
    <row r="87" spans="3:8" x14ac:dyDescent="0.25">
      <c r="C87" s="165"/>
      <c r="H87" s="166"/>
    </row>
    <row r="88" spans="3:8" x14ac:dyDescent="0.25">
      <c r="C88" s="165"/>
      <c r="H88" s="166"/>
    </row>
    <row r="89" spans="3:8" x14ac:dyDescent="0.25">
      <c r="C89" s="165"/>
      <c r="H89" s="166"/>
    </row>
    <row r="90" spans="3:8" x14ac:dyDescent="0.25">
      <c r="C90" s="165"/>
      <c r="H90" s="166"/>
    </row>
    <row r="91" spans="3:8" x14ac:dyDescent="0.25">
      <c r="C91" s="165"/>
      <c r="H91" s="166"/>
    </row>
    <row r="92" spans="3:8" x14ac:dyDescent="0.25">
      <c r="C92" s="165"/>
      <c r="H92" s="166"/>
    </row>
    <row r="93" spans="3:8" x14ac:dyDescent="0.25">
      <c r="C93" s="165"/>
      <c r="H93" s="166"/>
    </row>
    <row r="94" spans="3:8" x14ac:dyDescent="0.25">
      <c r="C94" s="165"/>
      <c r="H94" s="166"/>
    </row>
    <row r="95" spans="3:8" x14ac:dyDescent="0.25">
      <c r="C95" s="165"/>
      <c r="H95" s="166"/>
    </row>
    <row r="96" spans="3:8" x14ac:dyDescent="0.25">
      <c r="C96" s="165"/>
      <c r="H96" s="166"/>
    </row>
    <row r="97" spans="3:8" x14ac:dyDescent="0.25">
      <c r="C97" s="165"/>
      <c r="H97" s="166"/>
    </row>
    <row r="98" spans="3:8" x14ac:dyDescent="0.25">
      <c r="C98" s="165"/>
      <c r="H98" s="166"/>
    </row>
    <row r="99" spans="3:8" x14ac:dyDescent="0.25">
      <c r="C99" s="165"/>
      <c r="H99" s="166"/>
    </row>
    <row r="100" spans="3:8" x14ac:dyDescent="0.25">
      <c r="C100" s="165"/>
      <c r="H100" s="166"/>
    </row>
    <row r="101" spans="3:8" x14ac:dyDescent="0.25">
      <c r="C101" s="165"/>
      <c r="H101" s="166"/>
    </row>
    <row r="102" spans="3:8" x14ac:dyDescent="0.25">
      <c r="C102" s="165"/>
      <c r="H102" s="166"/>
    </row>
    <row r="103" spans="3:8" x14ac:dyDescent="0.25">
      <c r="C103" s="165"/>
      <c r="H103" s="166"/>
    </row>
    <row r="104" spans="3:8" x14ac:dyDescent="0.25">
      <c r="C104" s="165"/>
      <c r="H104" s="166"/>
    </row>
    <row r="105" spans="3:8" x14ac:dyDescent="0.25">
      <c r="C105" s="165"/>
      <c r="H105" s="166"/>
    </row>
    <row r="106" spans="3:8" x14ac:dyDescent="0.25">
      <c r="C106" s="165"/>
      <c r="H106" s="166"/>
    </row>
    <row r="107" spans="3:8" x14ac:dyDescent="0.25">
      <c r="C107" s="165"/>
      <c r="D107"/>
      <c r="H107" s="166"/>
    </row>
    <row r="108" spans="3:8" x14ac:dyDescent="0.25">
      <c r="C108" s="165"/>
      <c r="H108" s="166"/>
    </row>
    <row r="109" spans="3:8" x14ac:dyDescent="0.25">
      <c r="C109" s="165"/>
      <c r="H109" s="166"/>
    </row>
    <row r="110" spans="3:8" ht="15.6" thickBot="1" x14ac:dyDescent="0.3">
      <c r="C110" s="167"/>
      <c r="D110" s="168"/>
      <c r="E110" s="168"/>
      <c r="F110" s="168"/>
      <c r="G110" s="168"/>
      <c r="H110" s="169"/>
    </row>
  </sheetData>
  <sheetProtection algorithmName="SHA-512" hashValue="wLfL/5SZV5r7p5gSYtey9Dw9g/8jUfA0eZYxLyn8KNLWs2qtUnUFKolQUJmJLg0d3+luxRe57BZ/TKuJIubDvw==" saltValue="WZ6iKms5Fidd8p4wMQVl9A==" spinCount="100000" sheet="1" objects="1" scenarios="1"/>
  <hyperlinks>
    <hyperlink ref="C10" location="'LGARD-#18-AdditionalInfo'!A1" display="LGARD-#18-AdditionalInfo" xr:uid="{F6714954-2D31-45FD-9F75-95F8631F9A5E}"/>
  </hyperlinks>
  <printOptions horizontalCentered="1"/>
  <pageMargins left="0.7" right="0.7" top="0.75" bottom="0.75" header="0.3" footer="0.3"/>
  <pageSetup scale="65" orientation="landscape" r:id="rId1"/>
  <headerFooter>
    <oddFooter>&amp;L&amp;A
Version Date: June 2, 2025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73F74-92D9-4228-B999-E85DB7FF05EC}">
  <sheetPr>
    <tabColor theme="0"/>
  </sheetPr>
  <dimension ref="B1:D21"/>
  <sheetViews>
    <sheetView showGridLines="0" zoomScale="80" zoomScaleNormal="80" workbookViewId="0">
      <selection activeCell="F2" sqref="F2"/>
    </sheetView>
  </sheetViews>
  <sheetFormatPr defaultColWidth="8.90625" defaultRowHeight="15" x14ac:dyDescent="0.25"/>
  <cols>
    <col min="1" max="1" width="3.08984375" style="104" customWidth="1"/>
    <col min="2" max="2" width="9.90625" style="104" customWidth="1"/>
    <col min="3" max="3" width="31" style="104" customWidth="1"/>
    <col min="4" max="4" width="85.08984375" style="104" customWidth="1"/>
    <col min="5" max="6" width="8.90625" style="104"/>
    <col min="7" max="7" width="10" style="104" customWidth="1"/>
    <col min="8" max="16384" width="8.90625" style="104"/>
  </cols>
  <sheetData>
    <row r="1" spans="2:4" ht="17.399999999999999" x14ac:dyDescent="0.3">
      <c r="B1" s="103" t="s">
        <v>47</v>
      </c>
    </row>
    <row r="3" spans="2:4" ht="15.6" x14ac:dyDescent="0.3">
      <c r="B3" s="170" t="str">
        <f>'Cover-Input Page '!$C7</f>
        <v>Anthem Blue Cross Life and Health Insurance Company</v>
      </c>
      <c r="C3" s="153"/>
    </row>
    <row r="4" spans="2:4" ht="15.6" x14ac:dyDescent="0.3">
      <c r="B4" s="176" t="str">
        <f>"Reporting Year: "&amp;'Cover-Input Page '!$C5</f>
        <v>Reporting Year: 2025</v>
      </c>
      <c r="C4" s="153"/>
    </row>
    <row r="5" spans="2:4" ht="15.6" thickBot="1" x14ac:dyDescent="0.3"/>
    <row r="6" spans="2:4" ht="16.2" thickBot="1" x14ac:dyDescent="0.35">
      <c r="B6" s="110" t="s">
        <v>53</v>
      </c>
      <c r="C6" s="112"/>
    </row>
    <row r="8" spans="2:4" x14ac:dyDescent="0.25">
      <c r="C8" s="104" t="s">
        <v>105</v>
      </c>
    </row>
    <row r="10" spans="2:4" ht="15.6" x14ac:dyDescent="0.3">
      <c r="C10" s="174" t="s">
        <v>106</v>
      </c>
      <c r="D10" s="174" t="s">
        <v>107</v>
      </c>
    </row>
    <row r="11" spans="2:4" ht="85.35" customHeight="1" x14ac:dyDescent="0.25">
      <c r="C11" s="175" t="s">
        <v>108</v>
      </c>
      <c r="D11" s="175" t="s">
        <v>536</v>
      </c>
    </row>
    <row r="12" spans="2:4" ht="85.35" customHeight="1" x14ac:dyDescent="0.25">
      <c r="C12" s="175" t="s">
        <v>109</v>
      </c>
      <c r="D12" s="175" t="s">
        <v>534</v>
      </c>
    </row>
    <row r="13" spans="2:4" ht="85.35" customHeight="1" x14ac:dyDescent="0.25">
      <c r="C13" s="175" t="s">
        <v>110</v>
      </c>
      <c r="D13" s="175" t="s">
        <v>538</v>
      </c>
    </row>
    <row r="14" spans="2:4" ht="85.35" customHeight="1" x14ac:dyDescent="0.25">
      <c r="C14" s="175" t="s">
        <v>111</v>
      </c>
      <c r="D14" s="175" t="s">
        <v>537</v>
      </c>
    </row>
    <row r="15" spans="2:4" ht="85.35" customHeight="1" x14ac:dyDescent="0.25">
      <c r="C15" s="175" t="s">
        <v>112</v>
      </c>
      <c r="D15" s="175" t="s">
        <v>538</v>
      </c>
    </row>
    <row r="16" spans="2:4" ht="62.4" x14ac:dyDescent="0.25">
      <c r="C16" s="175" t="s">
        <v>255</v>
      </c>
      <c r="D16" s="175" t="s">
        <v>535</v>
      </c>
    </row>
    <row r="17" spans="3:4" ht="85.35" customHeight="1" x14ac:dyDescent="0.25">
      <c r="C17" s="175" t="s">
        <v>113</v>
      </c>
      <c r="D17" s="175" t="s">
        <v>538</v>
      </c>
    </row>
    <row r="18" spans="3:4" ht="85.35" customHeight="1" x14ac:dyDescent="0.25">
      <c r="C18" s="175" t="s">
        <v>114</v>
      </c>
      <c r="D18" s="175" t="s">
        <v>538</v>
      </c>
    </row>
    <row r="19" spans="3:4" ht="85.35" customHeight="1" x14ac:dyDescent="0.25">
      <c r="C19" s="175" t="s">
        <v>115</v>
      </c>
      <c r="D19" s="175" t="s">
        <v>538</v>
      </c>
    </row>
    <row r="20" spans="3:4" ht="78" x14ac:dyDescent="0.25">
      <c r="C20" s="175" t="s">
        <v>453</v>
      </c>
      <c r="D20" s="175" t="s">
        <v>538</v>
      </c>
    </row>
    <row r="21" spans="3:4" ht="85.35" customHeight="1" x14ac:dyDescent="0.25">
      <c r="C21" s="175" t="s">
        <v>116</v>
      </c>
      <c r="D21" s="175" t="s">
        <v>538</v>
      </c>
    </row>
  </sheetData>
  <sheetProtection algorithmName="SHA-512" hashValue="NPadmwrpi7hahnLFMcn9Yia8N+C1eT3jKo9iNX3WSH/s1fYBXhcAfOO7IsEXW/IKZI2sBTmU0t9bF0VwkdVbWw==" saltValue="M/LDf3gCs4m5ZS2/Dtktsw==" spinCount="100000" sheet="1" objects="1" scenarios="1"/>
  <printOptions horizontalCentered="1"/>
  <pageMargins left="0.7" right="0.7" top="0.75" bottom="0.75" header="0.3" footer="0.3"/>
  <pageSetup scale="65" orientation="landscape" r:id="rId1"/>
  <headerFooter>
    <oddFooter>&amp;L&amp;A
Version Date: June 2, 2025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8D795-5FE0-4234-8C82-9B161A097D6F}">
  <sheetPr>
    <tabColor theme="0"/>
  </sheetPr>
  <dimension ref="B1:I77"/>
  <sheetViews>
    <sheetView showGridLines="0" workbookViewId="0">
      <selection activeCell="L26" sqref="L26"/>
    </sheetView>
  </sheetViews>
  <sheetFormatPr defaultColWidth="8.90625" defaultRowHeight="15" x14ac:dyDescent="0.25"/>
  <cols>
    <col min="1" max="1" width="3.08984375" style="104" customWidth="1"/>
    <col min="2" max="2" width="9.90625" style="104" customWidth="1"/>
    <col min="3" max="3" width="37.90625" style="104" customWidth="1"/>
    <col min="4" max="4" width="12.453125" style="104" customWidth="1"/>
    <col min="5" max="5" width="11.90625" style="104" customWidth="1"/>
    <col min="6" max="6" width="12" style="104" customWidth="1"/>
    <col min="7" max="8" width="9.90625" style="104" customWidth="1"/>
    <col min="9" max="9" width="10.08984375" style="104" customWidth="1"/>
    <col min="10" max="16384" width="8.90625" style="104"/>
  </cols>
  <sheetData>
    <row r="1" spans="2:6" ht="17.399999999999999" x14ac:dyDescent="0.3">
      <c r="B1" s="103" t="s">
        <v>47</v>
      </c>
    </row>
    <row r="3" spans="2:6" ht="15.6" x14ac:dyDescent="0.3">
      <c r="B3" s="170" t="str">
        <f>'Cover-Input Page '!$C7</f>
        <v>Anthem Blue Cross Life and Health Insurance Company</v>
      </c>
      <c r="C3" s="153"/>
    </row>
    <row r="4" spans="2:6" ht="15.6" x14ac:dyDescent="0.3">
      <c r="B4" s="176" t="str">
        <f>"Reporting Year: "&amp;'Cover-Input Page '!$C5</f>
        <v>Reporting Year: 2025</v>
      </c>
      <c r="C4" s="153"/>
    </row>
    <row r="5" spans="2:6" ht="15.6" thickBot="1" x14ac:dyDescent="0.3"/>
    <row r="6" spans="2:6" ht="18.600000000000001" thickBot="1" x14ac:dyDescent="0.35">
      <c r="B6" s="110" t="s">
        <v>402</v>
      </c>
      <c r="C6" s="112"/>
    </row>
    <row r="8" spans="2:6" ht="15.6" x14ac:dyDescent="0.3">
      <c r="C8" s="177" t="s">
        <v>400</v>
      </c>
      <c r="D8" s="178"/>
      <c r="E8" s="178"/>
    </row>
    <row r="9" spans="2:6" ht="15.6" x14ac:dyDescent="0.3">
      <c r="C9" s="185" t="str">
        <f>CONCATENATE("Allowed Trend: "&amp;'Cover-Input Page '!C5&amp;" / "&amp;'Cover-Input Page '!C5-1)</f>
        <v>Allowed Trend: 2025 / 2024</v>
      </c>
      <c r="D9" s="178"/>
      <c r="E9" s="178"/>
    </row>
    <row r="11" spans="2:6" ht="64.95" customHeight="1" x14ac:dyDescent="0.25">
      <c r="C11" s="160" t="s">
        <v>38</v>
      </c>
      <c r="D11" s="186" t="str">
        <f>CONCATENATE('Cover-Input Page '!C5-1 &amp;"  Aggregate Dollars (PMPM)")</f>
        <v>2024  Aggregate Dollars (PMPM)</v>
      </c>
      <c r="E11" s="186" t="str">
        <f>CONCATENATE('Cover-Input Page '!C5 &amp;"  Aggregate Dollars (PMPM)")</f>
        <v>2025  Aggregate Dollars (PMPM)</v>
      </c>
      <c r="F11" s="186" t="str">
        <f>CONCATENATE("Overall "&amp;'Cover-Input Page '!C5&amp;" Trend")</f>
        <v>Overall 2025 Trend</v>
      </c>
    </row>
    <row r="12" spans="2:6" ht="17.399999999999999" x14ac:dyDescent="0.25">
      <c r="C12" s="160" t="s">
        <v>117</v>
      </c>
      <c r="D12" s="179">
        <v>126.48454845855646</v>
      </c>
      <c r="E12" s="187">
        <f>D12*(1+F12)</f>
        <v>137.90175374443666</v>
      </c>
      <c r="F12" s="180">
        <v>9.0265612875402912E-2</v>
      </c>
    </row>
    <row r="13" spans="2:6" x14ac:dyDescent="0.25">
      <c r="C13" s="160" t="s">
        <v>437</v>
      </c>
      <c r="D13" s="179">
        <v>168.97219974052877</v>
      </c>
      <c r="E13" s="187">
        <f t="shared" ref="E13:E22" si="0">D13*(1+F13)</f>
        <v>184.22457890901259</v>
      </c>
      <c r="F13" s="180">
        <v>9.0265612875402912E-2</v>
      </c>
    </row>
    <row r="14" spans="2:6" ht="17.399999999999999" x14ac:dyDescent="0.25">
      <c r="C14" s="160" t="s">
        <v>118</v>
      </c>
      <c r="D14" s="179">
        <v>199.56378970095992</v>
      </c>
      <c r="E14" s="187">
        <f t="shared" si="0"/>
        <v>217.57753748605509</v>
      </c>
      <c r="F14" s="180">
        <v>9.0265612875402912E-2</v>
      </c>
    </row>
    <row r="15" spans="2:6" ht="17.399999999999999" x14ac:dyDescent="0.25">
      <c r="C15" s="160" t="s">
        <v>120</v>
      </c>
      <c r="D15" s="179">
        <v>20.536757600824441</v>
      </c>
      <c r="E15" s="187">
        <f t="shared" si="0"/>
        <v>22.390520612136449</v>
      </c>
      <c r="F15" s="180">
        <v>9.0265612875402912E-2</v>
      </c>
    </row>
    <row r="16" spans="2:6" x14ac:dyDescent="0.25">
      <c r="C16" s="160" t="s">
        <v>390</v>
      </c>
      <c r="D16" s="179">
        <v>30.271247305879257</v>
      </c>
      <c r="E16" s="187">
        <f t="shared" si="0"/>
        <v>33.003699996447338</v>
      </c>
      <c r="F16" s="180">
        <v>9.0265612875402912E-2</v>
      </c>
    </row>
    <row r="17" spans="2:9" x14ac:dyDescent="0.25">
      <c r="C17" s="160" t="s">
        <v>41</v>
      </c>
      <c r="D17" s="179">
        <v>0</v>
      </c>
      <c r="E17" s="187">
        <f t="shared" si="0"/>
        <v>0</v>
      </c>
      <c r="F17" s="180">
        <v>0</v>
      </c>
    </row>
    <row r="18" spans="2:9" x14ac:dyDescent="0.25">
      <c r="C18" s="160" t="s">
        <v>42</v>
      </c>
      <c r="D18" s="179">
        <v>0</v>
      </c>
      <c r="E18" s="187">
        <f t="shared" si="0"/>
        <v>0</v>
      </c>
      <c r="F18" s="180">
        <v>0</v>
      </c>
    </row>
    <row r="19" spans="2:9" x14ac:dyDescent="0.25">
      <c r="C19" s="160" t="s">
        <v>43</v>
      </c>
      <c r="D19" s="179">
        <v>0</v>
      </c>
      <c r="E19" s="187">
        <f t="shared" si="0"/>
        <v>0</v>
      </c>
      <c r="F19" s="180">
        <v>0</v>
      </c>
    </row>
    <row r="20" spans="2:9" x14ac:dyDescent="0.25">
      <c r="C20" s="181" t="s">
        <v>458</v>
      </c>
      <c r="D20" s="179">
        <v>0</v>
      </c>
      <c r="E20" s="187">
        <f t="shared" si="0"/>
        <v>0</v>
      </c>
      <c r="F20" s="180">
        <v>0</v>
      </c>
    </row>
    <row r="21" spans="2:9" x14ac:dyDescent="0.25">
      <c r="C21" s="181" t="s">
        <v>398</v>
      </c>
      <c r="D21" s="187">
        <f>SUM(D12:D20)</f>
        <v>545.82854280674883</v>
      </c>
      <c r="E21" s="187">
        <f>SUM(E12:E20)</f>
        <v>595.09809074808823</v>
      </c>
      <c r="F21" s="172">
        <f>SUMPRODUCT(D12:D20,F12:F20)/D21</f>
        <v>9.0265612875402912E-2</v>
      </c>
    </row>
    <row r="22" spans="2:9" ht="17.399999999999999" x14ac:dyDescent="0.25">
      <c r="C22" s="160" t="s">
        <v>119</v>
      </c>
      <c r="D22" s="179">
        <v>167.32283472278445</v>
      </c>
      <c r="E22" s="187">
        <f t="shared" si="0"/>
        <v>186.24323642521856</v>
      </c>
      <c r="F22" s="180">
        <v>0.11307722424007971</v>
      </c>
    </row>
    <row r="23" spans="2:9" ht="15.6" x14ac:dyDescent="0.3">
      <c r="C23" s="160" t="s">
        <v>399</v>
      </c>
      <c r="D23" s="187">
        <f>SUM(D21:D22)</f>
        <v>713.15137752953331</v>
      </c>
      <c r="E23" s="187">
        <f>SUM(E21:E22)</f>
        <v>781.34132717330681</v>
      </c>
      <c r="F23" s="148">
        <f>SUMPRODUCT(F21:F22,D21:D22)/D23</f>
        <v>9.5617777364455064E-2</v>
      </c>
    </row>
    <row r="24" spans="2:9" x14ac:dyDescent="0.25">
      <c r="B24" s="115"/>
      <c r="C24" s="115"/>
      <c r="D24" s="115"/>
      <c r="E24" s="115"/>
      <c r="F24" s="115"/>
      <c r="G24" s="115"/>
      <c r="H24" s="115"/>
      <c r="I24" s="115"/>
    </row>
    <row r="25" spans="2:9" ht="17.399999999999999" x14ac:dyDescent="0.25">
      <c r="B25" s="104" t="s">
        <v>121</v>
      </c>
    </row>
    <row r="26" spans="2:9" x14ac:dyDescent="0.25">
      <c r="B26" s="104" t="s">
        <v>146</v>
      </c>
    </row>
    <row r="27" spans="2:9" ht="17.399999999999999" x14ac:dyDescent="0.25">
      <c r="B27" s="104" t="s">
        <v>122</v>
      </c>
    </row>
    <row r="28" spans="2:9" ht="17.399999999999999" x14ac:dyDescent="0.25">
      <c r="B28" s="104" t="s">
        <v>123</v>
      </c>
    </row>
    <row r="29" spans="2:9" ht="17.399999999999999" x14ac:dyDescent="0.25">
      <c r="B29" s="104" t="s">
        <v>124</v>
      </c>
    </row>
    <row r="30" spans="2:9" ht="17.399999999999999" x14ac:dyDescent="0.25">
      <c r="B30" s="104" t="s">
        <v>125</v>
      </c>
    </row>
    <row r="31" spans="2:9" x14ac:dyDescent="0.25">
      <c r="B31" s="182"/>
    </row>
    <row r="32" spans="2:9" x14ac:dyDescent="0.25">
      <c r="B32" s="104" t="s">
        <v>438</v>
      </c>
    </row>
    <row r="33" spans="2:9" x14ac:dyDescent="0.25">
      <c r="B33" s="129" t="s">
        <v>530</v>
      </c>
      <c r="C33" s="130"/>
      <c r="D33" s="130"/>
      <c r="E33" s="130"/>
      <c r="F33" s="130"/>
      <c r="G33" s="130"/>
      <c r="H33" s="130"/>
      <c r="I33" s="131"/>
    </row>
    <row r="34" spans="2:9" x14ac:dyDescent="0.25">
      <c r="B34" s="132"/>
      <c r="I34" s="133"/>
    </row>
    <row r="35" spans="2:9" x14ac:dyDescent="0.25">
      <c r="B35" s="132" t="s">
        <v>531</v>
      </c>
      <c r="I35" s="133"/>
    </row>
    <row r="36" spans="2:9" x14ac:dyDescent="0.25">
      <c r="B36" s="132"/>
      <c r="I36" s="133"/>
    </row>
    <row r="37" spans="2:9" x14ac:dyDescent="0.25">
      <c r="B37" s="139" t="s">
        <v>532</v>
      </c>
      <c r="I37" s="133"/>
    </row>
    <row r="38" spans="2:9" x14ac:dyDescent="0.25">
      <c r="B38" s="139"/>
      <c r="I38" s="133"/>
    </row>
    <row r="39" spans="2:9" x14ac:dyDescent="0.25">
      <c r="B39" s="139"/>
      <c r="I39" s="133"/>
    </row>
    <row r="40" spans="2:9" x14ac:dyDescent="0.25">
      <c r="B40" s="139"/>
      <c r="I40" s="133"/>
    </row>
    <row r="41" spans="2:9" x14ac:dyDescent="0.25">
      <c r="B41" s="140"/>
      <c r="C41" s="115"/>
      <c r="D41" s="115"/>
      <c r="E41" s="115"/>
      <c r="F41" s="115"/>
      <c r="G41" s="115"/>
      <c r="H41" s="115"/>
      <c r="I41" s="135"/>
    </row>
    <row r="43" spans="2:9" ht="15.6" thickBot="1" x14ac:dyDescent="0.3"/>
    <row r="44" spans="2:9" ht="16.2" thickBot="1" x14ac:dyDescent="0.35">
      <c r="B44" s="110" t="s">
        <v>397</v>
      </c>
      <c r="C44" s="112"/>
    </row>
    <row r="46" spans="2:9" ht="15.6" x14ac:dyDescent="0.3">
      <c r="C46" s="177" t="s">
        <v>401</v>
      </c>
      <c r="D46" s="177"/>
      <c r="E46" s="178"/>
      <c r="F46" s="178"/>
      <c r="G46" s="178"/>
      <c r="H46" s="178"/>
      <c r="I46" s="178"/>
    </row>
    <row r="47" spans="2:9" ht="15.6" x14ac:dyDescent="0.3">
      <c r="C47" s="185" t="str">
        <f>CONCATENATE("Allowed Trend: "&amp;'Cover-Input Page '!C5+1&amp;" / "&amp;'Cover-Input Page '!C5)</f>
        <v>Allowed Trend: 2026 / 2025</v>
      </c>
      <c r="D47" s="177"/>
      <c r="E47" s="178"/>
      <c r="F47" s="178"/>
      <c r="G47" s="178"/>
      <c r="H47" s="178"/>
      <c r="I47" s="178"/>
    </row>
    <row r="48" spans="2:9" x14ac:dyDescent="0.25">
      <c r="E48" s="188" t="str">
        <f>CONCATENATE('Cover-Input Page '!C5+1&amp;" Trend Attributable to: ")</f>
        <v xml:space="preserve">2026 Trend Attributable to: </v>
      </c>
      <c r="F48" s="178"/>
      <c r="G48" s="178"/>
      <c r="H48" s="178"/>
    </row>
    <row r="49" spans="2:9" ht="75" customHeight="1" x14ac:dyDescent="0.25">
      <c r="C49" s="183" t="s">
        <v>38</v>
      </c>
      <c r="D49" s="189" t="str">
        <f>CONCATENATE('Cover-Input Page '!C5 &amp;"  Aggregate Dollars (PMPM)")</f>
        <v>2025  Aggregate Dollars (PMPM)</v>
      </c>
      <c r="E49" s="184" t="s">
        <v>44</v>
      </c>
      <c r="F49" s="184" t="s">
        <v>45</v>
      </c>
      <c r="G49" s="184" t="s">
        <v>46</v>
      </c>
      <c r="H49" s="189" t="str">
        <f>CONCATENATE('Cover-Input Page '!C5+1 &amp;" Projected Aggregate Dollars (PMPM)")</f>
        <v>2026 Projected Aggregate Dollars (PMPM)</v>
      </c>
      <c r="I49" s="189" t="str">
        <f>CONCATENATE("Overall "&amp;'Cover-Input Page '!C5+1&amp;" Trend")</f>
        <v>Overall 2026 Trend</v>
      </c>
    </row>
    <row r="50" spans="2:9" ht="17.399999999999999" x14ac:dyDescent="0.25">
      <c r="C50" s="160" t="s">
        <v>126</v>
      </c>
      <c r="D50" s="179">
        <f>E12</f>
        <v>137.90175374443666</v>
      </c>
      <c r="E50" s="180">
        <v>4.7164285308851861E-2</v>
      </c>
      <c r="F50" s="180">
        <v>6.1958662482502591E-2</v>
      </c>
      <c r="G50" s="180">
        <v>0</v>
      </c>
      <c r="H50" s="187">
        <f>D50*(1+E50)*(1+F50)*(1+G50)</f>
        <v>153.35298109266455</v>
      </c>
      <c r="I50" s="172">
        <f>(1+E50)*(1+F50)*(1+G50)-1</f>
        <v>0.11204518382603412</v>
      </c>
    </row>
    <row r="51" spans="2:9" x14ac:dyDescent="0.25">
      <c r="C51" s="160" t="s">
        <v>39</v>
      </c>
      <c r="D51" s="179">
        <f t="shared" ref="D51:D58" si="1">E13</f>
        <v>184.22457890901259</v>
      </c>
      <c r="E51" s="180">
        <v>4.7164285308851861E-2</v>
      </c>
      <c r="F51" s="180">
        <v>6.1958662482502591E-2</v>
      </c>
      <c r="G51" s="180">
        <v>0</v>
      </c>
      <c r="H51" s="187">
        <f t="shared" ref="H51:H60" si="2">D51*(1+E51)*(1+F51)*(1+G51)</f>
        <v>204.86605571814664</v>
      </c>
      <c r="I51" s="172">
        <f t="shared" ref="I51:I60" si="3">(1+E51)*(1+F51)*(1+G51)-1</f>
        <v>0.11204518382603412</v>
      </c>
    </row>
    <row r="52" spans="2:9" ht="17.399999999999999" x14ac:dyDescent="0.25">
      <c r="C52" s="160" t="s">
        <v>127</v>
      </c>
      <c r="D52" s="179">
        <f t="shared" si="1"/>
        <v>217.57753748605509</v>
      </c>
      <c r="E52" s="180">
        <v>4.7164285308851861E-2</v>
      </c>
      <c r="F52" s="180">
        <v>6.1958662482502591E-2</v>
      </c>
      <c r="G52" s="180">
        <v>0</v>
      </c>
      <c r="H52" s="187">
        <f t="shared" si="2"/>
        <v>241.95605267009597</v>
      </c>
      <c r="I52" s="172">
        <f t="shared" si="3"/>
        <v>0.11204518382603412</v>
      </c>
    </row>
    <row r="53" spans="2:9" x14ac:dyDescent="0.25">
      <c r="C53" s="160" t="s">
        <v>40</v>
      </c>
      <c r="D53" s="179">
        <f t="shared" si="1"/>
        <v>22.390520612136449</v>
      </c>
      <c r="E53" s="180">
        <v>4.7164285308851861E-2</v>
      </c>
      <c r="F53" s="180">
        <v>6.1958662482502591E-2</v>
      </c>
      <c r="G53" s="180">
        <v>0</v>
      </c>
      <c r="H53" s="187">
        <f t="shared" si="2"/>
        <v>24.899270610083882</v>
      </c>
      <c r="I53" s="172">
        <f t="shared" si="3"/>
        <v>0.11204518382603412</v>
      </c>
    </row>
    <row r="54" spans="2:9" ht="17.399999999999999" x14ac:dyDescent="0.25">
      <c r="C54" s="160" t="s">
        <v>391</v>
      </c>
      <c r="D54" s="179">
        <f t="shared" si="1"/>
        <v>33.003699996447338</v>
      </c>
      <c r="E54" s="180">
        <v>4.7164285308851861E-2</v>
      </c>
      <c r="F54" s="180">
        <v>6.1958662482502591E-2</v>
      </c>
      <c r="G54" s="180">
        <v>0</v>
      </c>
      <c r="H54" s="187">
        <f t="shared" si="2"/>
        <v>36.701605629488562</v>
      </c>
      <c r="I54" s="172">
        <f t="shared" si="3"/>
        <v>0.11204518382603412</v>
      </c>
    </row>
    <row r="55" spans="2:9" x14ac:dyDescent="0.25">
      <c r="C55" s="160" t="s">
        <v>41</v>
      </c>
      <c r="D55" s="179">
        <f t="shared" si="1"/>
        <v>0</v>
      </c>
      <c r="E55" s="180">
        <v>0</v>
      </c>
      <c r="F55" s="180">
        <v>0</v>
      </c>
      <c r="G55" s="180">
        <v>0</v>
      </c>
      <c r="H55" s="187">
        <f t="shared" si="2"/>
        <v>0</v>
      </c>
      <c r="I55" s="172">
        <f t="shared" si="3"/>
        <v>0</v>
      </c>
    </row>
    <row r="56" spans="2:9" x14ac:dyDescent="0.25">
      <c r="C56" s="160" t="s">
        <v>42</v>
      </c>
      <c r="D56" s="179">
        <f t="shared" si="1"/>
        <v>0</v>
      </c>
      <c r="E56" s="180">
        <v>0</v>
      </c>
      <c r="F56" s="180">
        <v>0</v>
      </c>
      <c r="G56" s="180">
        <v>0</v>
      </c>
      <c r="H56" s="187">
        <f t="shared" si="2"/>
        <v>0</v>
      </c>
      <c r="I56" s="172">
        <f t="shared" si="3"/>
        <v>0</v>
      </c>
    </row>
    <row r="57" spans="2:9" x14ac:dyDescent="0.25">
      <c r="C57" s="160" t="s">
        <v>43</v>
      </c>
      <c r="D57" s="179">
        <f t="shared" si="1"/>
        <v>0</v>
      </c>
      <c r="E57" s="180">
        <v>0</v>
      </c>
      <c r="F57" s="180">
        <v>0</v>
      </c>
      <c r="G57" s="180">
        <v>0</v>
      </c>
      <c r="H57" s="187">
        <f t="shared" si="2"/>
        <v>0</v>
      </c>
      <c r="I57" s="172">
        <f t="shared" si="3"/>
        <v>0</v>
      </c>
    </row>
    <row r="58" spans="2:9" x14ac:dyDescent="0.25">
      <c r="C58" s="181" t="s">
        <v>458</v>
      </c>
      <c r="D58" s="179">
        <f t="shared" si="1"/>
        <v>0</v>
      </c>
      <c r="E58" s="180">
        <v>0</v>
      </c>
      <c r="F58" s="180">
        <v>0</v>
      </c>
      <c r="G58" s="180">
        <v>0</v>
      </c>
      <c r="H58" s="187">
        <f t="shared" si="2"/>
        <v>0</v>
      </c>
      <c r="I58" s="172">
        <f t="shared" si="3"/>
        <v>0</v>
      </c>
    </row>
    <row r="59" spans="2:9" x14ac:dyDescent="0.25">
      <c r="C59" s="181" t="s">
        <v>398</v>
      </c>
      <c r="D59" s="187">
        <f>SUM(D50:D58)</f>
        <v>595.09809074808823</v>
      </c>
      <c r="E59" s="172">
        <f>SUMPRODUCT(E50:E58,D50:D58)/D59</f>
        <v>4.7164285308851854E-2</v>
      </c>
      <c r="F59" s="172">
        <f>SUMPRODUCT(F50:F58,D50:D58)/D59</f>
        <v>6.1958662482502591E-2</v>
      </c>
      <c r="G59" s="172">
        <f>SUMPRODUCT(G50:G58,D50:D58)/D59</f>
        <v>0</v>
      </c>
      <c r="H59" s="187">
        <f>SUM(H50:H58)</f>
        <v>661.77596572047969</v>
      </c>
      <c r="I59" s="172">
        <f>SUMPRODUCT(D50:D58,I50:I58)/D59</f>
        <v>0.11204518382603409</v>
      </c>
    </row>
    <row r="60" spans="2:9" ht="17.399999999999999" x14ac:dyDescent="0.25">
      <c r="C60" s="160" t="s">
        <v>128</v>
      </c>
      <c r="D60" s="179">
        <f>E22</f>
        <v>186.24323642521856</v>
      </c>
      <c r="E60" s="180">
        <v>4.2218903977022659E-2</v>
      </c>
      <c r="F60" s="180">
        <v>8.278802619683101E-2</v>
      </c>
      <c r="G60" s="180">
        <v>0</v>
      </c>
      <c r="H60" s="187">
        <f t="shared" si="2"/>
        <v>210.17589271062241</v>
      </c>
      <c r="I60" s="172">
        <f t="shared" si="3"/>
        <v>0.12850214990230491</v>
      </c>
    </row>
    <row r="61" spans="2:9" ht="15.6" x14ac:dyDescent="0.3">
      <c r="C61" s="160" t="s">
        <v>399</v>
      </c>
      <c r="D61" s="187">
        <f>SUM(D59:D60)</f>
        <v>781.34132717330681</v>
      </c>
      <c r="E61" s="172">
        <f>SUMPRODUCT(E59:E60,D59:D60)/D61</f>
        <v>4.59854870134528E-2</v>
      </c>
      <c r="F61" s="172">
        <f>SUMPRODUCT(F59:F60,D59:D60)/D61</f>
        <v>6.6923622066643554E-2</v>
      </c>
      <c r="G61" s="172">
        <f>SUMPRODUCT(G59:G60,D59:D60)/D61</f>
        <v>0</v>
      </c>
      <c r="H61" s="187">
        <f>SUM(H59:H60)</f>
        <v>871.9518584311021</v>
      </c>
      <c r="I61" s="148">
        <f>SUMPRODUCT(D59:D60,I59:I60)/D61</f>
        <v>0.11596792350098907</v>
      </c>
    </row>
    <row r="62" spans="2:9" x14ac:dyDescent="0.25">
      <c r="B62" s="115"/>
      <c r="C62" s="115"/>
      <c r="D62" s="115"/>
      <c r="E62" s="115"/>
      <c r="F62" s="115"/>
      <c r="G62" s="115"/>
      <c r="H62" s="115"/>
      <c r="I62" s="115"/>
    </row>
    <row r="63" spans="2:9" ht="17.399999999999999" x14ac:dyDescent="0.25">
      <c r="B63" s="104" t="s">
        <v>129</v>
      </c>
    </row>
    <row r="64" spans="2:9" ht="17.399999999999999" x14ac:dyDescent="0.25">
      <c r="B64" s="104" t="s">
        <v>130</v>
      </c>
    </row>
    <row r="65" spans="2:9" ht="17.399999999999999" x14ac:dyDescent="0.25">
      <c r="B65" s="104" t="s">
        <v>131</v>
      </c>
    </row>
    <row r="66" spans="2:9" ht="17.399999999999999" x14ac:dyDescent="0.25">
      <c r="B66" s="104" t="s">
        <v>192</v>
      </c>
    </row>
    <row r="68" spans="2:9" x14ac:dyDescent="0.25">
      <c r="B68" s="104" t="s">
        <v>439</v>
      </c>
    </row>
    <row r="69" spans="2:9" x14ac:dyDescent="0.25">
      <c r="B69" s="129" t="s">
        <v>530</v>
      </c>
      <c r="C69" s="130"/>
      <c r="D69" s="130"/>
      <c r="E69" s="130"/>
      <c r="F69" s="130"/>
      <c r="G69" s="130"/>
      <c r="H69" s="130"/>
      <c r="I69" s="131"/>
    </row>
    <row r="70" spans="2:9" x14ac:dyDescent="0.25">
      <c r="B70" s="132"/>
      <c r="I70" s="133"/>
    </row>
    <row r="71" spans="2:9" x14ac:dyDescent="0.25">
      <c r="B71" s="132" t="s">
        <v>531</v>
      </c>
      <c r="I71" s="133"/>
    </row>
    <row r="72" spans="2:9" x14ac:dyDescent="0.25">
      <c r="B72" s="132"/>
      <c r="I72" s="133"/>
    </row>
    <row r="73" spans="2:9" x14ac:dyDescent="0.25">
      <c r="B73" s="139" t="s">
        <v>532</v>
      </c>
      <c r="I73" s="133"/>
    </row>
    <row r="74" spans="2:9" x14ac:dyDescent="0.25">
      <c r="B74" s="139"/>
      <c r="I74" s="133"/>
    </row>
    <row r="75" spans="2:9" x14ac:dyDescent="0.25">
      <c r="B75" s="139"/>
      <c r="I75" s="133"/>
    </row>
    <row r="76" spans="2:9" x14ac:dyDescent="0.25">
      <c r="B76" s="139"/>
      <c r="I76" s="133"/>
    </row>
    <row r="77" spans="2:9" x14ac:dyDescent="0.25">
      <c r="B77" s="140"/>
      <c r="C77" s="115"/>
      <c r="D77" s="115"/>
      <c r="E77" s="115"/>
      <c r="F77" s="115"/>
      <c r="G77" s="115"/>
      <c r="H77" s="115"/>
      <c r="I77" s="135"/>
    </row>
  </sheetData>
  <sheetProtection algorithmName="SHA-512" hashValue="5fq50mmflw83i7G6fUfXNVrfiML29pTRp0LsHR12AdipkaDNW6izNGMzVv/+Z2wQI5UBI3daCe9/PUBdYQ9Ajg==" saltValue="n9XwuqC/MuA3WFXdXKLGpA==" spinCount="100000" sheet="1" objects="1" scenarios="1"/>
  <pageMargins left="0.7" right="0.7" top="0.75" bottom="0.75" header="0.3" footer="0.3"/>
  <pageSetup orientation="portrait" r:id="rId1"/>
  <headerFooter>
    <oddFooter>&amp;L&amp;A
Version Date: June 2, 2025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EFB79-FACF-4091-919E-764E2294094E}">
  <sheetPr>
    <tabColor theme="0"/>
  </sheetPr>
  <dimension ref="B1:C19"/>
  <sheetViews>
    <sheetView showGridLines="0" zoomScale="80" zoomScaleNormal="80" workbookViewId="0">
      <selection activeCell="E3" sqref="E3"/>
    </sheetView>
  </sheetViews>
  <sheetFormatPr defaultColWidth="9.90625" defaultRowHeight="15" x14ac:dyDescent="0.25"/>
  <cols>
    <col min="1" max="1" width="3.08984375" style="104" customWidth="1"/>
    <col min="2" max="2" width="9.90625" style="104" customWidth="1"/>
    <col min="3" max="3" width="17.453125" style="104" customWidth="1"/>
    <col min="4" max="4" width="55.90625" style="104" customWidth="1"/>
    <col min="5" max="16384" width="9.90625" style="104"/>
  </cols>
  <sheetData>
    <row r="1" spans="2:3" ht="17.399999999999999" x14ac:dyDescent="0.3">
      <c r="B1" s="103" t="s">
        <v>47</v>
      </c>
    </row>
    <row r="3" spans="2:3" ht="15.6" x14ac:dyDescent="0.3">
      <c r="B3" s="170" t="str">
        <f>'Cover-Input Page '!$C7</f>
        <v>Anthem Blue Cross Life and Health Insurance Company</v>
      </c>
      <c r="C3" s="153"/>
    </row>
    <row r="4" spans="2:3" ht="16.2" thickBot="1" x14ac:dyDescent="0.35">
      <c r="B4" s="171" t="str">
        <f>"Reporting Year: "&amp;'Cover-Input Page '!$C5</f>
        <v>Reporting Year: 2025</v>
      </c>
      <c r="C4" s="153"/>
    </row>
    <row r="5" spans="2:3" ht="15.6" thickBot="1" x14ac:dyDescent="0.3"/>
    <row r="6" spans="2:3" ht="16.2" thickBot="1" x14ac:dyDescent="0.35">
      <c r="B6" s="110" t="s">
        <v>54</v>
      </c>
      <c r="C6" s="112"/>
    </row>
    <row r="8" spans="2:3" x14ac:dyDescent="0.25">
      <c r="C8" s="104" t="s">
        <v>132</v>
      </c>
    </row>
    <row r="9" spans="2:3" x14ac:dyDescent="0.25">
      <c r="C9" s="104" t="s">
        <v>133</v>
      </c>
    </row>
    <row r="10" spans="2:3" x14ac:dyDescent="0.25">
      <c r="C10" s="104" t="s">
        <v>134</v>
      </c>
    </row>
    <row r="12" spans="2:3" x14ac:dyDescent="0.25">
      <c r="C12" s="104" t="s">
        <v>135</v>
      </c>
    </row>
    <row r="13" spans="2:3" x14ac:dyDescent="0.25">
      <c r="C13" s="104" t="s">
        <v>136</v>
      </c>
    </row>
    <row r="14" spans="2:3" x14ac:dyDescent="0.25">
      <c r="C14" s="104" t="s">
        <v>137</v>
      </c>
    </row>
    <row r="15" spans="2:3" x14ac:dyDescent="0.25">
      <c r="C15" s="104" t="s">
        <v>138</v>
      </c>
    </row>
    <row r="16" spans="2:3" x14ac:dyDescent="0.25">
      <c r="C16" s="104" t="s">
        <v>139</v>
      </c>
    </row>
    <row r="17" spans="3:3" x14ac:dyDescent="0.25">
      <c r="C17" s="104" t="s">
        <v>140</v>
      </c>
    </row>
    <row r="19" spans="3:3" x14ac:dyDescent="0.25">
      <c r="C19" s="157" t="s">
        <v>141</v>
      </c>
    </row>
  </sheetData>
  <sheetProtection algorithmName="SHA-512" hashValue="VlepmHySO3WaR0SLneOPm6NOk+Y0V87Er4+8EUPpPNH/zcAAZHY+cjYJusrOuHopMCiW1Z2d7ORIJgKJQluTPA==" saltValue="Mx+Vn8bqMlOMCc9IRMnG/A==" spinCount="100000" sheet="1" objects="1" scenarios="1"/>
  <hyperlinks>
    <hyperlink ref="C19" location="'LGHistData Report ===&gt;&gt;&gt;'!A1" display="Complete CA Large Group Historical Data Spreadsheet - Excel" xr:uid="{4CD5964B-A67E-4DF5-878B-7BEF0DA62AAF}"/>
  </hyperlinks>
  <pageMargins left="0.7" right="0.7" top="0.75" bottom="0.75" header="0.3" footer="0.3"/>
  <pageSetup orientation="portrait" r:id="rId1"/>
  <headerFooter>
    <oddFooter>&amp;L&amp;A
Version Date: June 2, 2025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F7FC7-02FC-4302-95E5-6F4AC3A1A74B}">
  <dimension ref="B1:F62"/>
  <sheetViews>
    <sheetView showGridLines="0" zoomScale="80" zoomScaleNormal="80" workbookViewId="0">
      <selection activeCell="H2" sqref="H2"/>
    </sheetView>
  </sheetViews>
  <sheetFormatPr defaultColWidth="8.90625" defaultRowHeight="15" x14ac:dyDescent="0.25"/>
  <cols>
    <col min="1" max="1" width="3.08984375" style="104" customWidth="1"/>
    <col min="2" max="2" width="9.90625" style="104" customWidth="1"/>
    <col min="3" max="3" width="18.90625" style="104" customWidth="1"/>
    <col min="4" max="4" width="18.54296875" style="104" customWidth="1"/>
    <col min="5" max="5" width="19.90625" style="104" customWidth="1"/>
    <col min="6" max="6" width="71" style="104" customWidth="1"/>
    <col min="7" max="16384" width="8.90625" style="104"/>
  </cols>
  <sheetData>
    <row r="1" spans="2:4" ht="17.399999999999999" x14ac:dyDescent="0.3">
      <c r="B1" s="103" t="s">
        <v>47</v>
      </c>
    </row>
    <row r="3" spans="2:4" ht="15.6" x14ac:dyDescent="0.3">
      <c r="B3" s="170" t="str">
        <f>'Cover-Input Page '!$C7</f>
        <v>Anthem Blue Cross Life and Health Insurance Company</v>
      </c>
      <c r="C3" s="153"/>
    </row>
    <row r="4" spans="2:4" ht="15.6" x14ac:dyDescent="0.3">
      <c r="B4" s="176" t="str">
        <f>"Reporting Year: "&amp;'Cover-Input Page '!$C5</f>
        <v>Reporting Year: 2025</v>
      </c>
      <c r="C4" s="153"/>
    </row>
    <row r="5" spans="2:4" ht="15.6" thickBot="1" x14ac:dyDescent="0.3"/>
    <row r="6" spans="2:4" ht="16.2" thickBot="1" x14ac:dyDescent="0.35">
      <c r="B6" s="110" t="s">
        <v>465</v>
      </c>
      <c r="C6" s="112"/>
      <c r="D6" s="112"/>
    </row>
    <row r="8" spans="2:4" x14ac:dyDescent="0.25">
      <c r="C8" s="104" t="s">
        <v>254</v>
      </c>
    </row>
    <row r="9" spans="2:4" x14ac:dyDescent="0.25">
      <c r="C9" s="104" t="s">
        <v>142</v>
      </c>
    </row>
    <row r="11" spans="2:4" x14ac:dyDescent="0.25">
      <c r="C11" s="104" t="s">
        <v>143</v>
      </c>
    </row>
    <row r="12" spans="2:4" x14ac:dyDescent="0.25">
      <c r="C12" s="104" t="s">
        <v>144</v>
      </c>
    </row>
    <row r="13" spans="2:4" ht="15.6" x14ac:dyDescent="0.3">
      <c r="C13" s="104" t="s">
        <v>440</v>
      </c>
    </row>
    <row r="14" spans="2:4" x14ac:dyDescent="0.25">
      <c r="C14" s="104" t="s">
        <v>145</v>
      </c>
    </row>
    <row r="16" spans="2:4" ht="15.6" thickBot="1" x14ac:dyDescent="0.3">
      <c r="C16" s="104" t="s">
        <v>100</v>
      </c>
    </row>
    <row r="17" spans="3:6" x14ac:dyDescent="0.25">
      <c r="C17" s="164" t="s">
        <v>541</v>
      </c>
      <c r="D17" s="106"/>
      <c r="E17" s="106"/>
      <c r="F17" s="107"/>
    </row>
    <row r="18" spans="3:6" x14ac:dyDescent="0.25">
      <c r="C18" s="165"/>
      <c r="F18" s="166"/>
    </row>
    <row r="19" spans="3:6" x14ac:dyDescent="0.25">
      <c r="C19" s="165"/>
      <c r="F19" s="166"/>
    </row>
    <row r="20" spans="3:6" x14ac:dyDescent="0.25">
      <c r="C20" s="165"/>
      <c r="F20" s="166"/>
    </row>
    <row r="21" spans="3:6" x14ac:dyDescent="0.25">
      <c r="C21" s="165"/>
      <c r="F21" s="166"/>
    </row>
    <row r="22" spans="3:6" x14ac:dyDescent="0.25">
      <c r="C22" s="165"/>
      <c r="F22" s="166"/>
    </row>
    <row r="23" spans="3:6" x14ac:dyDescent="0.25">
      <c r="C23" s="165"/>
      <c r="F23" s="166"/>
    </row>
    <row r="24" spans="3:6" x14ac:dyDescent="0.25">
      <c r="C24" s="165"/>
      <c r="F24" s="166"/>
    </row>
    <row r="25" spans="3:6" x14ac:dyDescent="0.25">
      <c r="C25" s="165"/>
      <c r="F25" s="166"/>
    </row>
    <row r="26" spans="3:6" x14ac:dyDescent="0.25">
      <c r="C26" s="165"/>
      <c r="F26" s="166"/>
    </row>
    <row r="27" spans="3:6" x14ac:dyDescent="0.25">
      <c r="C27" s="165"/>
      <c r="F27" s="166"/>
    </row>
    <row r="28" spans="3:6" x14ac:dyDescent="0.25">
      <c r="C28" s="165"/>
      <c r="F28" s="166"/>
    </row>
    <row r="29" spans="3:6" x14ac:dyDescent="0.25">
      <c r="C29" s="165"/>
      <c r="F29" s="166"/>
    </row>
    <row r="30" spans="3:6" x14ac:dyDescent="0.25">
      <c r="C30" s="165"/>
      <c r="F30" s="166"/>
    </row>
    <row r="31" spans="3:6" x14ac:dyDescent="0.25">
      <c r="C31" s="165"/>
      <c r="F31" s="166"/>
    </row>
    <row r="32" spans="3:6" x14ac:dyDescent="0.25">
      <c r="C32" s="165"/>
      <c r="F32" s="166"/>
    </row>
    <row r="33" spans="3:6" x14ac:dyDescent="0.25">
      <c r="C33" s="165"/>
      <c r="F33" s="166"/>
    </row>
    <row r="34" spans="3:6" x14ac:dyDescent="0.25">
      <c r="C34" s="165"/>
      <c r="F34" s="166"/>
    </row>
    <row r="35" spans="3:6" x14ac:dyDescent="0.25">
      <c r="C35" s="165"/>
      <c r="F35" s="166"/>
    </row>
    <row r="36" spans="3:6" x14ac:dyDescent="0.25">
      <c r="C36" s="165"/>
      <c r="F36" s="166"/>
    </row>
    <row r="37" spans="3:6" x14ac:dyDescent="0.25">
      <c r="C37" s="165"/>
      <c r="F37" s="166"/>
    </row>
    <row r="38" spans="3:6" x14ac:dyDescent="0.25">
      <c r="C38" s="165"/>
      <c r="F38" s="166"/>
    </row>
    <row r="39" spans="3:6" x14ac:dyDescent="0.25">
      <c r="C39" s="165"/>
      <c r="F39" s="166"/>
    </row>
    <row r="40" spans="3:6" x14ac:dyDescent="0.25">
      <c r="C40" s="165"/>
      <c r="F40" s="166"/>
    </row>
    <row r="41" spans="3:6" x14ac:dyDescent="0.25">
      <c r="C41" s="165"/>
      <c r="F41" s="166"/>
    </row>
    <row r="42" spans="3:6" ht="15.6" thickBot="1" x14ac:dyDescent="0.3">
      <c r="C42" s="167"/>
      <c r="D42" s="168"/>
      <c r="E42" s="168"/>
      <c r="F42" s="169"/>
    </row>
    <row r="44" spans="3:6" x14ac:dyDescent="0.25">
      <c r="C44" s="104" t="s">
        <v>148</v>
      </c>
    </row>
    <row r="45" spans="3:6" ht="17.399999999999999" x14ac:dyDescent="0.25">
      <c r="C45" s="104" t="s">
        <v>149</v>
      </c>
    </row>
    <row r="46" spans="3:6" ht="15.6" thickBot="1" x14ac:dyDescent="0.3"/>
    <row r="47" spans="3:6" x14ac:dyDescent="0.25">
      <c r="C47" s="164" t="s">
        <v>539</v>
      </c>
      <c r="D47" s="190"/>
      <c r="E47" s="190"/>
      <c r="F47" s="191"/>
    </row>
    <row r="48" spans="3:6" x14ac:dyDescent="0.25">
      <c r="C48" s="192"/>
      <c r="D48" s="193"/>
      <c r="E48" s="193"/>
      <c r="F48" s="194"/>
    </row>
    <row r="49" spans="3:6" x14ac:dyDescent="0.25">
      <c r="C49" s="195"/>
      <c r="D49" s="196"/>
      <c r="E49" s="196"/>
      <c r="F49" s="198"/>
    </row>
    <row r="50" spans="3:6" x14ac:dyDescent="0.25">
      <c r="C50" s="195"/>
      <c r="D50" s="196"/>
      <c r="E50" s="196"/>
      <c r="F50" s="198"/>
    </row>
    <row r="51" spans="3:6" x14ac:dyDescent="0.25">
      <c r="C51" s="195"/>
      <c r="D51" s="196"/>
      <c r="E51" s="196"/>
      <c r="F51" s="198"/>
    </row>
    <row r="52" spans="3:6" x14ac:dyDescent="0.25">
      <c r="C52" s="195"/>
      <c r="D52" s="196"/>
      <c r="E52" s="196"/>
      <c r="F52" s="198"/>
    </row>
    <row r="53" spans="3:6" x14ac:dyDescent="0.25">
      <c r="C53" s="195"/>
      <c r="D53" s="196"/>
      <c r="E53" s="196"/>
      <c r="F53" s="198"/>
    </row>
    <row r="54" spans="3:6" x14ac:dyDescent="0.25">
      <c r="C54" s="195"/>
      <c r="D54" s="196"/>
      <c r="E54" s="196"/>
      <c r="F54" s="198"/>
    </row>
    <row r="55" spans="3:6" x14ac:dyDescent="0.25">
      <c r="C55" s="195"/>
      <c r="D55" s="196"/>
      <c r="E55" s="196"/>
      <c r="F55" s="198"/>
    </row>
    <row r="56" spans="3:6" x14ac:dyDescent="0.25">
      <c r="C56" s="195"/>
      <c r="D56" s="196"/>
      <c r="E56" s="196"/>
      <c r="F56" s="198"/>
    </row>
    <row r="57" spans="3:6" x14ac:dyDescent="0.25">
      <c r="C57" s="195"/>
      <c r="D57" s="196"/>
      <c r="E57" s="196"/>
      <c r="F57" s="198"/>
    </row>
    <row r="58" spans="3:6" x14ac:dyDescent="0.25">
      <c r="C58" s="195"/>
      <c r="D58" s="196"/>
      <c r="E58" s="196"/>
      <c r="F58" s="198"/>
    </row>
    <row r="59" spans="3:6" ht="15.6" thickBot="1" x14ac:dyDescent="0.3">
      <c r="C59" s="167"/>
      <c r="D59" s="168"/>
      <c r="E59" s="168"/>
      <c r="F59" s="169"/>
    </row>
    <row r="60" spans="3:6" x14ac:dyDescent="0.25">
      <c r="C60" s="197"/>
      <c r="D60" s="197"/>
      <c r="E60" s="197"/>
      <c r="F60" s="197"/>
    </row>
    <row r="61" spans="3:6" ht="17.399999999999999" x14ac:dyDescent="0.25">
      <c r="C61" s="104" t="s">
        <v>150</v>
      </c>
    </row>
    <row r="62" spans="3:6" x14ac:dyDescent="0.25">
      <c r="C62" s="104" t="s">
        <v>151</v>
      </c>
    </row>
  </sheetData>
  <sheetProtection algorithmName="SHA-512" hashValue="stjGfg+IT0BjGH2SouhaZ/ds586J76rHXRW22Nkszgri+M2BCeSx0JwCy5x2gArHtmTDLOs8zUZwH+Ag+y1zUQ==" saltValue="UsT6NaMX8/IIFchNbm2ODA==" spinCount="100000" sheet="1" objects="1" scenarios="1"/>
  <pageMargins left="0.7" right="0.7" top="0.75" bottom="0.75" header="0.3" footer="0.3"/>
  <pageSetup orientation="portrait" r:id="rId1"/>
  <headerFooter>
    <oddFooter>&amp;L&amp;A
Version Date: June 2, 2025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F55FF-4E6C-467C-9031-7A4E77B07A79}">
  <dimension ref="A1:I105"/>
  <sheetViews>
    <sheetView showGridLines="0" zoomScale="80" zoomScaleNormal="80" workbookViewId="0">
      <selection activeCell="C3" sqref="C3"/>
    </sheetView>
  </sheetViews>
  <sheetFormatPr defaultColWidth="8.81640625" defaultRowHeight="15" x14ac:dyDescent="0.25"/>
  <cols>
    <col min="1" max="1" width="52.54296875" style="257" bestFit="1" customWidth="1"/>
    <col min="2" max="2" width="14.1796875" style="257" customWidth="1"/>
    <col min="3" max="3" width="14.08984375" style="257" customWidth="1"/>
    <col min="4" max="4" width="14.1796875" style="257" customWidth="1"/>
    <col min="5" max="5" width="14.81640625" style="257" customWidth="1"/>
    <col min="6" max="6" width="14.90625" style="257" customWidth="1"/>
    <col min="7" max="7" width="16.81640625" style="257" customWidth="1"/>
    <col min="8" max="8" width="17.1796875" style="257" customWidth="1"/>
    <col min="9" max="9" width="17.08984375" style="257" customWidth="1"/>
    <col min="10" max="16384" width="8.81640625" style="257"/>
  </cols>
  <sheetData>
    <row r="1" spans="1:9" ht="17.399999999999999" x14ac:dyDescent="0.3">
      <c r="A1" s="103" t="s">
        <v>47</v>
      </c>
    </row>
    <row r="2" spans="1:9" x14ac:dyDescent="0.25">
      <c r="A2" s="104"/>
    </row>
    <row r="3" spans="1:9" ht="15.6" x14ac:dyDescent="0.3">
      <c r="A3" s="170" t="str">
        <f>'Cover-Input Page '!$C7</f>
        <v>Anthem Blue Cross Life and Health Insurance Company</v>
      </c>
    </row>
    <row r="4" spans="1:9" ht="15.6" x14ac:dyDescent="0.3">
      <c r="A4" s="176" t="str">
        <f>"Reporting Year: "&amp;'Cover-Input Page '!$C5</f>
        <v>Reporting Year: 2025</v>
      </c>
    </row>
    <row r="5" spans="1:9" ht="15.6" thickBot="1" x14ac:dyDescent="0.3">
      <c r="A5" s="104"/>
    </row>
    <row r="6" spans="1:9" ht="16.2" thickBot="1" x14ac:dyDescent="0.35">
      <c r="A6" s="351" t="s">
        <v>512</v>
      </c>
    </row>
    <row r="7" spans="1:9" x14ac:dyDescent="0.25">
      <c r="A7" s="371"/>
      <c r="B7" s="371"/>
      <c r="C7" s="371"/>
      <c r="D7" s="371"/>
      <c r="E7" s="371"/>
      <c r="F7" s="371"/>
      <c r="G7" s="371"/>
      <c r="H7" s="371"/>
      <c r="I7" s="371"/>
    </row>
    <row r="8" spans="1:9" ht="15.6" x14ac:dyDescent="0.25">
      <c r="A8" s="372"/>
      <c r="B8" s="373" t="s">
        <v>18</v>
      </c>
      <c r="C8" s="373"/>
      <c r="D8" s="373"/>
      <c r="E8" s="373"/>
      <c r="F8" s="373"/>
      <c r="G8" s="373"/>
      <c r="H8" s="373"/>
      <c r="I8" s="373"/>
    </row>
    <row r="9" spans="1:9" ht="46.8" x14ac:dyDescent="0.25">
      <c r="A9" s="374" t="s">
        <v>466</v>
      </c>
      <c r="B9" s="375">
        <v>0</v>
      </c>
      <c r="C9" s="376" t="s">
        <v>467</v>
      </c>
      <c r="D9" s="376" t="s">
        <v>468</v>
      </c>
      <c r="E9" s="376" t="s">
        <v>469</v>
      </c>
      <c r="F9" s="376" t="s">
        <v>470</v>
      </c>
      <c r="G9" s="376" t="s">
        <v>471</v>
      </c>
      <c r="H9" s="376" t="s">
        <v>472</v>
      </c>
      <c r="I9" s="377" t="s">
        <v>473</v>
      </c>
    </row>
    <row r="10" spans="1:9" ht="15.6" x14ac:dyDescent="0.25">
      <c r="A10" s="378" t="s">
        <v>474</v>
      </c>
      <c r="B10" s="379"/>
      <c r="C10" s="380"/>
      <c r="D10" s="380"/>
      <c r="E10" s="380"/>
      <c r="F10" s="380"/>
      <c r="G10" s="380"/>
      <c r="H10" s="380"/>
      <c r="I10" s="380"/>
    </row>
    <row r="11" spans="1:9" x14ac:dyDescent="0.25">
      <c r="A11" s="381" t="s">
        <v>29</v>
      </c>
      <c r="B11" s="350">
        <v>0</v>
      </c>
      <c r="C11" s="350">
        <v>0</v>
      </c>
      <c r="D11" s="350">
        <v>0</v>
      </c>
      <c r="E11" s="350">
        <v>0</v>
      </c>
      <c r="F11" s="350">
        <v>0</v>
      </c>
      <c r="G11" s="350">
        <v>0</v>
      </c>
      <c r="H11" s="350">
        <v>0</v>
      </c>
      <c r="I11" s="389">
        <f>SUM(B11:H11)</f>
        <v>0</v>
      </c>
    </row>
    <row r="12" spans="1:9" x14ac:dyDescent="0.25">
      <c r="A12" s="381" t="s">
        <v>27</v>
      </c>
      <c r="B12" s="350">
        <v>1955</v>
      </c>
      <c r="C12" s="350">
        <v>1596.3200000000002</v>
      </c>
      <c r="D12" s="350">
        <v>490</v>
      </c>
      <c r="E12" s="350">
        <v>4326.21</v>
      </c>
      <c r="F12" s="350">
        <v>4281.88</v>
      </c>
      <c r="G12" s="350">
        <v>3679.0800000000004</v>
      </c>
      <c r="H12" s="350">
        <v>3655.94</v>
      </c>
      <c r="I12" s="389">
        <f t="shared" ref="I12:I16" si="0">SUM(B12:H12)</f>
        <v>19984.43</v>
      </c>
    </row>
    <row r="13" spans="1:9" x14ac:dyDescent="0.25">
      <c r="A13" s="381" t="s">
        <v>30</v>
      </c>
      <c r="B13" s="350">
        <v>0</v>
      </c>
      <c r="C13" s="350">
        <v>0</v>
      </c>
      <c r="D13" s="350">
        <v>0</v>
      </c>
      <c r="E13" s="350">
        <v>0</v>
      </c>
      <c r="F13" s="350">
        <v>0</v>
      </c>
      <c r="G13" s="350">
        <v>0</v>
      </c>
      <c r="H13" s="350">
        <v>0</v>
      </c>
      <c r="I13" s="389">
        <f t="shared" si="0"/>
        <v>0</v>
      </c>
    </row>
    <row r="14" spans="1:9" x14ac:dyDescent="0.25">
      <c r="A14" s="381" t="s">
        <v>28</v>
      </c>
      <c r="B14" s="350">
        <v>101</v>
      </c>
      <c r="C14" s="350">
        <v>0</v>
      </c>
      <c r="D14" s="350">
        <v>0</v>
      </c>
      <c r="E14" s="350">
        <v>0</v>
      </c>
      <c r="F14" s="350">
        <v>0</v>
      </c>
      <c r="G14" s="350">
        <v>0</v>
      </c>
      <c r="H14" s="350">
        <v>0</v>
      </c>
      <c r="I14" s="389">
        <f t="shared" si="0"/>
        <v>101</v>
      </c>
    </row>
    <row r="15" spans="1:9" x14ac:dyDescent="0.25">
      <c r="A15" s="381" t="s">
        <v>32</v>
      </c>
      <c r="B15" s="350">
        <v>0</v>
      </c>
      <c r="C15" s="350">
        <v>0</v>
      </c>
      <c r="D15" s="350">
        <v>0</v>
      </c>
      <c r="E15" s="350">
        <v>0</v>
      </c>
      <c r="F15" s="350">
        <v>0</v>
      </c>
      <c r="G15" s="350">
        <v>0</v>
      </c>
      <c r="H15" s="350">
        <v>0</v>
      </c>
      <c r="I15" s="389">
        <f t="shared" si="0"/>
        <v>0</v>
      </c>
    </row>
    <row r="16" spans="1:9" ht="15.6" thickBot="1" x14ac:dyDescent="0.3">
      <c r="A16" s="381" t="s">
        <v>475</v>
      </c>
      <c r="B16" s="350">
        <v>0</v>
      </c>
      <c r="C16" s="350">
        <v>0</v>
      </c>
      <c r="D16" s="350">
        <v>0</v>
      </c>
      <c r="E16" s="350">
        <v>0</v>
      </c>
      <c r="F16" s="350">
        <v>0</v>
      </c>
      <c r="G16" s="350">
        <v>0</v>
      </c>
      <c r="H16" s="350">
        <v>0</v>
      </c>
      <c r="I16" s="389">
        <f t="shared" si="0"/>
        <v>0</v>
      </c>
    </row>
    <row r="17" spans="1:9" ht="16.2" thickBot="1" x14ac:dyDescent="0.3">
      <c r="A17" s="382" t="s">
        <v>14</v>
      </c>
      <c r="B17" s="389">
        <f>SUM(B11:B16)</f>
        <v>2056</v>
      </c>
      <c r="C17" s="389">
        <f t="shared" ref="C17:H17" si="1">SUM(C11:C16)</f>
        <v>1596.3200000000002</v>
      </c>
      <c r="D17" s="389">
        <f t="shared" si="1"/>
        <v>490</v>
      </c>
      <c r="E17" s="389">
        <f t="shared" si="1"/>
        <v>4326.21</v>
      </c>
      <c r="F17" s="389">
        <f t="shared" si="1"/>
        <v>4281.88</v>
      </c>
      <c r="G17" s="389">
        <f t="shared" si="1"/>
        <v>3679.0800000000004</v>
      </c>
      <c r="H17" s="389">
        <f t="shared" si="1"/>
        <v>3655.94</v>
      </c>
      <c r="I17" s="390">
        <f>SUM(B11:H16)</f>
        <v>20085.43</v>
      </c>
    </row>
    <row r="18" spans="1:9" x14ac:dyDescent="0.25">
      <c r="A18" s="371"/>
      <c r="B18" s="371"/>
      <c r="C18" s="371"/>
      <c r="D18" s="371"/>
      <c r="E18" s="371"/>
      <c r="F18" s="371"/>
      <c r="G18" s="371"/>
      <c r="H18" s="371"/>
      <c r="I18" s="371"/>
    </row>
    <row r="19" spans="1:9" ht="15.6" x14ac:dyDescent="0.25">
      <c r="A19" s="372"/>
      <c r="B19" s="373" t="s">
        <v>18</v>
      </c>
      <c r="C19" s="373"/>
      <c r="D19" s="373"/>
      <c r="E19" s="373"/>
      <c r="F19" s="373"/>
      <c r="G19" s="373"/>
      <c r="H19" s="373"/>
      <c r="I19" s="373"/>
    </row>
    <row r="20" spans="1:9" ht="46.8" x14ac:dyDescent="0.25">
      <c r="A20" s="374" t="s">
        <v>476</v>
      </c>
      <c r="B20" s="375">
        <v>0</v>
      </c>
      <c r="C20" s="376" t="s">
        <v>477</v>
      </c>
      <c r="D20" s="376" t="s">
        <v>478</v>
      </c>
      <c r="E20" s="376" t="s">
        <v>470</v>
      </c>
      <c r="F20" s="376" t="s">
        <v>479</v>
      </c>
      <c r="G20" s="376" t="s">
        <v>480</v>
      </c>
      <c r="H20" s="376" t="s">
        <v>481</v>
      </c>
      <c r="I20" s="377" t="s">
        <v>473</v>
      </c>
    </row>
    <row r="21" spans="1:9" ht="15.6" x14ac:dyDescent="0.25">
      <c r="A21" s="378" t="s">
        <v>474</v>
      </c>
      <c r="B21" s="379"/>
      <c r="C21" s="380"/>
      <c r="D21" s="380"/>
      <c r="E21" s="380"/>
      <c r="F21" s="380"/>
      <c r="G21" s="380"/>
      <c r="H21" s="380"/>
      <c r="I21" s="380"/>
    </row>
    <row r="22" spans="1:9" x14ac:dyDescent="0.25">
      <c r="A22" s="381" t="s">
        <v>29</v>
      </c>
      <c r="B22" s="350">
        <v>0</v>
      </c>
      <c r="C22" s="350">
        <v>0</v>
      </c>
      <c r="D22" s="350">
        <v>0</v>
      </c>
      <c r="E22" s="350">
        <v>0</v>
      </c>
      <c r="F22" s="350">
        <v>0</v>
      </c>
      <c r="G22" s="350">
        <v>0</v>
      </c>
      <c r="H22" s="350">
        <v>0</v>
      </c>
      <c r="I22" s="389">
        <f>SUM(B22:H22)</f>
        <v>0</v>
      </c>
    </row>
    <row r="23" spans="1:9" x14ac:dyDescent="0.25">
      <c r="A23" s="381" t="s">
        <v>27</v>
      </c>
      <c r="B23" s="350">
        <v>3620.47</v>
      </c>
      <c r="C23" s="350">
        <v>2647.29</v>
      </c>
      <c r="D23" s="350">
        <v>1602.08</v>
      </c>
      <c r="E23" s="350">
        <v>16</v>
      </c>
      <c r="F23" s="350">
        <v>2075.13</v>
      </c>
      <c r="G23" s="350">
        <v>7135.8600000000006</v>
      </c>
      <c r="H23" s="350">
        <v>6199.8199999999988</v>
      </c>
      <c r="I23" s="389">
        <f t="shared" ref="I23:I27" si="2">SUM(B23:H23)</f>
        <v>23296.65</v>
      </c>
    </row>
    <row r="24" spans="1:9" x14ac:dyDescent="0.25">
      <c r="A24" s="381" t="s">
        <v>30</v>
      </c>
      <c r="B24" s="350">
        <v>0</v>
      </c>
      <c r="C24" s="350">
        <v>0</v>
      </c>
      <c r="D24" s="350">
        <v>0</v>
      </c>
      <c r="E24" s="350">
        <v>0</v>
      </c>
      <c r="F24" s="350">
        <v>0</v>
      </c>
      <c r="G24" s="350">
        <v>0</v>
      </c>
      <c r="H24" s="350">
        <v>0</v>
      </c>
      <c r="I24" s="389">
        <f t="shared" si="2"/>
        <v>0</v>
      </c>
    </row>
    <row r="25" spans="1:9" x14ac:dyDescent="0.25">
      <c r="A25" s="381" t="s">
        <v>28</v>
      </c>
      <c r="B25" s="350">
        <v>508.84000000000003</v>
      </c>
      <c r="C25" s="350">
        <v>0</v>
      </c>
      <c r="D25" s="350">
        <v>0</v>
      </c>
      <c r="E25" s="350">
        <v>0</v>
      </c>
      <c r="F25" s="350">
        <v>0</v>
      </c>
      <c r="G25" s="350">
        <v>0</v>
      </c>
      <c r="H25" s="350">
        <v>0</v>
      </c>
      <c r="I25" s="389">
        <f t="shared" si="2"/>
        <v>508.84000000000003</v>
      </c>
    </row>
    <row r="26" spans="1:9" x14ac:dyDescent="0.25">
      <c r="A26" s="381" t="s">
        <v>32</v>
      </c>
      <c r="B26" s="350">
        <v>0</v>
      </c>
      <c r="C26" s="350">
        <v>0</v>
      </c>
      <c r="D26" s="350">
        <v>0</v>
      </c>
      <c r="E26" s="350">
        <v>0</v>
      </c>
      <c r="F26" s="350">
        <v>0</v>
      </c>
      <c r="G26" s="350">
        <v>0</v>
      </c>
      <c r="H26" s="350">
        <v>0</v>
      </c>
      <c r="I26" s="389">
        <f t="shared" si="2"/>
        <v>0</v>
      </c>
    </row>
    <row r="27" spans="1:9" ht="15.6" thickBot="1" x14ac:dyDescent="0.3">
      <c r="A27" s="381" t="s">
        <v>475</v>
      </c>
      <c r="B27" s="350">
        <v>0</v>
      </c>
      <c r="C27" s="350">
        <v>0</v>
      </c>
      <c r="D27" s="350">
        <v>0</v>
      </c>
      <c r="E27" s="350">
        <v>0</v>
      </c>
      <c r="F27" s="350">
        <v>0</v>
      </c>
      <c r="G27" s="350">
        <v>0</v>
      </c>
      <c r="H27" s="350">
        <v>0</v>
      </c>
      <c r="I27" s="389">
        <f t="shared" si="2"/>
        <v>0</v>
      </c>
    </row>
    <row r="28" spans="1:9" ht="16.2" thickBot="1" x14ac:dyDescent="0.3">
      <c r="A28" s="382" t="s">
        <v>14</v>
      </c>
      <c r="B28" s="389">
        <f>SUM(B22:B27)</f>
        <v>4129.3099999999995</v>
      </c>
      <c r="C28" s="389">
        <f t="shared" ref="C28" si="3">SUM(C22:C27)</f>
        <v>2647.29</v>
      </c>
      <c r="D28" s="389">
        <f t="shared" ref="D28" si="4">SUM(D22:D27)</f>
        <v>1602.08</v>
      </c>
      <c r="E28" s="389">
        <f t="shared" ref="E28" si="5">SUM(E22:E27)</f>
        <v>16</v>
      </c>
      <c r="F28" s="389">
        <f t="shared" ref="F28" si="6">SUM(F22:F27)</f>
        <v>2075.13</v>
      </c>
      <c r="G28" s="389">
        <f t="shared" ref="G28" si="7">SUM(G22:G27)</f>
        <v>7135.8600000000006</v>
      </c>
      <c r="H28" s="389">
        <f t="shared" ref="H28" si="8">SUM(H22:H27)</f>
        <v>6199.8199999999988</v>
      </c>
      <c r="I28" s="390">
        <f>SUM(B22:H27)</f>
        <v>23805.49</v>
      </c>
    </row>
    <row r="29" spans="1:9" x14ac:dyDescent="0.25">
      <c r="A29" s="371"/>
      <c r="B29" s="371"/>
      <c r="C29" s="371"/>
      <c r="D29" s="371"/>
      <c r="E29" s="371"/>
      <c r="F29" s="371"/>
      <c r="G29" s="371"/>
      <c r="H29" s="371"/>
      <c r="I29" s="371"/>
    </row>
    <row r="30" spans="1:9" ht="15.6" x14ac:dyDescent="0.25">
      <c r="A30" s="372"/>
      <c r="B30" s="373" t="s">
        <v>18</v>
      </c>
      <c r="C30" s="373"/>
      <c r="D30" s="373"/>
      <c r="E30" s="373"/>
      <c r="F30" s="373"/>
      <c r="G30" s="373"/>
    </row>
    <row r="31" spans="1:9" ht="46.8" x14ac:dyDescent="0.25">
      <c r="A31" s="378" t="s">
        <v>482</v>
      </c>
      <c r="B31" s="383">
        <v>0</v>
      </c>
      <c r="C31" s="376" t="s">
        <v>483</v>
      </c>
      <c r="D31" s="383" t="s">
        <v>484</v>
      </c>
      <c r="E31" s="383" t="s">
        <v>485</v>
      </c>
      <c r="F31" s="383" t="s">
        <v>516</v>
      </c>
      <c r="G31" s="377" t="s">
        <v>473</v>
      </c>
    </row>
    <row r="32" spans="1:9" ht="15.6" x14ac:dyDescent="0.25">
      <c r="A32" s="378" t="s">
        <v>474</v>
      </c>
      <c r="B32" s="379"/>
      <c r="C32" s="380"/>
      <c r="D32" s="380"/>
      <c r="E32" s="380"/>
      <c r="F32" s="380"/>
      <c r="G32" s="380"/>
    </row>
    <row r="33" spans="1:9" x14ac:dyDescent="0.25">
      <c r="A33" s="381" t="s">
        <v>29</v>
      </c>
      <c r="B33" s="350">
        <v>0</v>
      </c>
      <c r="C33" s="350">
        <v>0</v>
      </c>
      <c r="D33" s="350">
        <v>0</v>
      </c>
      <c r="E33" s="350">
        <v>0</v>
      </c>
      <c r="F33" s="350">
        <v>0</v>
      </c>
      <c r="G33" s="389">
        <f>SUM(B33:F33)</f>
        <v>0</v>
      </c>
    </row>
    <row r="34" spans="1:9" x14ac:dyDescent="0.25">
      <c r="A34" s="381" t="s">
        <v>27</v>
      </c>
      <c r="B34" s="350">
        <v>499.35</v>
      </c>
      <c r="C34" s="350">
        <v>9640.1500000000015</v>
      </c>
      <c r="D34" s="350">
        <v>19693.559999999998</v>
      </c>
      <c r="E34" s="350">
        <v>12614.990000000005</v>
      </c>
      <c r="F34" s="350">
        <v>833.03</v>
      </c>
      <c r="G34" s="389">
        <f t="shared" ref="G34:G38" si="9">SUM(B34:F34)</f>
        <v>43281.08</v>
      </c>
    </row>
    <row r="35" spans="1:9" x14ac:dyDescent="0.25">
      <c r="A35" s="381" t="s">
        <v>30</v>
      </c>
      <c r="B35" s="350">
        <v>0</v>
      </c>
      <c r="C35" s="350">
        <v>0</v>
      </c>
      <c r="D35" s="350">
        <v>0</v>
      </c>
      <c r="E35" s="350">
        <v>0</v>
      </c>
      <c r="F35" s="350">
        <v>0</v>
      </c>
      <c r="G35" s="389">
        <f t="shared" si="9"/>
        <v>0</v>
      </c>
    </row>
    <row r="36" spans="1:9" x14ac:dyDescent="0.25">
      <c r="A36" s="381" t="s">
        <v>28</v>
      </c>
      <c r="B36" s="350">
        <v>609.84</v>
      </c>
      <c r="C36" s="350">
        <v>0</v>
      </c>
      <c r="D36" s="350">
        <v>0</v>
      </c>
      <c r="E36" s="350">
        <v>0</v>
      </c>
      <c r="F36" s="350">
        <v>0</v>
      </c>
      <c r="G36" s="389">
        <f t="shared" si="9"/>
        <v>609.84</v>
      </c>
    </row>
    <row r="37" spans="1:9" x14ac:dyDescent="0.25">
      <c r="A37" s="381" t="s">
        <v>32</v>
      </c>
      <c r="B37" s="350">
        <v>0</v>
      </c>
      <c r="C37" s="350">
        <v>0</v>
      </c>
      <c r="D37" s="350">
        <v>0</v>
      </c>
      <c r="E37" s="350">
        <v>0</v>
      </c>
      <c r="F37" s="350">
        <v>0</v>
      </c>
      <c r="G37" s="389">
        <f t="shared" si="9"/>
        <v>0</v>
      </c>
    </row>
    <row r="38" spans="1:9" ht="15.6" thickBot="1" x14ac:dyDescent="0.3">
      <c r="A38" s="381" t="s">
        <v>475</v>
      </c>
      <c r="B38" s="350">
        <v>0</v>
      </c>
      <c r="C38" s="350">
        <v>0</v>
      </c>
      <c r="D38" s="350">
        <v>0</v>
      </c>
      <c r="E38" s="350">
        <v>0</v>
      </c>
      <c r="F38" s="350">
        <v>0</v>
      </c>
      <c r="G38" s="391">
        <f t="shared" si="9"/>
        <v>0</v>
      </c>
    </row>
    <row r="39" spans="1:9" ht="16.2" thickBot="1" x14ac:dyDescent="0.3">
      <c r="A39" s="382" t="s">
        <v>14</v>
      </c>
      <c r="B39" s="389">
        <f>SUM(B33:B38)</f>
        <v>1109.19</v>
      </c>
      <c r="C39" s="389">
        <f t="shared" ref="C39" si="10">SUM(C33:C38)</f>
        <v>9640.1500000000015</v>
      </c>
      <c r="D39" s="389">
        <f t="shared" ref="D39" si="11">SUM(D33:D38)</f>
        <v>19693.559999999998</v>
      </c>
      <c r="E39" s="389">
        <f t="shared" ref="E39" si="12">SUM(E33:E38)</f>
        <v>12614.990000000005</v>
      </c>
      <c r="F39" s="392">
        <f t="shared" ref="F39" si="13">SUM(F33:F38)</f>
        <v>833.03</v>
      </c>
      <c r="G39" s="390">
        <f>SUM(B33:F38)</f>
        <v>43890.92</v>
      </c>
    </row>
    <row r="40" spans="1:9" x14ac:dyDescent="0.25">
      <c r="A40" s="371"/>
      <c r="B40" s="371"/>
      <c r="C40" s="371"/>
      <c r="D40" s="371"/>
      <c r="E40" s="371"/>
      <c r="F40" s="371"/>
      <c r="G40" s="371"/>
      <c r="I40" s="371"/>
    </row>
    <row r="41" spans="1:9" ht="15.6" x14ac:dyDescent="0.25">
      <c r="A41" s="372"/>
      <c r="B41" s="373" t="s">
        <v>18</v>
      </c>
      <c r="C41" s="373"/>
      <c r="D41" s="373"/>
      <c r="E41" s="373"/>
      <c r="F41" s="373"/>
      <c r="G41" s="373"/>
      <c r="I41" s="371"/>
    </row>
    <row r="42" spans="1:9" ht="46.8" x14ac:dyDescent="0.25">
      <c r="A42" s="374" t="s">
        <v>515</v>
      </c>
      <c r="B42" s="383">
        <v>0</v>
      </c>
      <c r="C42" s="376" t="s">
        <v>483</v>
      </c>
      <c r="D42" s="383" t="s">
        <v>484</v>
      </c>
      <c r="E42" s="383" t="s">
        <v>485</v>
      </c>
      <c r="F42" s="383" t="s">
        <v>516</v>
      </c>
      <c r="G42" s="377" t="s">
        <v>473</v>
      </c>
    </row>
    <row r="43" spans="1:9" ht="15.6" x14ac:dyDescent="0.25">
      <c r="A43" s="378" t="s">
        <v>474</v>
      </c>
      <c r="B43" s="379"/>
      <c r="C43" s="380"/>
      <c r="D43" s="380"/>
      <c r="E43" s="380"/>
      <c r="F43" s="380"/>
      <c r="G43" s="380"/>
    </row>
    <row r="44" spans="1:9" x14ac:dyDescent="0.25">
      <c r="A44" s="381" t="s">
        <v>29</v>
      </c>
      <c r="B44" s="350">
        <v>0</v>
      </c>
      <c r="C44" s="350">
        <v>0</v>
      </c>
      <c r="D44" s="350">
        <v>0</v>
      </c>
      <c r="E44" s="350">
        <v>0</v>
      </c>
      <c r="F44" s="350">
        <v>0</v>
      </c>
      <c r="G44" s="389">
        <f>SUM(B44:F44)</f>
        <v>0</v>
      </c>
    </row>
    <row r="45" spans="1:9" x14ac:dyDescent="0.25">
      <c r="A45" s="381" t="s">
        <v>27</v>
      </c>
      <c r="B45" s="350">
        <v>8568.7599999999984</v>
      </c>
      <c r="C45" s="350">
        <v>0</v>
      </c>
      <c r="D45" s="350">
        <v>8395.65</v>
      </c>
      <c r="E45" s="350">
        <v>26240.639999999989</v>
      </c>
      <c r="F45" s="350">
        <v>76.03</v>
      </c>
      <c r="G45" s="389">
        <f t="shared" ref="G45:G49" si="14">SUM(B45:F45)</f>
        <v>43281.079999999987</v>
      </c>
    </row>
    <row r="46" spans="1:9" x14ac:dyDescent="0.25">
      <c r="A46" s="381" t="s">
        <v>30</v>
      </c>
      <c r="B46" s="350">
        <v>0</v>
      </c>
      <c r="C46" s="350">
        <v>0</v>
      </c>
      <c r="D46" s="350">
        <v>0</v>
      </c>
      <c r="E46" s="350">
        <v>0</v>
      </c>
      <c r="F46" s="350">
        <v>0</v>
      </c>
      <c r="G46" s="389">
        <f t="shared" si="14"/>
        <v>0</v>
      </c>
    </row>
    <row r="47" spans="1:9" x14ac:dyDescent="0.25">
      <c r="A47" s="381" t="s">
        <v>28</v>
      </c>
      <c r="B47" s="350">
        <v>258.84000000000003</v>
      </c>
      <c r="C47" s="350">
        <v>0</v>
      </c>
      <c r="D47" s="350">
        <v>0</v>
      </c>
      <c r="E47" s="350">
        <v>351</v>
      </c>
      <c r="F47" s="350">
        <v>0</v>
      </c>
      <c r="G47" s="389">
        <f t="shared" si="14"/>
        <v>609.84</v>
      </c>
    </row>
    <row r="48" spans="1:9" x14ac:dyDescent="0.25">
      <c r="A48" s="381" t="s">
        <v>32</v>
      </c>
      <c r="B48" s="350">
        <v>0</v>
      </c>
      <c r="C48" s="350">
        <v>0</v>
      </c>
      <c r="D48" s="350">
        <v>0</v>
      </c>
      <c r="E48" s="350">
        <v>0</v>
      </c>
      <c r="F48" s="350">
        <v>0</v>
      </c>
      <c r="G48" s="389">
        <f t="shared" si="14"/>
        <v>0</v>
      </c>
    </row>
    <row r="49" spans="1:9" ht="15.6" thickBot="1" x14ac:dyDescent="0.3">
      <c r="A49" s="381" t="s">
        <v>475</v>
      </c>
      <c r="B49" s="350">
        <v>0</v>
      </c>
      <c r="C49" s="350">
        <v>0</v>
      </c>
      <c r="D49" s="350">
        <v>0</v>
      </c>
      <c r="E49" s="350">
        <v>0</v>
      </c>
      <c r="F49" s="350">
        <v>0</v>
      </c>
      <c r="G49" s="391">
        <f t="shared" si="14"/>
        <v>0</v>
      </c>
    </row>
    <row r="50" spans="1:9" ht="16.2" thickBot="1" x14ac:dyDescent="0.3">
      <c r="A50" s="382" t="s">
        <v>14</v>
      </c>
      <c r="B50" s="389">
        <f>SUM(B44:B49)</f>
        <v>8827.5999999999985</v>
      </c>
      <c r="C50" s="389">
        <f t="shared" ref="C50" si="15">SUM(C44:C49)</f>
        <v>0</v>
      </c>
      <c r="D50" s="389">
        <f t="shared" ref="D50" si="16">SUM(D44:D49)</f>
        <v>8395.65</v>
      </c>
      <c r="E50" s="389">
        <f t="shared" ref="E50" si="17">SUM(E44:E49)</f>
        <v>26591.639999999989</v>
      </c>
      <c r="F50" s="392">
        <f t="shared" ref="F50" si="18">SUM(F44:F49)</f>
        <v>76.03</v>
      </c>
      <c r="G50" s="390">
        <f>SUM(B44:F49)</f>
        <v>43890.919999999984</v>
      </c>
    </row>
    <row r="51" spans="1:9" x14ac:dyDescent="0.25">
      <c r="A51" s="371"/>
      <c r="B51" s="371"/>
      <c r="C51" s="371"/>
      <c r="D51" s="371"/>
      <c r="E51" s="371"/>
      <c r="F51" s="371"/>
      <c r="G51" s="371"/>
      <c r="H51" s="371"/>
      <c r="I51" s="371"/>
    </row>
    <row r="52" spans="1:9" ht="15.6" x14ac:dyDescent="0.25">
      <c r="A52" s="372"/>
      <c r="B52" s="373" t="s">
        <v>18</v>
      </c>
      <c r="C52" s="373"/>
      <c r="D52" s="373"/>
      <c r="E52" s="373"/>
      <c r="F52" s="373"/>
      <c r="G52" s="373"/>
      <c r="H52" s="384"/>
    </row>
    <row r="53" spans="1:9" ht="46.8" x14ac:dyDescent="0.25">
      <c r="A53" s="374" t="s">
        <v>486</v>
      </c>
      <c r="B53" s="375">
        <v>0</v>
      </c>
      <c r="C53" s="376" t="s">
        <v>487</v>
      </c>
      <c r="D53" s="376" t="s">
        <v>488</v>
      </c>
      <c r="E53" s="376" t="s">
        <v>489</v>
      </c>
      <c r="F53" s="376" t="s">
        <v>490</v>
      </c>
      <c r="G53" s="376" t="s">
        <v>517</v>
      </c>
      <c r="H53" s="377" t="s">
        <v>473</v>
      </c>
    </row>
    <row r="54" spans="1:9" ht="15.6" x14ac:dyDescent="0.25">
      <c r="A54" s="378" t="s">
        <v>474</v>
      </c>
      <c r="B54" s="379"/>
      <c r="C54" s="379"/>
      <c r="D54" s="379"/>
      <c r="E54" s="379"/>
      <c r="F54" s="379"/>
      <c r="G54" s="379"/>
      <c r="H54" s="379"/>
    </row>
    <row r="55" spans="1:9" x14ac:dyDescent="0.25">
      <c r="A55" s="381" t="s">
        <v>29</v>
      </c>
      <c r="B55" s="350">
        <v>0</v>
      </c>
      <c r="C55" s="350">
        <v>0</v>
      </c>
      <c r="D55" s="350">
        <v>0</v>
      </c>
      <c r="E55" s="350">
        <v>0</v>
      </c>
      <c r="F55" s="350">
        <v>0</v>
      </c>
      <c r="G55" s="350">
        <v>0</v>
      </c>
      <c r="H55" s="389">
        <f>SUM(B55:G55)</f>
        <v>0</v>
      </c>
    </row>
    <row r="56" spans="1:9" x14ac:dyDescent="0.25">
      <c r="A56" s="381" t="s">
        <v>27</v>
      </c>
      <c r="B56" s="350">
        <v>6157</v>
      </c>
      <c r="C56" s="350">
        <v>2198.0299999999997</v>
      </c>
      <c r="D56" s="350">
        <v>8879.7700000000023</v>
      </c>
      <c r="E56" s="350">
        <v>20785.209999999992</v>
      </c>
      <c r="F56" s="350">
        <v>4225.07</v>
      </c>
      <c r="G56" s="350">
        <v>1036</v>
      </c>
      <c r="H56" s="389">
        <f t="shared" ref="H56:H60" si="19">SUM(B56:G56)</f>
        <v>43281.079999999994</v>
      </c>
    </row>
    <row r="57" spans="1:9" x14ac:dyDescent="0.25">
      <c r="A57" s="381" t="s">
        <v>30</v>
      </c>
      <c r="B57" s="350">
        <v>0</v>
      </c>
      <c r="C57" s="350">
        <v>0</v>
      </c>
      <c r="D57" s="350">
        <v>0</v>
      </c>
      <c r="E57" s="350">
        <v>0</v>
      </c>
      <c r="F57" s="350">
        <v>0</v>
      </c>
      <c r="G57" s="350">
        <v>0</v>
      </c>
      <c r="H57" s="389">
        <f t="shared" si="19"/>
        <v>0</v>
      </c>
    </row>
    <row r="58" spans="1:9" x14ac:dyDescent="0.25">
      <c r="A58" s="381" t="s">
        <v>28</v>
      </c>
      <c r="B58" s="350">
        <v>0</v>
      </c>
      <c r="C58" s="350">
        <v>285</v>
      </c>
      <c r="D58" s="350">
        <v>324.84000000000003</v>
      </c>
      <c r="E58" s="350">
        <v>0</v>
      </c>
      <c r="F58" s="350">
        <v>0</v>
      </c>
      <c r="G58" s="350">
        <v>0</v>
      </c>
      <c r="H58" s="389">
        <f t="shared" si="19"/>
        <v>609.84</v>
      </c>
    </row>
    <row r="59" spans="1:9" x14ac:dyDescent="0.25">
      <c r="A59" s="381" t="s">
        <v>32</v>
      </c>
      <c r="B59" s="350">
        <v>0</v>
      </c>
      <c r="C59" s="350">
        <v>0</v>
      </c>
      <c r="D59" s="350">
        <v>0</v>
      </c>
      <c r="E59" s="350">
        <v>0</v>
      </c>
      <c r="F59" s="350">
        <v>0</v>
      </c>
      <c r="G59" s="350">
        <v>0</v>
      </c>
      <c r="H59" s="389">
        <f t="shared" si="19"/>
        <v>0</v>
      </c>
    </row>
    <row r="60" spans="1:9" ht="15.6" thickBot="1" x14ac:dyDescent="0.3">
      <c r="A60" s="381" t="s">
        <v>475</v>
      </c>
      <c r="B60" s="350">
        <v>0</v>
      </c>
      <c r="C60" s="350">
        <v>0</v>
      </c>
      <c r="D60" s="350">
        <v>0</v>
      </c>
      <c r="E60" s="350">
        <v>0</v>
      </c>
      <c r="F60" s="350">
        <v>0</v>
      </c>
      <c r="G60" s="350">
        <v>0</v>
      </c>
      <c r="H60" s="391">
        <f t="shared" si="19"/>
        <v>0</v>
      </c>
    </row>
    <row r="61" spans="1:9" ht="16.2" thickBot="1" x14ac:dyDescent="0.3">
      <c r="A61" s="382" t="s">
        <v>14</v>
      </c>
      <c r="B61" s="389">
        <f>SUM(B55:B60)</f>
        <v>6157</v>
      </c>
      <c r="C61" s="389">
        <f t="shared" ref="C61:G61" si="20">SUM(C55:C60)</f>
        <v>2483.0299999999997</v>
      </c>
      <c r="D61" s="389">
        <f t="shared" si="20"/>
        <v>9204.6100000000024</v>
      </c>
      <c r="E61" s="389">
        <f t="shared" si="20"/>
        <v>20785.209999999992</v>
      </c>
      <c r="F61" s="389">
        <f t="shared" si="20"/>
        <v>4225.07</v>
      </c>
      <c r="G61" s="392">
        <f t="shared" si="20"/>
        <v>1036</v>
      </c>
      <c r="H61" s="390">
        <f>SUM(B55:G60)</f>
        <v>43890.919999999991</v>
      </c>
    </row>
    <row r="62" spans="1:9" ht="16.5" customHeight="1" x14ac:dyDescent="0.25">
      <c r="A62" s="385"/>
      <c r="B62" s="386"/>
      <c r="C62" s="386"/>
      <c r="D62" s="386"/>
      <c r="E62" s="386"/>
      <c r="F62" s="386"/>
      <c r="G62" s="386"/>
      <c r="H62" s="386"/>
    </row>
    <row r="63" spans="1:9" ht="15.6" x14ac:dyDescent="0.25">
      <c r="A63" s="372"/>
      <c r="B63" s="373" t="s">
        <v>18</v>
      </c>
      <c r="C63" s="373"/>
      <c r="D63" s="373"/>
      <c r="E63" s="373"/>
      <c r="F63" s="373"/>
      <c r="G63" s="373"/>
      <c r="H63" s="384"/>
    </row>
    <row r="64" spans="1:9" ht="46.8" x14ac:dyDescent="0.25">
      <c r="A64" s="374" t="s">
        <v>491</v>
      </c>
      <c r="B64" s="375">
        <v>0</v>
      </c>
      <c r="C64" s="376" t="s">
        <v>492</v>
      </c>
      <c r="D64" s="376" t="s">
        <v>493</v>
      </c>
      <c r="E64" s="376" t="s">
        <v>494</v>
      </c>
      <c r="F64" s="376" t="s">
        <v>495</v>
      </c>
      <c r="G64" s="376" t="s">
        <v>518</v>
      </c>
      <c r="H64" s="377" t="s">
        <v>473</v>
      </c>
    </row>
    <row r="65" spans="1:8" ht="15.6" x14ac:dyDescent="0.25">
      <c r="A65" s="378" t="s">
        <v>474</v>
      </c>
      <c r="B65" s="379"/>
      <c r="C65" s="379"/>
      <c r="D65" s="379"/>
      <c r="E65" s="379"/>
      <c r="F65" s="379"/>
      <c r="G65" s="379"/>
      <c r="H65" s="379"/>
    </row>
    <row r="66" spans="1:8" x14ac:dyDescent="0.25">
      <c r="A66" s="381" t="s">
        <v>29</v>
      </c>
      <c r="B66" s="350">
        <v>0</v>
      </c>
      <c r="C66" s="350">
        <v>0</v>
      </c>
      <c r="D66" s="350">
        <v>0</v>
      </c>
      <c r="E66" s="350">
        <v>0</v>
      </c>
      <c r="F66" s="350">
        <v>0</v>
      </c>
      <c r="G66" s="350">
        <v>0</v>
      </c>
      <c r="H66" s="389">
        <f>SUM(B66:G66)</f>
        <v>0</v>
      </c>
    </row>
    <row r="67" spans="1:8" x14ac:dyDescent="0.25">
      <c r="A67" s="381" t="s">
        <v>27</v>
      </c>
      <c r="B67" s="350">
        <v>5815</v>
      </c>
      <c r="C67" s="350">
        <v>2747.0299999999997</v>
      </c>
      <c r="D67" s="350">
        <v>9567.5299999999988</v>
      </c>
      <c r="E67" s="350">
        <v>6713.2199999999993</v>
      </c>
      <c r="F67" s="350">
        <v>17899.300000000003</v>
      </c>
      <c r="G67" s="350">
        <v>539</v>
      </c>
      <c r="H67" s="389">
        <f t="shared" ref="H67:H71" si="21">SUM(B67:G67)</f>
        <v>43281.08</v>
      </c>
    </row>
    <row r="68" spans="1:8" x14ac:dyDescent="0.25">
      <c r="A68" s="381" t="s">
        <v>30</v>
      </c>
      <c r="B68" s="350">
        <v>0</v>
      </c>
      <c r="C68" s="350">
        <v>0</v>
      </c>
      <c r="D68" s="350">
        <v>0</v>
      </c>
      <c r="E68" s="350">
        <v>0</v>
      </c>
      <c r="F68" s="350">
        <v>0</v>
      </c>
      <c r="G68" s="350">
        <v>0</v>
      </c>
      <c r="H68" s="389">
        <f t="shared" si="21"/>
        <v>0</v>
      </c>
    </row>
    <row r="69" spans="1:8" x14ac:dyDescent="0.25">
      <c r="A69" s="381" t="s">
        <v>28</v>
      </c>
      <c r="B69" s="350">
        <v>0</v>
      </c>
      <c r="C69" s="350">
        <v>286</v>
      </c>
      <c r="D69" s="350">
        <v>323.84000000000003</v>
      </c>
      <c r="E69" s="350">
        <v>0</v>
      </c>
      <c r="F69" s="350">
        <v>0</v>
      </c>
      <c r="G69" s="350">
        <v>0</v>
      </c>
      <c r="H69" s="389">
        <f t="shared" si="21"/>
        <v>609.84</v>
      </c>
    </row>
    <row r="70" spans="1:8" x14ac:dyDescent="0.25">
      <c r="A70" s="381" t="s">
        <v>32</v>
      </c>
      <c r="B70" s="350">
        <v>0</v>
      </c>
      <c r="C70" s="350">
        <v>0</v>
      </c>
      <c r="D70" s="350">
        <v>0</v>
      </c>
      <c r="E70" s="350">
        <v>0</v>
      </c>
      <c r="F70" s="350">
        <v>0</v>
      </c>
      <c r="G70" s="350">
        <v>0</v>
      </c>
      <c r="H70" s="389">
        <f t="shared" si="21"/>
        <v>0</v>
      </c>
    </row>
    <row r="71" spans="1:8" ht="15.6" thickBot="1" x14ac:dyDescent="0.3">
      <c r="A71" s="381" t="s">
        <v>475</v>
      </c>
      <c r="B71" s="350">
        <v>0</v>
      </c>
      <c r="C71" s="350">
        <v>0</v>
      </c>
      <c r="D71" s="350">
        <v>0</v>
      </c>
      <c r="E71" s="350">
        <v>0</v>
      </c>
      <c r="F71" s="350">
        <v>0</v>
      </c>
      <c r="G71" s="350">
        <v>0</v>
      </c>
      <c r="H71" s="391">
        <f t="shared" si="21"/>
        <v>0</v>
      </c>
    </row>
    <row r="72" spans="1:8" ht="16.2" thickBot="1" x14ac:dyDescent="0.3">
      <c r="A72" s="382" t="s">
        <v>14</v>
      </c>
      <c r="B72" s="389">
        <f>SUM(B66:B71)</f>
        <v>5815</v>
      </c>
      <c r="C72" s="389">
        <f t="shared" ref="C72" si="22">SUM(C66:C71)</f>
        <v>3033.0299999999997</v>
      </c>
      <c r="D72" s="389">
        <f t="shared" ref="D72" si="23">SUM(D66:D71)</f>
        <v>9891.369999999999</v>
      </c>
      <c r="E72" s="389">
        <f t="shared" ref="E72" si="24">SUM(E66:E71)</f>
        <v>6713.2199999999993</v>
      </c>
      <c r="F72" s="389">
        <f t="shared" ref="F72" si="25">SUM(F66:F71)</f>
        <v>17899.300000000003</v>
      </c>
      <c r="G72" s="392">
        <f t="shared" ref="G72" si="26">SUM(G66:G71)</f>
        <v>539</v>
      </c>
      <c r="H72" s="390">
        <f>SUM(B66:G71)</f>
        <v>43890.92</v>
      </c>
    </row>
    <row r="73" spans="1:8" x14ac:dyDescent="0.25">
      <c r="A73" s="371"/>
      <c r="B73" s="371"/>
      <c r="C73" s="371"/>
      <c r="D73" s="371"/>
      <c r="E73" s="371"/>
      <c r="F73" s="371"/>
      <c r="G73" s="371"/>
      <c r="H73" s="371"/>
    </row>
    <row r="74" spans="1:8" ht="15.6" x14ac:dyDescent="0.25">
      <c r="A74" s="372"/>
      <c r="B74" s="373" t="s">
        <v>18</v>
      </c>
      <c r="C74" s="373"/>
      <c r="D74" s="373"/>
      <c r="E74" s="373"/>
      <c r="F74" s="373"/>
      <c r="G74" s="373"/>
      <c r="H74" s="384"/>
    </row>
    <row r="75" spans="1:8" ht="46.8" x14ac:dyDescent="0.25">
      <c r="A75" s="374" t="s">
        <v>496</v>
      </c>
      <c r="B75" s="374" t="s">
        <v>497</v>
      </c>
      <c r="C75" s="374" t="s">
        <v>493</v>
      </c>
      <c r="D75" s="387" t="s">
        <v>494</v>
      </c>
      <c r="E75" s="387" t="s">
        <v>498</v>
      </c>
      <c r="F75" s="374" t="s">
        <v>499</v>
      </c>
      <c r="G75" s="374" t="s">
        <v>519</v>
      </c>
      <c r="H75" s="377" t="s">
        <v>473</v>
      </c>
    </row>
    <row r="76" spans="1:8" ht="15.6" x14ac:dyDescent="0.25">
      <c r="A76" s="378" t="s">
        <v>474</v>
      </c>
      <c r="B76" s="379"/>
      <c r="C76" s="379"/>
      <c r="D76" s="379"/>
      <c r="E76" s="379"/>
      <c r="F76" s="379"/>
      <c r="G76" s="379"/>
      <c r="H76" s="379"/>
    </row>
    <row r="77" spans="1:8" x14ac:dyDescent="0.25">
      <c r="A77" s="381" t="s">
        <v>29</v>
      </c>
      <c r="B77" s="350">
        <v>0</v>
      </c>
      <c r="C77" s="350">
        <v>0</v>
      </c>
      <c r="D77" s="350">
        <v>0</v>
      </c>
      <c r="E77" s="350">
        <v>0</v>
      </c>
      <c r="F77" s="350">
        <v>0</v>
      </c>
      <c r="G77" s="350">
        <v>0</v>
      </c>
      <c r="H77" s="389">
        <f>SUM(B77:G77)</f>
        <v>0</v>
      </c>
    </row>
    <row r="78" spans="1:8" x14ac:dyDescent="0.25">
      <c r="A78" s="381" t="s">
        <v>27</v>
      </c>
      <c r="B78" s="350">
        <v>4245</v>
      </c>
      <c r="C78" s="350">
        <v>803.12</v>
      </c>
      <c r="D78" s="350">
        <v>9563.2900000000009</v>
      </c>
      <c r="E78" s="350">
        <v>23630.609999999993</v>
      </c>
      <c r="F78" s="350">
        <v>4612.21</v>
      </c>
      <c r="G78" s="350">
        <v>426.85</v>
      </c>
      <c r="H78" s="389">
        <f t="shared" ref="H78:H82" si="27">SUM(B78:G78)</f>
        <v>43281.079999999987</v>
      </c>
    </row>
    <row r="79" spans="1:8" x14ac:dyDescent="0.25">
      <c r="A79" s="381" t="s">
        <v>30</v>
      </c>
      <c r="B79" s="350">
        <v>0</v>
      </c>
      <c r="C79" s="350">
        <v>0</v>
      </c>
      <c r="D79" s="350">
        <v>0</v>
      </c>
      <c r="E79" s="350">
        <v>0</v>
      </c>
      <c r="F79" s="350">
        <v>0</v>
      </c>
      <c r="G79" s="350">
        <v>0</v>
      </c>
      <c r="H79" s="389">
        <f t="shared" si="27"/>
        <v>0</v>
      </c>
    </row>
    <row r="80" spans="1:8" x14ac:dyDescent="0.25">
      <c r="A80" s="381" t="s">
        <v>28</v>
      </c>
      <c r="B80" s="350">
        <v>0</v>
      </c>
      <c r="C80" s="350">
        <v>258.84000000000003</v>
      </c>
      <c r="D80" s="350">
        <v>285</v>
      </c>
      <c r="E80" s="350">
        <v>66</v>
      </c>
      <c r="F80" s="350">
        <v>0</v>
      </c>
      <c r="G80" s="350">
        <v>0</v>
      </c>
      <c r="H80" s="389">
        <f t="shared" si="27"/>
        <v>609.84</v>
      </c>
    </row>
    <row r="81" spans="1:8" x14ac:dyDescent="0.25">
      <c r="A81" s="381" t="s">
        <v>32</v>
      </c>
      <c r="B81" s="350">
        <v>0</v>
      </c>
      <c r="C81" s="350">
        <v>0</v>
      </c>
      <c r="D81" s="350">
        <v>0</v>
      </c>
      <c r="E81" s="350">
        <v>0</v>
      </c>
      <c r="F81" s="350">
        <v>0</v>
      </c>
      <c r="G81" s="350">
        <v>0</v>
      </c>
      <c r="H81" s="389">
        <f t="shared" si="27"/>
        <v>0</v>
      </c>
    </row>
    <row r="82" spans="1:8" ht="15.6" thickBot="1" x14ac:dyDescent="0.3">
      <c r="A82" s="381" t="s">
        <v>475</v>
      </c>
      <c r="B82" s="350">
        <v>0</v>
      </c>
      <c r="C82" s="350">
        <v>0</v>
      </c>
      <c r="D82" s="350">
        <v>0</v>
      </c>
      <c r="E82" s="350">
        <v>0</v>
      </c>
      <c r="F82" s="350">
        <v>0</v>
      </c>
      <c r="G82" s="350">
        <v>0</v>
      </c>
      <c r="H82" s="391">
        <f t="shared" si="27"/>
        <v>0</v>
      </c>
    </row>
    <row r="83" spans="1:8" ht="16.2" thickBot="1" x14ac:dyDescent="0.3">
      <c r="A83" s="382" t="s">
        <v>14</v>
      </c>
      <c r="B83" s="389">
        <f>SUM(B77:B82)</f>
        <v>4245</v>
      </c>
      <c r="C83" s="389">
        <f t="shared" ref="C83" si="28">SUM(C77:C82)</f>
        <v>1061.96</v>
      </c>
      <c r="D83" s="389">
        <f t="shared" ref="D83" si="29">SUM(D77:D82)</f>
        <v>9848.2900000000009</v>
      </c>
      <c r="E83" s="389">
        <f t="shared" ref="E83" si="30">SUM(E77:E82)</f>
        <v>23696.609999999993</v>
      </c>
      <c r="F83" s="389">
        <f t="shared" ref="F83" si="31">SUM(F77:F82)</f>
        <v>4612.21</v>
      </c>
      <c r="G83" s="392">
        <f t="shared" ref="G83" si="32">SUM(G77:G82)</f>
        <v>426.85</v>
      </c>
      <c r="H83" s="390">
        <f>SUM(B77:G82)</f>
        <v>43890.919999999984</v>
      </c>
    </row>
    <row r="84" spans="1:8" x14ac:dyDescent="0.25">
      <c r="A84" s="371"/>
      <c r="B84" s="371"/>
      <c r="C84" s="371"/>
      <c r="D84" s="371"/>
      <c r="E84" s="371"/>
      <c r="F84" s="371"/>
      <c r="G84" s="371"/>
      <c r="H84" s="371"/>
    </row>
    <row r="85" spans="1:8" ht="15.6" x14ac:dyDescent="0.25">
      <c r="A85" s="372"/>
      <c r="B85" s="373" t="s">
        <v>18</v>
      </c>
      <c r="C85" s="373"/>
      <c r="D85" s="373"/>
      <c r="E85" s="373"/>
      <c r="F85" s="373"/>
      <c r="G85" s="373"/>
      <c r="H85" s="384"/>
    </row>
    <row r="86" spans="1:8" ht="46.8" x14ac:dyDescent="0.25">
      <c r="A86" s="374" t="s">
        <v>500</v>
      </c>
      <c r="B86" s="376" t="s">
        <v>501</v>
      </c>
      <c r="C86" s="376" t="s">
        <v>502</v>
      </c>
      <c r="D86" s="376" t="s">
        <v>503</v>
      </c>
      <c r="E86" s="376" t="s">
        <v>504</v>
      </c>
      <c r="F86" s="376" t="s">
        <v>505</v>
      </c>
      <c r="G86" s="376" t="s">
        <v>481</v>
      </c>
      <c r="H86" s="377" t="s">
        <v>473</v>
      </c>
    </row>
    <row r="87" spans="1:8" ht="15.6" x14ac:dyDescent="0.25">
      <c r="A87" s="378" t="s">
        <v>474</v>
      </c>
      <c r="B87" s="379"/>
      <c r="C87" s="379"/>
      <c r="D87" s="379"/>
      <c r="E87" s="379"/>
      <c r="F87" s="379"/>
      <c r="G87" s="379"/>
      <c r="H87" s="379"/>
    </row>
    <row r="88" spans="1:8" x14ac:dyDescent="0.25">
      <c r="A88" s="381" t="s">
        <v>29</v>
      </c>
      <c r="B88" s="350">
        <v>0</v>
      </c>
      <c r="C88" s="350">
        <v>0</v>
      </c>
      <c r="D88" s="350">
        <v>0</v>
      </c>
      <c r="E88" s="350">
        <v>0</v>
      </c>
      <c r="F88" s="350">
        <v>0</v>
      </c>
      <c r="G88" s="350">
        <v>0</v>
      </c>
      <c r="H88" s="389">
        <f>SUM(B88:G88)</f>
        <v>0</v>
      </c>
    </row>
    <row r="89" spans="1:8" x14ac:dyDescent="0.25">
      <c r="A89" s="381" t="s">
        <v>27</v>
      </c>
      <c r="B89" s="350">
        <v>373</v>
      </c>
      <c r="C89" s="350">
        <v>1325</v>
      </c>
      <c r="D89" s="350">
        <v>38</v>
      </c>
      <c r="E89" s="350">
        <v>852</v>
      </c>
      <c r="F89" s="350">
        <v>2507.71</v>
      </c>
      <c r="G89" s="350">
        <v>14888.719999999998</v>
      </c>
      <c r="H89" s="389">
        <f t="shared" ref="H89:H93" si="33">SUM(B89:G89)</f>
        <v>19984.429999999997</v>
      </c>
    </row>
    <row r="90" spans="1:8" x14ac:dyDescent="0.25">
      <c r="A90" s="381" t="s">
        <v>30</v>
      </c>
      <c r="B90" s="350">
        <v>0</v>
      </c>
      <c r="C90" s="350">
        <v>0</v>
      </c>
      <c r="D90" s="350">
        <v>0</v>
      </c>
      <c r="E90" s="350">
        <v>0</v>
      </c>
      <c r="F90" s="350">
        <v>0</v>
      </c>
      <c r="G90" s="350">
        <v>0</v>
      </c>
      <c r="H90" s="389">
        <f t="shared" si="33"/>
        <v>0</v>
      </c>
    </row>
    <row r="91" spans="1:8" x14ac:dyDescent="0.25">
      <c r="A91" s="381" t="s">
        <v>28</v>
      </c>
      <c r="B91" s="350">
        <v>40</v>
      </c>
      <c r="C91" s="350">
        <v>10</v>
      </c>
      <c r="D91" s="350">
        <v>0</v>
      </c>
      <c r="E91" s="350">
        <v>0</v>
      </c>
      <c r="F91" s="350">
        <v>0</v>
      </c>
      <c r="G91" s="350">
        <v>51</v>
      </c>
      <c r="H91" s="389">
        <f t="shared" si="33"/>
        <v>101</v>
      </c>
    </row>
    <row r="92" spans="1:8" x14ac:dyDescent="0.25">
      <c r="A92" s="381" t="s">
        <v>32</v>
      </c>
      <c r="B92" s="350">
        <v>0</v>
      </c>
      <c r="C92" s="350">
        <v>0</v>
      </c>
      <c r="D92" s="350">
        <v>0</v>
      </c>
      <c r="E92" s="350">
        <v>0</v>
      </c>
      <c r="F92" s="350">
        <v>0</v>
      </c>
      <c r="G92" s="350">
        <v>0</v>
      </c>
      <c r="H92" s="389">
        <f t="shared" si="33"/>
        <v>0</v>
      </c>
    </row>
    <row r="93" spans="1:8" ht="15.6" thickBot="1" x14ac:dyDescent="0.3">
      <c r="A93" s="381" t="s">
        <v>475</v>
      </c>
      <c r="B93" s="350">
        <v>0</v>
      </c>
      <c r="C93" s="350">
        <v>0</v>
      </c>
      <c r="D93" s="350">
        <v>0</v>
      </c>
      <c r="E93" s="350">
        <v>0</v>
      </c>
      <c r="F93" s="350">
        <v>0</v>
      </c>
      <c r="G93" s="350">
        <v>0</v>
      </c>
      <c r="H93" s="391">
        <f t="shared" si="33"/>
        <v>0</v>
      </c>
    </row>
    <row r="94" spans="1:8" ht="16.2" thickBot="1" x14ac:dyDescent="0.3">
      <c r="A94" s="382" t="s">
        <v>14</v>
      </c>
      <c r="B94" s="389">
        <f>SUM(B88:B93)</f>
        <v>413</v>
      </c>
      <c r="C94" s="389">
        <f t="shared" ref="C94" si="34">SUM(C88:C93)</f>
        <v>1335</v>
      </c>
      <c r="D94" s="389">
        <f t="shared" ref="D94" si="35">SUM(D88:D93)</f>
        <v>38</v>
      </c>
      <c r="E94" s="389">
        <f t="shared" ref="E94" si="36">SUM(E88:E93)</f>
        <v>852</v>
      </c>
      <c r="F94" s="389">
        <f t="shared" ref="F94" si="37">SUM(F88:F93)</f>
        <v>2507.71</v>
      </c>
      <c r="G94" s="392">
        <f t="shared" ref="G94" si="38">SUM(G88:G93)</f>
        <v>14939.719999999998</v>
      </c>
      <c r="H94" s="390">
        <f>SUM(B88:G93)</f>
        <v>20085.429999999997</v>
      </c>
    </row>
    <row r="95" spans="1:8" x14ac:dyDescent="0.25">
      <c r="A95" s="371"/>
      <c r="B95" s="371"/>
      <c r="C95" s="371"/>
      <c r="D95" s="371"/>
      <c r="E95" s="371"/>
      <c r="F95" s="371"/>
      <c r="G95" s="371"/>
      <c r="H95" s="371"/>
    </row>
    <row r="96" spans="1:8" ht="15.6" x14ac:dyDescent="0.25">
      <c r="A96" s="372"/>
      <c r="B96" s="373" t="s">
        <v>18</v>
      </c>
      <c r="C96" s="373"/>
      <c r="D96" s="373"/>
      <c r="E96" s="373"/>
      <c r="F96" s="373"/>
      <c r="G96" s="373"/>
    </row>
    <row r="97" spans="1:7" ht="46.8" x14ac:dyDescent="0.25">
      <c r="A97" s="388" t="s">
        <v>506</v>
      </c>
      <c r="B97" s="376" t="s">
        <v>507</v>
      </c>
      <c r="C97" s="376" t="s">
        <v>508</v>
      </c>
      <c r="D97" s="376" t="s">
        <v>509</v>
      </c>
      <c r="E97" s="376" t="s">
        <v>510</v>
      </c>
      <c r="F97" s="376" t="s">
        <v>511</v>
      </c>
      <c r="G97" s="377" t="s">
        <v>473</v>
      </c>
    </row>
    <row r="98" spans="1:7" ht="15.6" x14ac:dyDescent="0.25">
      <c r="A98" s="378" t="s">
        <v>474</v>
      </c>
      <c r="B98" s="379"/>
      <c r="C98" s="379"/>
      <c r="D98" s="379"/>
      <c r="E98" s="379"/>
      <c r="F98" s="379"/>
      <c r="G98" s="379"/>
    </row>
    <row r="99" spans="1:7" x14ac:dyDescent="0.25">
      <c r="A99" s="381" t="s">
        <v>29</v>
      </c>
      <c r="B99" s="350">
        <v>0</v>
      </c>
      <c r="C99" s="350">
        <v>0</v>
      </c>
      <c r="D99" s="350">
        <v>0</v>
      </c>
      <c r="E99" s="350">
        <v>0</v>
      </c>
      <c r="F99" s="350">
        <v>0</v>
      </c>
      <c r="G99" s="389">
        <f>SUM(B99:F99)</f>
        <v>0</v>
      </c>
    </row>
    <row r="100" spans="1:7" x14ac:dyDescent="0.25">
      <c r="A100" s="381" t="s">
        <v>27</v>
      </c>
      <c r="B100" s="350">
        <v>445</v>
      </c>
      <c r="C100" s="350">
        <v>651.87000000000012</v>
      </c>
      <c r="D100" s="350">
        <v>3307</v>
      </c>
      <c r="E100" s="350">
        <v>16498.13</v>
      </c>
      <c r="F100" s="350">
        <v>2394.6499999999996</v>
      </c>
      <c r="G100" s="389">
        <f t="shared" ref="G100:G104" si="39">SUM(B100:F100)</f>
        <v>23296.65</v>
      </c>
    </row>
    <row r="101" spans="1:7" x14ac:dyDescent="0.25">
      <c r="A101" s="381" t="s">
        <v>30</v>
      </c>
      <c r="B101" s="350">
        <v>0</v>
      </c>
      <c r="C101" s="350">
        <v>0</v>
      </c>
      <c r="D101" s="350">
        <v>0</v>
      </c>
      <c r="E101" s="350">
        <v>0</v>
      </c>
      <c r="F101" s="350">
        <v>0</v>
      </c>
      <c r="G101" s="389">
        <f t="shared" si="39"/>
        <v>0</v>
      </c>
    </row>
    <row r="102" spans="1:7" x14ac:dyDescent="0.25">
      <c r="A102" s="381" t="s">
        <v>28</v>
      </c>
      <c r="B102" s="350">
        <v>245</v>
      </c>
      <c r="C102" s="350">
        <v>55</v>
      </c>
      <c r="D102" s="350">
        <v>0</v>
      </c>
      <c r="E102" s="350">
        <v>208.84</v>
      </c>
      <c r="F102" s="350">
        <v>0</v>
      </c>
      <c r="G102" s="389">
        <f t="shared" si="39"/>
        <v>508.84000000000003</v>
      </c>
    </row>
    <row r="103" spans="1:7" x14ac:dyDescent="0.25">
      <c r="A103" s="381" t="s">
        <v>32</v>
      </c>
      <c r="B103" s="350">
        <v>0</v>
      </c>
      <c r="C103" s="350">
        <v>0</v>
      </c>
      <c r="D103" s="350">
        <v>0</v>
      </c>
      <c r="E103" s="350">
        <v>0</v>
      </c>
      <c r="F103" s="350">
        <v>0</v>
      </c>
      <c r="G103" s="389">
        <f t="shared" si="39"/>
        <v>0</v>
      </c>
    </row>
    <row r="104" spans="1:7" ht="15.6" thickBot="1" x14ac:dyDescent="0.3">
      <c r="A104" s="381" t="s">
        <v>475</v>
      </c>
      <c r="B104" s="350">
        <v>0</v>
      </c>
      <c r="C104" s="350">
        <v>0</v>
      </c>
      <c r="D104" s="350">
        <v>0</v>
      </c>
      <c r="E104" s="350">
        <v>0</v>
      </c>
      <c r="F104" s="350">
        <v>0</v>
      </c>
      <c r="G104" s="391">
        <f t="shared" si="39"/>
        <v>0</v>
      </c>
    </row>
    <row r="105" spans="1:7" ht="16.2" thickBot="1" x14ac:dyDescent="0.3">
      <c r="A105" s="382" t="s">
        <v>14</v>
      </c>
      <c r="B105" s="389">
        <f>SUM(B99:B104)</f>
        <v>690</v>
      </c>
      <c r="C105" s="389">
        <f t="shared" ref="C105" si="40">SUM(C99:C104)</f>
        <v>706.87000000000012</v>
      </c>
      <c r="D105" s="389">
        <f t="shared" ref="D105" si="41">SUM(D99:D104)</f>
        <v>3307</v>
      </c>
      <c r="E105" s="389">
        <f t="shared" ref="E105" si="42">SUM(E99:E104)</f>
        <v>16706.97</v>
      </c>
      <c r="F105" s="392">
        <f t="shared" ref="F105" si="43">SUM(F99:F104)</f>
        <v>2394.6499999999996</v>
      </c>
      <c r="G105" s="390">
        <f>SUM(B99:F104)</f>
        <v>23805.49</v>
      </c>
    </row>
  </sheetData>
  <sheetProtection algorithmName="SHA-512" hashValue="tNGvtuRaNOBJXrGbMeDolTZlAQW551wU5ShpsWx1HO7/hy7d470mUbvZL6K9XJopeIvutl8JJDn5KNHWr2425Q==" saltValue="70hdfmh7hWQHFPwEQ/Qtjw==" spinCount="100000" sheet="1" objects="1" scenarios="1"/>
  <pageMargins left="0.7" right="0.7" top="0.75" bottom="0.75" header="0.3" footer="0.3"/>
  <pageSetup orientation="portrait" horizontalDpi="1200" verticalDpi="1200" r:id="rId1"/>
  <headerFooter>
    <oddFooter>&amp;L&amp;A
Version Date: June 2, 2025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5</vt:i4>
      </vt:variant>
    </vt:vector>
  </HeadingPairs>
  <TitlesOfParts>
    <vt:vector size="32" baseType="lpstr">
      <vt:lpstr>Cover-Input Page </vt:lpstr>
      <vt:lpstr>LGARD Report===&gt;&gt;&gt;</vt:lpstr>
      <vt:lpstr>LGARD-#3-#6 RateChanges</vt:lpstr>
      <vt:lpstr>LGARD-#7-ProductsSold</vt:lpstr>
      <vt:lpstr>LGARD-#8-BaseRateFactors</vt:lpstr>
      <vt:lpstr>LGARD-#9-#10-TrendFactors</vt:lpstr>
      <vt:lpstr>LGARD-#11-HistData</vt:lpstr>
      <vt:lpstr>LGARD-#12a-EECostSharing</vt:lpstr>
      <vt:lpstr>LGARD-#12b-EECostSharing</vt:lpstr>
      <vt:lpstr>LGARD-#13-EEBenefitChanges</vt:lpstr>
      <vt:lpstr>LGARD-#14-CCQIEfforts</vt:lpstr>
      <vt:lpstr>LGARD-#15-ExciseTaxes</vt:lpstr>
      <vt:lpstr>LGARD-#16-LGRxReport</vt:lpstr>
      <vt:lpstr>LGARD-#17-OtherComments</vt:lpstr>
      <vt:lpstr>LGARD-#18-AdditionalInfo</vt:lpstr>
      <vt:lpstr>LGHistData Report ===&gt;&gt;&gt;</vt:lpstr>
      <vt:lpstr>LGHistData-HMO</vt:lpstr>
      <vt:lpstr>LGHistData-PPO</vt:lpstr>
      <vt:lpstr>LGHistData-Summary</vt:lpstr>
      <vt:lpstr>LGPDCD===&gt;&gt;&gt;</vt:lpstr>
      <vt:lpstr>LGPDCD-PharmPctPrem</vt:lpstr>
      <vt:lpstr>LGPDCD-YoYTotalPlanSpnd</vt:lpstr>
      <vt:lpstr>LGPDCD-YoYcompofPrem</vt:lpstr>
      <vt:lpstr>LGPDCD-SpecTierForm</vt:lpstr>
      <vt:lpstr>LGPDCD-PharmDocOff</vt:lpstr>
      <vt:lpstr>LGPDCD-PharmBenMgr</vt:lpstr>
      <vt:lpstr>LGPDCD-RxGlossary</vt:lpstr>
      <vt:lpstr>'Cover-Input Page '!Print_Area</vt:lpstr>
      <vt:lpstr>'LGPDCD-PharmBenMgr'!Print_Area</vt:lpstr>
      <vt:lpstr>'LGPDCD-PharmPctPrem'!Print_Area</vt:lpstr>
      <vt:lpstr>'LGPDCD-YoYcompofPrem'!Print_Area</vt:lpstr>
      <vt:lpstr>'LGPDCD-PharmBenMgr'!Print_Titles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 Michael@DMHC</dc:creator>
  <cp:lastModifiedBy>Huang, Julin</cp:lastModifiedBy>
  <cp:lastPrinted>2025-06-05T20:20:43Z</cp:lastPrinted>
  <dcterms:created xsi:type="dcterms:W3CDTF">2023-01-19T22:31:27Z</dcterms:created>
  <dcterms:modified xsi:type="dcterms:W3CDTF">2025-10-01T20:36:23Z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67599526-06ca-49cc-9fa9-5307800a949a_Enabled">
    <vt:lpwstr>true</vt:lpwstr>
  </property>
  <property fmtid="{D5CDD505-2E9C-101B-9397-08002B2CF9AE}" pid="5" name="MSIP_Label_67599526-06ca-49cc-9fa9-5307800a949a_SetDate">
    <vt:lpwstr>2023-07-07T15:32:31Z</vt:lpwstr>
  </property>
  <property fmtid="{D5CDD505-2E9C-101B-9397-08002B2CF9AE}" pid="6" name="MSIP_Label_67599526-06ca-49cc-9fa9-5307800a949a_Method">
    <vt:lpwstr>Standard</vt:lpwstr>
  </property>
  <property fmtid="{D5CDD505-2E9C-101B-9397-08002B2CF9AE}" pid="7" name="MSIP_Label_67599526-06ca-49cc-9fa9-5307800a949a_Name">
    <vt:lpwstr>67599526-06ca-49cc-9fa9-5307800a949a</vt:lpwstr>
  </property>
  <property fmtid="{D5CDD505-2E9C-101B-9397-08002B2CF9AE}" pid="8" name="MSIP_Label_67599526-06ca-49cc-9fa9-5307800a949a_SiteId">
    <vt:lpwstr>fabb61b8-3afe-4e75-b934-a47f782b8cd7</vt:lpwstr>
  </property>
  <property fmtid="{D5CDD505-2E9C-101B-9397-08002B2CF9AE}" pid="9" name="MSIP_Label_67599526-06ca-49cc-9fa9-5307800a949a_ActionId">
    <vt:lpwstr>e1819883-d1c8-4736-8474-0026abb41c3c</vt:lpwstr>
  </property>
  <property fmtid="{D5CDD505-2E9C-101B-9397-08002B2CF9AE}" pid="10" name="MSIP_Label_67599526-06ca-49cc-9fa9-5307800a949a_ContentBits">
    <vt:lpwstr>0</vt:lpwstr>
  </property>
</Properties>
</file>