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AC0GANA001\dept\LG_Pricing\lgprcng\Filing\SB546_SB17\2023\submit\CDI\20231004\"/>
    </mc:Choice>
  </mc:AlternateContent>
  <xr:revisionPtr revIDLastSave="0" documentId="13_ncr:1_{A5E3BE7B-F429-41B1-A565-92D483F591F5}" xr6:coauthVersionLast="47" xr6:coauthVersionMax="47" xr10:uidLastSave="{00000000-0000-0000-0000-000000000000}"/>
  <bookViews>
    <workbookView xWindow="-110" yWindow="-110" windowWidth="19420" windowHeight="10420" firstSheet="19" activeTab="21" xr2:uid="{CDFD1E49-02D6-4997-BD72-F1AB6D0ED90E}"/>
  </bookViews>
  <sheets>
    <sheet name="Cover-Input Page " sheetId="7" r:id="rId1"/>
    <sheet name="LGARD Report===&gt;&gt;&gt;" sheetId="35" r:id="rId2"/>
    <sheet name="LGARD-#3-#6 RateChanges" sheetId="6" r:id="rId3"/>
    <sheet name="LGARD-#8-BaseRateFactors" sheetId="9" r:id="rId4"/>
    <sheet name="LGARD-#7-ProductsSold" sheetId="8"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38" l="1"/>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E22" i="10" l="1"/>
  <c r="E20" i="10"/>
  <c r="E19" i="10"/>
  <c r="E18" i="10"/>
  <c r="E17" i="10"/>
  <c r="E16" i="10"/>
  <c r="E15" i="10"/>
  <c r="E14" i="10"/>
  <c r="E13" i="10"/>
  <c r="E12" i="10"/>
  <c r="H60" i="10"/>
  <c r="H58" i="10"/>
  <c r="H57" i="10"/>
  <c r="H56" i="10"/>
  <c r="H55" i="10"/>
  <c r="H54" i="10"/>
  <c r="H53" i="10"/>
  <c r="H52" i="10"/>
  <c r="H51" i="10"/>
  <c r="H50" i="10"/>
  <c r="B18" i="26"/>
  <c r="B11" i="26"/>
  <c r="B10" i="30"/>
  <c r="C10" i="28"/>
  <c r="B10" i="28"/>
  <c r="C11" i="27"/>
  <c r="B11" i="27"/>
  <c r="B18" i="27"/>
  <c r="B31" i="28"/>
  <c r="A7" i="31"/>
  <c r="A7" i="30"/>
  <c r="A7" i="29"/>
  <c r="A7" i="28"/>
  <c r="A7" i="27"/>
  <c r="H59" i="10" l="1"/>
  <c r="H61" i="10" s="1"/>
  <c r="E21" i="10"/>
  <c r="E23" i="10" s="1"/>
  <c r="B4" i="6"/>
  <c r="A7" i="26"/>
  <c r="A15" i="30"/>
  <c r="B13" i="30"/>
  <c r="B11" i="30"/>
  <c r="C31" i="28"/>
  <c r="D27" i="28"/>
  <c r="D25" i="28"/>
  <c r="D23" i="28"/>
  <c r="D21" i="28"/>
  <c r="D19"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G54"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I55"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44" i="21"/>
  <c r="F18" i="23" s="1"/>
  <c r="F25" i="23" s="1"/>
  <c r="E44" i="21"/>
  <c r="E18" i="23" s="1"/>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H57" i="23" l="1"/>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I60" i="10" l="1"/>
  <c r="D59" i="10"/>
  <c r="I58" i="10"/>
  <c r="I57" i="10"/>
  <c r="I56" i="10"/>
  <c r="I55" i="10"/>
  <c r="I54" i="10"/>
  <c r="I53" i="10"/>
  <c r="I52" i="10"/>
  <c r="I51" i="10"/>
  <c r="I50" i="10"/>
  <c r="D21" i="10"/>
  <c r="D23" i="10" s="1"/>
  <c r="E64" i="8"/>
  <c r="D64" i="8"/>
  <c r="E55" i="8"/>
  <c r="D55" i="8"/>
  <c r="E46" i="8"/>
  <c r="D46" i="8"/>
  <c r="E37" i="8"/>
  <c r="D37" i="8"/>
  <c r="E28" i="8"/>
  <c r="D28" i="8"/>
  <c r="D61" i="10" l="1"/>
  <c r="F59" i="10"/>
  <c r="F53" i="8"/>
  <c r="F54" i="8"/>
  <c r="F52" i="8"/>
  <c r="F51" i="8"/>
  <c r="F50" i="8"/>
  <c r="F36" i="8"/>
  <c r="F34" i="8"/>
  <c r="F33" i="8"/>
  <c r="F35" i="8"/>
  <c r="F32" i="8"/>
  <c r="F60" i="8"/>
  <c r="F63" i="8"/>
  <c r="F62" i="8"/>
  <c r="F59" i="8"/>
  <c r="F61" i="8"/>
  <c r="F24" i="8"/>
  <c r="F27" i="8"/>
  <c r="F23" i="8"/>
  <c r="F25" i="8"/>
  <c r="F26" i="8"/>
  <c r="F45" i="8"/>
  <c r="F43" i="8"/>
  <c r="F41" i="8"/>
  <c r="F44" i="8"/>
  <c r="F42" i="8"/>
  <c r="I59" i="10"/>
  <c r="F21" i="10"/>
  <c r="F23" i="10" s="1"/>
  <c r="E59" i="10"/>
  <c r="G59" i="10"/>
  <c r="E19" i="8"/>
  <c r="D19" i="8"/>
  <c r="F37" i="8" l="1"/>
  <c r="E61" i="10"/>
  <c r="F61" i="10"/>
  <c r="F64" i="8"/>
  <c r="F55" i="8"/>
  <c r="F46" i="8"/>
  <c r="F28" i="8"/>
  <c r="I61" i="10"/>
  <c r="G61" i="10"/>
  <c r="F15" i="8"/>
  <c r="F18" i="8"/>
  <c r="F14" i="8"/>
  <c r="F17" i="8"/>
  <c r="F16" i="8"/>
  <c r="J102" i="6"/>
  <c r="G102" i="6"/>
  <c r="B7" i="6"/>
  <c r="I18" i="6" s="1"/>
  <c r="F19" i="8" l="1"/>
  <c r="B15" i="30" l="1"/>
  <c r="C13" i="30" s="1"/>
  <c r="C14" i="26"/>
  <c r="C12" i="26"/>
  <c r="C13" i="26"/>
  <c r="C15" i="26"/>
  <c r="C16" i="26"/>
  <c r="D19" i="27"/>
  <c r="C11" i="30" l="1"/>
  <c r="C103" i="6" l="1"/>
  <c r="D102" i="6" s="1"/>
  <c r="D101" i="6" l="1"/>
  <c r="D97" i="6"/>
  <c r="D98" i="6"/>
  <c r="D99" i="6"/>
  <c r="D100" i="6"/>
  <c r="G100" i="6"/>
  <c r="D103" i="6" l="1"/>
  <c r="C44" i="6" l="1"/>
  <c r="D32" i="6" s="1"/>
  <c r="D34" i="6" l="1"/>
  <c r="D43" i="6"/>
  <c r="D40" i="6"/>
  <c r="D39" i="6"/>
  <c r="D37" i="6"/>
  <c r="D41" i="6"/>
  <c r="D36" i="6"/>
  <c r="D35" i="6"/>
  <c r="D33" i="6"/>
  <c r="D42" i="6"/>
  <c r="D38" i="6"/>
  <c r="D44" i="6" l="1"/>
  <c r="G40" i="6" l="1"/>
  <c r="G99" i="6"/>
  <c r="G43" i="6"/>
  <c r="G42" i="6"/>
  <c r="G35" i="6"/>
  <c r="G39" i="6"/>
  <c r="G74" i="6"/>
  <c r="G38" i="6"/>
  <c r="G36" i="6"/>
  <c r="G34" i="6"/>
  <c r="G97" i="6"/>
  <c r="G33" i="6"/>
  <c r="F75" i="6"/>
  <c r="C75" i="6"/>
  <c r="D74" i="6" s="1"/>
  <c r="G101" i="6" l="1"/>
  <c r="F103" i="6"/>
  <c r="G41" i="6"/>
  <c r="F44" i="6"/>
  <c r="D72" i="6"/>
  <c r="G37" i="6"/>
  <c r="D73" i="6"/>
  <c r="G73" i="6"/>
  <c r="G72" i="6"/>
  <c r="G32" i="6"/>
  <c r="E44" i="6"/>
  <c r="J42" i="6"/>
  <c r="J40" i="6"/>
  <c r="J43" i="6"/>
  <c r="J99" i="6"/>
  <c r="J100" i="6"/>
  <c r="G44" i="6" l="1"/>
  <c r="D75" i="6"/>
  <c r="E75" i="6"/>
  <c r="G75" i="6" s="1"/>
  <c r="G98" i="6"/>
  <c r="E103" i="6"/>
  <c r="G103" i="6" s="1"/>
  <c r="J36" i="6"/>
  <c r="J35" i="6"/>
  <c r="J34" i="6"/>
  <c r="J73" i="6"/>
  <c r="J41" i="6"/>
  <c r="J33" i="6"/>
  <c r="J38" i="6"/>
  <c r="J39" i="6"/>
  <c r="J97" i="6" l="1"/>
  <c r="J37" i="6" l="1"/>
  <c r="J101" i="6"/>
  <c r="I44" i="6" l="1"/>
  <c r="I103" i="6"/>
  <c r="I75" i="6"/>
  <c r="J72" i="6"/>
  <c r="J74" i="6" l="1"/>
  <c r="J98" i="6"/>
  <c r="H103" i="6"/>
  <c r="J103" i="6" s="1"/>
  <c r="H75" i="6"/>
  <c r="J75" i="6" s="1"/>
  <c r="J32" i="6"/>
  <c r="H44" i="6"/>
  <c r="J44" i="6" s="1"/>
</calcChain>
</file>

<file path=xl/sharedStrings.xml><?xml version="1.0" encoding="utf-8"?>
<sst xmlns="http://schemas.openxmlformats.org/spreadsheetml/2006/main" count="1548" uniqueCount="1030">
  <si>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</si>
  <si>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</si>
  <si>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</si>
  <si>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</si>
  <si>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</si>
  <si>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</si>
  <si>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</si>
  <si>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</si>
  <si>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</si>
  <si>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</si>
  <si>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</si>
  <si>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</si>
  <si>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</si>
  <si>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</si>
  <si>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</si>
  <si>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</si>
  <si>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</si>
  <si>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</si>
  <si>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</si>
  <si>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</si>
  <si>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</si>
  <si>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</si>
  <si>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</si>
  <si>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</si>
  <si>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</si>
  <si>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</si>
  <si>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</si>
  <si>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</si>
  <si>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</si>
  <si>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</si>
  <si>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</si>
  <si>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</si>
  <si>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</si>
  <si>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</si>
  <si>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</si>
  <si>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</si>
  <si>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</si>
  <si>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</si>
  <si>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</si>
  <si>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</si>
  <si>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</si>
  <si>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</si>
  <si>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</si>
  <si>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</si>
  <si>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</si>
  <si>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</si>
  <si>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</si>
  <si>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</si>
  <si>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</si>
  <si>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</si>
  <si>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</si>
  <si>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</si>
  <si>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</si>
  <si>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</si>
  <si>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</si>
  <si>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</si>
  <si>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</si>
  <si>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</si>
  <si>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</si>
  <si>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</si>
  <si>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</si>
  <si>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</si>
  <si>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</si>
  <si>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</si>
  <si>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</si>
  <si>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</si>
  <si>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</si>
  <si>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</si>
  <si>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</si>
  <si>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</si>
  <si>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</si>
  <si>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</si>
  <si>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</si>
  <si>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</si>
  <si>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</si>
  <si>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Initial</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</si>
  <si>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</si>
  <si>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</si>
  <si>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</si>
  <si>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</si>
  <si>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</si>
  <si>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</si>
  <si>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</si>
  <si>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</si>
  <si>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</si>
  <si>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</si>
  <si>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</si>
  <si>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</si>
  <si>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</si>
  <si>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</si>
  <si>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</si>
  <si>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</si>
  <si>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</si>
  <si>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</si>
  <si>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</si>
  <si>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</si>
  <si>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</si>
  <si>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</si>
  <si>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</si>
  <si>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</si>
  <si>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</si>
  <si>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</si>
  <si>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</si>
  <si>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</si>
  <si>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</si>
  <si>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</si>
  <si>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</si>
  <si>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</si>
  <si>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</si>
  <si>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</si>
  <si>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</si>
  <si>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</si>
  <si>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</si>
  <si>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</si>
  <si>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</si>
  <si>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</si>
  <si>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</si>
  <si>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</si>
  <si>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</si>
  <si>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</si>
  <si>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</si>
  <si>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</si>
  <si>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</si>
  <si>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</si>
  <si>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</si>
  <si>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</si>
  <si>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</si>
  <si>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</si>
  <si>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</si>
  <si>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</si>
  <si>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</si>
  <si>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</si>
  <si>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</si>
  <si>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</si>
  <si>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</si>
  <si>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</si>
  <si>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</si>
  <si>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</si>
  <si>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</si>
  <si>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</si>
  <si>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</si>
  <si>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</si>
  <si>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</si>
  <si>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</si>
  <si>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</si>
  <si>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</si>
  <si>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</si>
  <si>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</si>
  <si>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</si>
  <si>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</si>
  <si>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</si>
  <si>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</si>
  <si>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</si>
  <si>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</si>
  <si>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</si>
  <si>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</si>
  <si>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</si>
  <si>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</si>
  <si>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</si>
  <si>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</si>
  <si>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</si>
  <si>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</si>
  <si>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</si>
  <si>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</si>
  <si>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</si>
  <si>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</si>
  <si>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</si>
  <si>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</si>
  <si>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</si>
  <si>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</si>
  <si>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</si>
  <si>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</si>
  <si>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</si>
  <si>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</si>
  <si>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</si>
  <si>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</si>
  <si>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</si>
  <si>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</si>
  <si>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</si>
  <si>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</si>
  <si>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</si>
  <si>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</si>
  <si>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</si>
  <si>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</si>
  <si>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</si>
  <si>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</si>
  <si>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</si>
  <si>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</si>
  <si>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</si>
  <si>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</si>
  <si>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</si>
  <si>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</si>
  <si>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</si>
  <si>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</si>
  <si>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</si>
  <si>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</si>
  <si>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</si>
  <si>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</si>
  <si>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</si>
  <si>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</si>
  <si>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</si>
  <si>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</si>
  <si>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</si>
  <si>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</si>
  <si>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</si>
  <si>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</si>
  <si>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</si>
  <si>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</si>
  <si>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</si>
  <si>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</si>
  <si>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</si>
  <si>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</si>
  <si>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</si>
  <si>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</si>
  <si>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</si>
  <si>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</si>
  <si>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</si>
  <si>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</si>
  <si>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</si>
  <si>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</si>
  <si>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</si>
  <si>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</si>
  <si>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</si>
  <si>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</si>
  <si>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</si>
  <si>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</si>
  <si>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</si>
  <si>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</si>
  <si>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</si>
  <si>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</si>
  <si>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</si>
  <si>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</si>
  <si>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</si>
  <si>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</si>
  <si>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</si>
  <si>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</si>
  <si>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</si>
  <si>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</si>
  <si>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</si>
  <si>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</si>
  <si>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</si>
  <si>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</si>
  <si>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</si>
  <si>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</si>
  <si>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</si>
  <si>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</si>
  <si>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</si>
  <si>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</si>
  <si>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</si>
  <si>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</si>
  <si>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</si>
  <si>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</si>
  <si>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</si>
  <si>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</si>
  <si>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</si>
  <si>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</si>
  <si>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</si>
  <si>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</si>
  <si>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</si>
  <si>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</si>
  <si>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</si>
  <si>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</si>
  <si>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</si>
  <si>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</si>
  <si>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</si>
  <si>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</si>
  <si>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</si>
  <si>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</si>
  <si>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</si>
  <si>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</si>
  <si>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</si>
  <si>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</si>
  <si>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</si>
  <si>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</si>
  <si>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</si>
  <si>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</si>
  <si>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</si>
  <si>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</si>
  <si>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</si>
  <si>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</si>
  <si>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</si>
  <si>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</si>
  <si>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</si>
  <si>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</si>
  <si>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</si>
  <si>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</si>
  <si>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</si>
  <si>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</si>
  <si>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</si>
  <si>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</si>
  <si>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</si>
  <si>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</si>
  <si>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</si>
  <si>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</si>
  <si>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</si>
  <si>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</si>
  <si>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</si>
  <si>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</si>
  <si>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</si>
  <si>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</si>
  <si>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</si>
  <si>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</si>
  <si>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</si>
  <si>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</si>
  <si>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</si>
  <si>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</si>
  <si>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</si>
  <si>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</si>
  <si>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</si>
  <si>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</si>
  <si>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</si>
  <si>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</si>
  <si>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</si>
  <si>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</si>
  <si>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</si>
  <si>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</si>
  <si>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</si>
  <si>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</si>
  <si>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</si>
  <si>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</si>
  <si>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</si>
  <si>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</si>
  <si>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</si>
  <si>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</si>
  <si>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</si>
  <si>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</si>
  <si>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</si>
  <si>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</si>
  <si>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</si>
  <si>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</si>
  <si>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</si>
  <si>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</si>
  <si>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</si>
  <si>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</si>
  <si>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</si>
  <si>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</si>
  <si>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</si>
  <si>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</si>
  <si>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</si>
  <si>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</si>
  <si>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</si>
  <si>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</si>
  <si>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</si>
  <si>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</si>
  <si>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</si>
  <si>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</si>
  <si>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</si>
  <si>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</si>
  <si>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</si>
  <si>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</si>
  <si>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</si>
  <si>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</si>
  <si>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</si>
  <si>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</si>
  <si>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</si>
  <si>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</si>
  <si>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</si>
  <si>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</si>
  <si>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</si>
  <si>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</si>
  <si>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</si>
  <si>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</si>
  <si>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</si>
  <si>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</si>
  <si>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</si>
  <si>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</si>
  <si>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</si>
  <si>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</si>
  <si>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</si>
  <si>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</si>
  <si>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</si>
  <si>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</si>
  <si>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</si>
  <si>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</si>
  <si>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</si>
  <si>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</si>
  <si>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</si>
  <si>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</si>
  <si>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</si>
  <si>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</si>
  <si>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</si>
  <si>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</si>
  <si>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</si>
  <si>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</si>
  <si>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</si>
  <si>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</si>
  <si>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</si>
  <si>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</si>
  <si>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</si>
  <si>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</si>
  <si>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</si>
  <si>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</si>
  <si>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</si>
  <si>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</si>
  <si>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</si>
  <si>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</si>
  <si>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</si>
  <si>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</si>
  <si>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</si>
  <si>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</si>
  <si>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</si>
  <si>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</si>
  <si>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</si>
  <si>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</si>
  <si>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</si>
  <si>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</si>
  <si>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</si>
  <si>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</si>
  <si>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</si>
  <si>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</si>
  <si>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</si>
  <si>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</si>
  <si>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</si>
  <si>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</si>
  <si>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</si>
  <si>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</si>
  <si>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</si>
  <si>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</si>
  <si>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</si>
  <si>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</si>
  <si>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</si>
  <si>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</si>
  <si>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</si>
  <si>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</si>
  <si>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</si>
  <si>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</si>
  <si>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</si>
  <si>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</si>
  <si>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</si>
  <si>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</si>
  <si>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</si>
  <si>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</si>
  <si>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</si>
  <si>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</si>
  <si>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</si>
  <si>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</si>
  <si>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</si>
  <si>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</si>
  <si>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</si>
  <si>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</si>
  <si>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</si>
  <si>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</si>
  <si>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</si>
  <si>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</si>
  <si>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</si>
  <si>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</si>
  <si>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</si>
  <si>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</si>
  <si>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</si>
  <si>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</si>
  <si>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</si>
  <si>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</si>
  <si>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</si>
  <si>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</si>
  <si>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</si>
  <si>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</si>
  <si>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</si>
  <si>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</si>
  <si>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</si>
  <si>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</si>
  <si>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</si>
  <si>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</si>
  <si>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</si>
  <si>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</si>
  <si>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</si>
  <si>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Anthem Blue Cross Life and Health Insurance Company</t>
  </si>
  <si>
    <t>AWLP-133828375</t>
  </si>
  <si>
    <t>Lei Tsui</t>
  </si>
  <si>
    <t>Lei.Tsui@elevancehealth.com</t>
  </si>
  <si>
    <t>805-390-8334</t>
  </si>
  <si>
    <t>Other (describe in Comment Box Below)</t>
  </si>
  <si>
    <t>- No other major benefits than the categories above.</t>
  </si>
  <si>
    <t>Capitation (Professional), Capitation (Institutional), Capitatin (Other):
- Not applicable for CDI plans.</t>
  </si>
  <si>
    <t>ABILIFY MAINTENA</t>
  </si>
  <si>
    <t>Quinolinone Derivatives</t>
  </si>
  <si>
    <t>ABSORICA</t>
  </si>
  <si>
    <t>Acne Products</t>
  </si>
  <si>
    <t>ABSORICA LD</t>
  </si>
  <si>
    <t>ACIPHEX</t>
  </si>
  <si>
    <t>Proton Pump Inhibitors</t>
  </si>
  <si>
    <t>ACITRETIN</t>
  </si>
  <si>
    <t>Antipsoriatics</t>
  </si>
  <si>
    <t>ACTEMRA</t>
  </si>
  <si>
    <t>Interleukin-6 Receptor Inhibitors</t>
  </si>
  <si>
    <t>ACTEMRA ACTPEN</t>
  </si>
  <si>
    <t>ACZONE</t>
  </si>
  <si>
    <t>ADBRY</t>
  </si>
  <si>
    <t>Eczema Agents</t>
  </si>
  <si>
    <t>ADCIRCA</t>
  </si>
  <si>
    <t>Pulmonary Hypertension - Phosphodiesterase Inhibitors</t>
  </si>
  <si>
    <t>ADDERALL</t>
  </si>
  <si>
    <t>Amphetamines</t>
  </si>
  <si>
    <t>AFREZZA</t>
  </si>
  <si>
    <t>Insulin</t>
  </si>
  <si>
    <t>ALBENDAZOLE</t>
  </si>
  <si>
    <t>Anthelmintics</t>
  </si>
  <si>
    <t>AMBRISENTAN</t>
  </si>
  <si>
    <t>Pulmonary Hypertension - Endothelin Receptor Antagonists</t>
  </si>
  <si>
    <t>AMPYRA</t>
  </si>
  <si>
    <t>Multiple Sclerosis Agents</t>
  </si>
  <si>
    <t>ANNOVERA</t>
  </si>
  <si>
    <t>Combination Contraceptives - Vaginal</t>
  </si>
  <si>
    <t>APIDRA</t>
  </si>
  <si>
    <t>APLENZIN</t>
  </si>
  <si>
    <t>Antidepressants - Misc.</t>
  </si>
  <si>
    <t>APRETUDE</t>
  </si>
  <si>
    <t>Antiretrovirals</t>
  </si>
  <si>
    <t>ARANESP</t>
  </si>
  <si>
    <t>Hematopoietic Growth Factors</t>
  </si>
  <si>
    <t>ARCALYST</t>
  </si>
  <si>
    <t>Interleukin-1 Blockers</t>
  </si>
  <si>
    <t>ARIPIPRAZOLE</t>
  </si>
  <si>
    <t>ARISTADA</t>
  </si>
  <si>
    <t>AROMASIN</t>
  </si>
  <si>
    <t>Antineoplastic - Hormonal and Related Agents</t>
  </si>
  <si>
    <t>AUBAGIO</t>
  </si>
  <si>
    <t>AURYXIA</t>
  </si>
  <si>
    <t>Phosphate Binder Agents</t>
  </si>
  <si>
    <t>AUSTEDO</t>
  </si>
  <si>
    <t>Movement Disorder Drug Therapy</t>
  </si>
  <si>
    <t>AVONEX PEN</t>
  </si>
  <si>
    <t>AZILECT</t>
  </si>
  <si>
    <t>Antiparkinson Monoamine Oxidase Inhibitors</t>
  </si>
  <si>
    <t>BANZEL</t>
  </si>
  <si>
    <t>Anticonvulsants - Misc.</t>
  </si>
  <si>
    <t>BELBUCA</t>
  </si>
  <si>
    <t>Opioid Partial Agonists</t>
  </si>
  <si>
    <t>BENLYSTA</t>
  </si>
  <si>
    <t>Systemic Lupus Erythematosus Agents</t>
  </si>
  <si>
    <t>BETASERON</t>
  </si>
  <si>
    <t>BIKTARVY</t>
  </si>
  <si>
    <t>BRIVIACT</t>
  </si>
  <si>
    <t>BROVANA</t>
  </si>
  <si>
    <t>Sympathomimetics</t>
  </si>
  <si>
    <t>BUDESONIDE ER</t>
  </si>
  <si>
    <t>Glucocorticosteroids</t>
  </si>
  <si>
    <t>BUTRANS</t>
  </si>
  <si>
    <t>BYETTA</t>
  </si>
  <si>
    <t>Incretin Mimetic Agents</t>
  </si>
  <si>
    <t>CALQUENCE</t>
  </si>
  <si>
    <t>Antineoplastic Enzyme Inhibitors</t>
  </si>
  <si>
    <t>CAMBIA</t>
  </si>
  <si>
    <t>Migraine Products - NSAIDs</t>
  </si>
  <si>
    <t>CAPLYTA</t>
  </si>
  <si>
    <t>Antipsychotics - Misc.</t>
  </si>
  <si>
    <t>CAYSTON</t>
  </si>
  <si>
    <t>Monobactams</t>
  </si>
  <si>
    <t>CELEBREX</t>
  </si>
  <si>
    <t>Nonsteroidal Anti-inflammatory Agents (NSAIDs)</t>
  </si>
  <si>
    <t>CETROTIDE</t>
  </si>
  <si>
    <t>GnRH/LHRH Antagonists</t>
  </si>
  <si>
    <t>CIBINQO</t>
  </si>
  <si>
    <t>CIMZIA</t>
  </si>
  <si>
    <t>Inflammatory Bowel Agents</t>
  </si>
  <si>
    <t>CINACALCET HCL</t>
  </si>
  <si>
    <t>Metabolic Modifiers</t>
  </si>
  <si>
    <t>CLOBAZAM</t>
  </si>
  <si>
    <t>Anticonvulsants - Benzodiazepines</t>
  </si>
  <si>
    <t>CLOMIPRAMINE HCL</t>
  </si>
  <si>
    <t>Tricyclic Agents</t>
  </si>
  <si>
    <t>COPAXONE</t>
  </si>
  <si>
    <t>COSENTYX (2 SYRINGES)</t>
  </si>
  <si>
    <t>COSENTYX PEN</t>
  </si>
  <si>
    <t>COSENTYX PEN (2 PENS)</t>
  </si>
  <si>
    <t>CREON</t>
  </si>
  <si>
    <t>Digestive Enzymes</t>
  </si>
  <si>
    <t>CRESEMBA</t>
  </si>
  <si>
    <t>Imidazole-Related Antifungals</t>
  </si>
  <si>
    <t>CYSTADANE</t>
  </si>
  <si>
    <t>DEFERASIROX</t>
  </si>
  <si>
    <t>Antidotes - Chelating Agents</t>
  </si>
  <si>
    <t>DEFERIPRONE</t>
  </si>
  <si>
    <t>DEPEN</t>
  </si>
  <si>
    <t>Chelating Agents</t>
  </si>
  <si>
    <t>DESCOVY</t>
  </si>
  <si>
    <t>DEXTROAMPHETAMINE SULFATE</t>
  </si>
  <si>
    <t>DICLOFENAC SODIUM</t>
  </si>
  <si>
    <t>Anti-inflammatory Agents - Topical</t>
  </si>
  <si>
    <t>DIFICID</t>
  </si>
  <si>
    <t>Fidaxomicin</t>
  </si>
  <si>
    <t>DIFLORASONE DIACETATE</t>
  </si>
  <si>
    <t>Corticosteroids - Topical</t>
  </si>
  <si>
    <t>DOVATO</t>
  </si>
  <si>
    <t>DROXIDOPA</t>
  </si>
  <si>
    <t>Neurogenic Orthostatic Hypotension (NOH) - Agents</t>
  </si>
  <si>
    <t>DUPIXENT PEN</t>
  </si>
  <si>
    <t>DUPIXENT SYRINGE</t>
  </si>
  <si>
    <t>EGRIFTA SV</t>
  </si>
  <si>
    <t>Growth Hormone Releasing Hormones (GHRH)</t>
  </si>
  <si>
    <t>ELMIRON</t>
  </si>
  <si>
    <t>Interstitial Cystitis Agents</t>
  </si>
  <si>
    <t>EMGALITY SYRINGE</t>
  </si>
  <si>
    <t>Calcitonin Gene-Related Peptide (CGRP) Receptor Antag</t>
  </si>
  <si>
    <t>EMSAM</t>
  </si>
  <si>
    <t>Monoamine Oxidase Inhibitors (MAOIs)</t>
  </si>
  <si>
    <t>ENBREL</t>
  </si>
  <si>
    <t>Soluble Tumor Necrosis Factor Receptor Agents</t>
  </si>
  <si>
    <t>ENBREL MINI</t>
  </si>
  <si>
    <t>ENBREL SURECLICK</t>
  </si>
  <si>
    <t>ENDOMETRIN</t>
  </si>
  <si>
    <t>Vaginal Progestins</t>
  </si>
  <si>
    <t>ENOXAPARIN SODIUM</t>
  </si>
  <si>
    <t>Heparins And Heparinoid-Like Agents</t>
  </si>
  <si>
    <t>ENSTILAR</t>
  </si>
  <si>
    <t>EPCLUSA</t>
  </si>
  <si>
    <t>Hepatitis Agents</t>
  </si>
  <si>
    <t>EPIDIOLEX</t>
  </si>
  <si>
    <t>ERIVEDGE</t>
  </si>
  <si>
    <t>Antineoplastic - Hedgehog Pathway Inhibitors</t>
  </si>
  <si>
    <t>ERLEADA</t>
  </si>
  <si>
    <t>ERYTHROMYCIN ETHYLSUCCINATE</t>
  </si>
  <si>
    <t>Erythromycins</t>
  </si>
  <si>
    <t>ETOPOSIDE</t>
  </si>
  <si>
    <t>Mitotic Inhibitors</t>
  </si>
  <si>
    <t>ETRAVIRINE</t>
  </si>
  <si>
    <t>EVEROLIMUS</t>
  </si>
  <si>
    <t>Immunosuppressive Agents</t>
  </si>
  <si>
    <t>EVRYSDI</t>
  </si>
  <si>
    <t>Spinal Muscular Atrophy Agents (SMA)</t>
  </si>
  <si>
    <t>EXJADE</t>
  </si>
  <si>
    <t>FASENRA PEN</t>
  </si>
  <si>
    <t>Antiasthmatic - Monoclonal Antibodies</t>
  </si>
  <si>
    <t>FERIVA 21-7</t>
  </si>
  <si>
    <t>Hematopoietic Mixtures</t>
  </si>
  <si>
    <t>FIASP FLEXTOUCH</t>
  </si>
  <si>
    <t>FINTEPLA</t>
  </si>
  <si>
    <t>FLOVENT HFA</t>
  </si>
  <si>
    <t>Steroid Inhalants</t>
  </si>
  <si>
    <t>FLUOROURACIL</t>
  </si>
  <si>
    <t>Antineoplastic or Premalignant Lesion Agents - Topical</t>
  </si>
  <si>
    <t>FORTEO</t>
  </si>
  <si>
    <t>Bone Density Regulators</t>
  </si>
  <si>
    <t>FYCOMPA</t>
  </si>
  <si>
    <t>AMPA Glutamate Receptor Antagonists</t>
  </si>
  <si>
    <t>GALAFOLD</t>
  </si>
  <si>
    <t>GATTEX</t>
  </si>
  <si>
    <t>Short Bowel Syndrome (SBS) Agents</t>
  </si>
  <si>
    <t>GENOTROPIN</t>
  </si>
  <si>
    <t>Growth Hormones</t>
  </si>
  <si>
    <t>GENVOYA</t>
  </si>
  <si>
    <t>GILENYA</t>
  </si>
  <si>
    <t>GLUMETZA</t>
  </si>
  <si>
    <t>Biguanides</t>
  </si>
  <si>
    <t>GOCOVRI</t>
  </si>
  <si>
    <t>Antiparkinson Dopaminergics</t>
  </si>
  <si>
    <t>GONAL-F RFF REDI-JECT</t>
  </si>
  <si>
    <t>Fertility Regulators</t>
  </si>
  <si>
    <t>GRALISE</t>
  </si>
  <si>
    <t>Postherpetic Neuralgia (PHN)/Neuropathic Pain Agents</t>
  </si>
  <si>
    <t>HAEGARDA</t>
  </si>
  <si>
    <t>Complement Inhibitors</t>
  </si>
  <si>
    <t>HALOBETASOL PROPIONATE</t>
  </si>
  <si>
    <t>HEMLIBRA</t>
  </si>
  <si>
    <t>Antihemophilic Products</t>
  </si>
  <si>
    <t>HORIZANT</t>
  </si>
  <si>
    <t>Restless Leg Syndrome (RLS) Agents</t>
  </si>
  <si>
    <t>HUMALOG</t>
  </si>
  <si>
    <t>HUMALOG KWIKPEN U-200</t>
  </si>
  <si>
    <t>HUMALOG MIX 75-25 KWIKPEN</t>
  </si>
  <si>
    <t>HUMATROPE</t>
  </si>
  <si>
    <t>HUMIRA</t>
  </si>
  <si>
    <t>Anti-TNF-alpha - Monoclonal Antibodies</t>
  </si>
  <si>
    <t>HUMIRA PEN</t>
  </si>
  <si>
    <t>HUMIRA(CF)</t>
  </si>
  <si>
    <t>HUMIRA(CF) PEN</t>
  </si>
  <si>
    <t>HUMIRA(CF) PEN CROHN'S-UC-HS</t>
  </si>
  <si>
    <t>HUMIRA(CF) PEN PSOR-UV-ADOL HS</t>
  </si>
  <si>
    <t>HUMULIN 70/30 KWIKPEN</t>
  </si>
  <si>
    <t>HUMULIN R U-500</t>
  </si>
  <si>
    <t>HUMULIN R U-500 KWIKPEN</t>
  </si>
  <si>
    <t>IBRANCE</t>
  </si>
  <si>
    <t>IBSRELA</t>
  </si>
  <si>
    <t>Irritable Bowel Syndrome (IBS) Agents</t>
  </si>
  <si>
    <t>ICATIBANT</t>
  </si>
  <si>
    <t>Bradykinin B2 Receptor Antagonists</t>
  </si>
  <si>
    <t>IMATINIB MESYLATE</t>
  </si>
  <si>
    <t>IMBRUVICA</t>
  </si>
  <si>
    <t>IMURAN</t>
  </si>
  <si>
    <t>INGREZZA</t>
  </si>
  <si>
    <t>INLYTA</t>
  </si>
  <si>
    <t>Antineoplastic - Angiogenesis Inhibitors</t>
  </si>
  <si>
    <t>INPEN (FOR HUMALOG)</t>
  </si>
  <si>
    <t>Parenteral Therapy Supplies</t>
  </si>
  <si>
    <t>INREBIC</t>
  </si>
  <si>
    <t>INVEGA SUSTENNA</t>
  </si>
  <si>
    <t>Benzisoxazoles</t>
  </si>
  <si>
    <t>INVEGA TRINZA</t>
  </si>
  <si>
    <t>ISENTRESS</t>
  </si>
  <si>
    <t>ISENTRESS HD</t>
  </si>
  <si>
    <t>ISOTRETINOIN</t>
  </si>
  <si>
    <t>JAKAFI</t>
  </si>
  <si>
    <t>JULUCA</t>
  </si>
  <si>
    <t>JYNARQUE</t>
  </si>
  <si>
    <t>Vasopressin Receptor Antagonists</t>
  </si>
  <si>
    <t>KEPPRA</t>
  </si>
  <si>
    <t>KEPPRA XR</t>
  </si>
  <si>
    <t>KESIMPTA PEN</t>
  </si>
  <si>
    <t>KEVZARA</t>
  </si>
  <si>
    <t>KORLYM</t>
  </si>
  <si>
    <t>Diabetic Other</t>
  </si>
  <si>
    <t>KOSELUGO</t>
  </si>
  <si>
    <t>LAMICTAL</t>
  </si>
  <si>
    <t>LAMICTAL XR</t>
  </si>
  <si>
    <t>LAPATINIB</t>
  </si>
  <si>
    <t>LATUDA</t>
  </si>
  <si>
    <t>LENVIMA</t>
  </si>
  <si>
    <t>LEVEMIR</t>
  </si>
  <si>
    <t>LONSURF</t>
  </si>
  <si>
    <t>Antineoplastic Combinations</t>
  </si>
  <si>
    <t>LUMAKRAS</t>
  </si>
  <si>
    <t>LUPKYNIS</t>
  </si>
  <si>
    <t>LUPRON DEPOT</t>
  </si>
  <si>
    <t>LUPRON DEPOT-PED</t>
  </si>
  <si>
    <t>LHRH/GnRH Agonist Analog Pituitary Suppressants</t>
  </si>
  <si>
    <t>LYBALVI</t>
  </si>
  <si>
    <t>Combination Psychotherapeutics</t>
  </si>
  <si>
    <t>LYNPARZA</t>
  </si>
  <si>
    <t>LYRICA</t>
  </si>
  <si>
    <t>LYUMJEV</t>
  </si>
  <si>
    <t>LYUMJEV KWIKPEN U-100</t>
  </si>
  <si>
    <t>MARAVIROC</t>
  </si>
  <si>
    <t>MAVENCLAD</t>
  </si>
  <si>
    <t>MAYZENT</t>
  </si>
  <si>
    <t>MENOPUR</t>
  </si>
  <si>
    <t>MESALAMINE</t>
  </si>
  <si>
    <t>MODAFINIL</t>
  </si>
  <si>
    <t>Stimulants - Misc.</t>
  </si>
  <si>
    <t>MOUNJARO</t>
  </si>
  <si>
    <t>MYCOPHENOLIC ACID</t>
  </si>
  <si>
    <t>MYFEMBREE</t>
  </si>
  <si>
    <t>Estrogen Combinations</t>
  </si>
  <si>
    <t>NALOCET</t>
  </si>
  <si>
    <t>Opioid Combinations</t>
  </si>
  <si>
    <t>NAYZILAM</t>
  </si>
  <si>
    <t>NITROFURANTOIN</t>
  </si>
  <si>
    <t>Urinary Anti-infectives</t>
  </si>
  <si>
    <t>NORDITROPIN FLEXPRO</t>
  </si>
  <si>
    <t>NOURIANZ</t>
  </si>
  <si>
    <t>Antiparkinson Adjunctive Therapy</t>
  </si>
  <si>
    <t>NOVOLOG</t>
  </si>
  <si>
    <t>NOVOLOG MIX 70-30 FLEXPEN</t>
  </si>
  <si>
    <t>NUBEQA</t>
  </si>
  <si>
    <t>NUCALA</t>
  </si>
  <si>
    <t>NUCYNTA</t>
  </si>
  <si>
    <t>Opioid Agonists</t>
  </si>
  <si>
    <t>NUCYNTA ER</t>
  </si>
  <si>
    <t>NUEDEXTA</t>
  </si>
  <si>
    <t>Pseudobulbar Affect (PBA) Agents</t>
  </si>
  <si>
    <t>NURTEC ODT</t>
  </si>
  <si>
    <t>NUTROPIN AQ NUSPIN</t>
  </si>
  <si>
    <t>NUVIGIL</t>
  </si>
  <si>
    <t>OCALIVA</t>
  </si>
  <si>
    <t>Farnesoid X Receptor (FXR) Agonists</t>
  </si>
  <si>
    <t>ODEFSEY</t>
  </si>
  <si>
    <t>OFEV</t>
  </si>
  <si>
    <t>Pulmonary Fibrosis Agents</t>
  </si>
  <si>
    <t>OLUMIANT</t>
  </si>
  <si>
    <t>Antirheumatic - Enzyme Inhibitors</t>
  </si>
  <si>
    <t>OMEPRAZOLE-SODIUM BICARBONATE</t>
  </si>
  <si>
    <t>Ulcer Therapy Combinations</t>
  </si>
  <si>
    <t>OMNIPOD 5 G6 PODS (GEN 5)</t>
  </si>
  <si>
    <t>Diabetic Supplies</t>
  </si>
  <si>
    <t>OMNITROPE</t>
  </si>
  <si>
    <t>OPSUMIT</t>
  </si>
  <si>
    <t>OPZELURA</t>
  </si>
  <si>
    <t>ORACEA</t>
  </si>
  <si>
    <t>Rosacea Agents</t>
  </si>
  <si>
    <t>ORENCIA</t>
  </si>
  <si>
    <t>Selective Costimulation Modulators</t>
  </si>
  <si>
    <t>ORENCIA CLICKJECT</t>
  </si>
  <si>
    <t>ORGOVYX</t>
  </si>
  <si>
    <t>ORIAHNN</t>
  </si>
  <si>
    <t>ORILISSA</t>
  </si>
  <si>
    <t>ORLADEYO</t>
  </si>
  <si>
    <t>Plasma Kallikrein Inhibitors</t>
  </si>
  <si>
    <t>ORTHOVISC</t>
  </si>
  <si>
    <t>Viscosupplements</t>
  </si>
  <si>
    <t>OTEZLA</t>
  </si>
  <si>
    <t>Phosphodiesterase 4 (PDE4) Inhibitors</t>
  </si>
  <si>
    <t>OXERVATE</t>
  </si>
  <si>
    <t>Ophthalmic Nerve Growth Factors</t>
  </si>
  <si>
    <t>OXTELLAR XR</t>
  </si>
  <si>
    <t>OZEMPIC</t>
  </si>
  <si>
    <t>PANCREAZE</t>
  </si>
  <si>
    <t>PENNSAID</t>
  </si>
  <si>
    <t>PERTZYE</t>
  </si>
  <si>
    <t>PHYTONADIONE</t>
  </si>
  <si>
    <t>Oil Soluble Vitamins</t>
  </si>
  <si>
    <t>PIFELTRO</t>
  </si>
  <si>
    <t>PIRFENIDONE</t>
  </si>
  <si>
    <t>POMALYST</t>
  </si>
  <si>
    <t>Antineoplastic - Immunomodulators</t>
  </si>
  <si>
    <t>POSACONAZOLE</t>
  </si>
  <si>
    <t>POTASSIUM CHLORIDE</t>
  </si>
  <si>
    <t>Potassium</t>
  </si>
  <si>
    <t>PREVYMIS</t>
  </si>
  <si>
    <t>CMV Agents</t>
  </si>
  <si>
    <t>PREZCOBIX</t>
  </si>
  <si>
    <t>PREZISTA</t>
  </si>
  <si>
    <t>PROCRIT</t>
  </si>
  <si>
    <t>PROMACTA</t>
  </si>
  <si>
    <t>PROVIGIL</t>
  </si>
  <si>
    <t>PROZAC</t>
  </si>
  <si>
    <t>Selective Serotonin Reuptake Inhibitors (SSRIs)</t>
  </si>
  <si>
    <t>PULMOZYME</t>
  </si>
  <si>
    <t>Cystic Fibrosis Agents</t>
  </si>
  <si>
    <t>PYRIDOSTIGMINE BROMIDE ER</t>
  </si>
  <si>
    <t>Antimyasthenic/Cholinergic Agents</t>
  </si>
  <si>
    <t>QELBREE</t>
  </si>
  <si>
    <t>Attention-Deficit/Hyperactivity Disorder (ADHD) Agents</t>
  </si>
  <si>
    <t>QULIPTA</t>
  </si>
  <si>
    <t>RAYOS</t>
  </si>
  <si>
    <t>REGRANEX</t>
  </si>
  <si>
    <t>Wound Care Products</t>
  </si>
  <si>
    <t>RELISTOR</t>
  </si>
  <si>
    <t>Peripheral Opioid Receptor Antagonists</t>
  </si>
  <si>
    <t>REMICADE</t>
  </si>
  <si>
    <t>RETIN-A MICRO PUMP</t>
  </si>
  <si>
    <t>REVLIMID</t>
  </si>
  <si>
    <t>Immunomodulators</t>
  </si>
  <si>
    <t>REXULTI</t>
  </si>
  <si>
    <t>RINVOQ</t>
  </si>
  <si>
    <t>RISPERDAL CONSTA</t>
  </si>
  <si>
    <t>ROZLYTREK</t>
  </si>
  <si>
    <t>RUBRACA</t>
  </si>
  <si>
    <t>RYBELSUS</t>
  </si>
  <si>
    <t>RYTARY</t>
  </si>
  <si>
    <t>SAPROPTERIN DIHYDROCHLORIDE</t>
  </si>
  <si>
    <t>SAXENDA</t>
  </si>
  <si>
    <t>Anti-Obesity Agents</t>
  </si>
  <si>
    <t>SECUADO</t>
  </si>
  <si>
    <t>Dibenzapines</t>
  </si>
  <si>
    <t>SEVELAMER CARBONATE</t>
  </si>
  <si>
    <t>SEYSARA</t>
  </si>
  <si>
    <t>Tetracyclines</t>
  </si>
  <si>
    <t>SILIQ</t>
  </si>
  <si>
    <t>SIMPONI</t>
  </si>
  <si>
    <t>SIROLIMUS</t>
  </si>
  <si>
    <t>SKYRIZI</t>
  </si>
  <si>
    <t>SKYRIZI PEN</t>
  </si>
  <si>
    <t>SKYTROFA</t>
  </si>
  <si>
    <t>SOLIQUA 100-33</t>
  </si>
  <si>
    <t>Antidiabetic Combinations</t>
  </si>
  <si>
    <t>SOMA</t>
  </si>
  <si>
    <t>Central Muscle Relaxants</t>
  </si>
  <si>
    <t>SPRAVATO</t>
  </si>
  <si>
    <t>N-Methyl-D-aspartic acid (NMDA) Receptor Antagonists</t>
  </si>
  <si>
    <t>SPRYCEL</t>
  </si>
  <si>
    <t>STELARA</t>
  </si>
  <si>
    <t>STRENSIQ</t>
  </si>
  <si>
    <t>SUBLOCADE</t>
  </si>
  <si>
    <t>SUCRAID</t>
  </si>
  <si>
    <t>SUNOSI</t>
  </si>
  <si>
    <t>Dopamine and Norepinephrine Reuptake Inhibitors (DNRIs)</t>
  </si>
  <si>
    <t>SYMLINPEN 60</t>
  </si>
  <si>
    <t>Antidiabetic - Amylin Analogs</t>
  </si>
  <si>
    <t>SYNAGIS</t>
  </si>
  <si>
    <t>Monoclonal Antibodies</t>
  </si>
  <si>
    <t>SYNDROS</t>
  </si>
  <si>
    <t>Antiemetics - Miscellaneous</t>
  </si>
  <si>
    <t>TABLOID</t>
  </si>
  <si>
    <t>Antimetabolites</t>
  </si>
  <si>
    <t>TADALAFIL</t>
  </si>
  <si>
    <t>TAFINLAR</t>
  </si>
  <si>
    <t>TAGRISSO</t>
  </si>
  <si>
    <t>Antineoplastic - EGFR Inhibitors</t>
  </si>
  <si>
    <t>TAKHZYRO</t>
  </si>
  <si>
    <t>TALTZ AUTOINJECTOR</t>
  </si>
  <si>
    <t>TALTZ AUTOINJECTOR (2 PACK)</t>
  </si>
  <si>
    <t>TASIGNA</t>
  </si>
  <si>
    <t>TAVABOROLE</t>
  </si>
  <si>
    <t>Antifungals - Topical</t>
  </si>
  <si>
    <t>TAZORAC</t>
  </si>
  <si>
    <t>TECFIDERA</t>
  </si>
  <si>
    <t>TEMOZOLOMIDE</t>
  </si>
  <si>
    <t>Alkylating Agents</t>
  </si>
  <si>
    <t>TETRABENAZINE</t>
  </si>
  <si>
    <t>TETRACYCLINE HCL</t>
  </si>
  <si>
    <t>TEZSPIRE</t>
  </si>
  <si>
    <t>THIOLA EC</t>
  </si>
  <si>
    <t>Urinary Stone Agents</t>
  </si>
  <si>
    <t>TIVICAY</t>
  </si>
  <si>
    <t>TOBRAMYCIN</t>
  </si>
  <si>
    <t>Aminoglycosides</t>
  </si>
  <si>
    <t>TOPAMAX</t>
  </si>
  <si>
    <t>TOPIRAMATE ER</t>
  </si>
  <si>
    <t>TREMFYA</t>
  </si>
  <si>
    <t>TREXIMET</t>
  </si>
  <si>
    <t>Migraine Combinations</t>
  </si>
  <si>
    <t>TRIKAFTA</t>
  </si>
  <si>
    <t>TRIUMEQ</t>
  </si>
  <si>
    <t>TROKENDI XR</t>
  </si>
  <si>
    <t>TRUDHESA</t>
  </si>
  <si>
    <t>Migraine Products</t>
  </si>
  <si>
    <t>TRULICITY</t>
  </si>
  <si>
    <t>TRUVADA</t>
  </si>
  <si>
    <t>TUKYSA</t>
  </si>
  <si>
    <t>Antineoplastic - Anti-HER2 Agents</t>
  </si>
  <si>
    <t>TURALIO</t>
  </si>
  <si>
    <t>TYKERB</t>
  </si>
  <si>
    <t>TYMLOS</t>
  </si>
  <si>
    <t>UBRELVY</t>
  </si>
  <si>
    <t>VALTOCO</t>
  </si>
  <si>
    <t>VALTREX</t>
  </si>
  <si>
    <t>Herpes Agents</t>
  </si>
  <si>
    <t>VEMLIDY</t>
  </si>
  <si>
    <t>VENCLEXTA</t>
  </si>
  <si>
    <t>Antineoplastic - BCL-2 Inhibitors</t>
  </si>
  <si>
    <t>VENCLEXTA STARTING PACK</t>
  </si>
  <si>
    <t>VERZENIO</t>
  </si>
  <si>
    <t>VIBERZI</t>
  </si>
  <si>
    <t>VICTOZA 2-PAK</t>
  </si>
  <si>
    <t>VICTOZA 3-PAK</t>
  </si>
  <si>
    <t>VIMPAT</t>
  </si>
  <si>
    <t>VIOKACE</t>
  </si>
  <si>
    <t>VIVITROL</t>
  </si>
  <si>
    <t>Opioid Antagonists</t>
  </si>
  <si>
    <t>VRAYLAR</t>
  </si>
  <si>
    <t>VTAMA</t>
  </si>
  <si>
    <t>VUMERITY</t>
  </si>
  <si>
    <t>VYNDAMAX</t>
  </si>
  <si>
    <t>Transthyretin Stabilizers</t>
  </si>
  <si>
    <t>WAKIX</t>
  </si>
  <si>
    <t>Histamine H3-Receptor Antagonist/Inverse Agonists</t>
  </si>
  <si>
    <t>WEGOVY</t>
  </si>
  <si>
    <t>WELIREG</t>
  </si>
  <si>
    <t>Antineoplastic - Hypoxia-Inducible Factor Inhibitors</t>
  </si>
  <si>
    <t>WELLBUTRIN XL</t>
  </si>
  <si>
    <t>XARELTO</t>
  </si>
  <si>
    <t>Direct Factor Xa Inhibitors</t>
  </si>
  <si>
    <t>XCOPRI</t>
  </si>
  <si>
    <t>Carbamates</t>
  </si>
  <si>
    <t>XELJANZ</t>
  </si>
  <si>
    <t>XELJANZ XR</t>
  </si>
  <si>
    <t>XERESE</t>
  </si>
  <si>
    <t>Antivirals - Topical</t>
  </si>
  <si>
    <t>XHANCE</t>
  </si>
  <si>
    <t>Nasal Steroids</t>
  </si>
  <si>
    <t>XIFAXAN</t>
  </si>
  <si>
    <t>Anti-infective Agents - Misc.</t>
  </si>
  <si>
    <t>XOLAIR</t>
  </si>
  <si>
    <t>XTAMPZA ER</t>
  </si>
  <si>
    <t>XTANDI</t>
  </si>
  <si>
    <t>XYREM</t>
  </si>
  <si>
    <t>Anti-Cataplectic Agents</t>
  </si>
  <si>
    <t>XYWAV</t>
  </si>
  <si>
    <t>ZARXIO</t>
  </si>
  <si>
    <t>ZEMBRACE SYMTOUCH</t>
  </si>
  <si>
    <t>Serotonin Agonists</t>
  </si>
  <si>
    <t>ZENPEP</t>
  </si>
  <si>
    <t>ZEPOSIA</t>
  </si>
  <si>
    <t>ZIPSOR</t>
  </si>
  <si>
    <t>ZUBSOLV</t>
  </si>
  <si>
    <t>ZYTIGA</t>
  </si>
  <si>
    <t>OMNIPOD DASH PODS (GEN 4)</t>
  </si>
  <si>
    <t>CAMZYOS</t>
  </si>
  <si>
    <t>Cardiac Myosin Inhibitors</t>
  </si>
  <si>
    <t>ZORYVE</t>
  </si>
  <si>
    <t>AYVAKIT</t>
  </si>
  <si>
    <t>Antineoplastic - PDGFR-alpha Inhibitors</t>
  </si>
  <si>
    <t>AUVELITY</t>
  </si>
  <si>
    <t>Antidepressant Combinations</t>
  </si>
  <si>
    <t>BOSENTAN</t>
  </si>
  <si>
    <t>NORLIQVA</t>
  </si>
  <si>
    <t>Calcium Channel Blockers</t>
  </si>
  <si>
    <t>LURASIDONE HCL</t>
  </si>
  <si>
    <t xml:space="preserve">(2) The projected rate change for groups where the renewal process has not started is </t>
  </si>
  <si>
    <t xml:space="preserve">     determined by comparing the current premium to the required premium which equals to </t>
  </si>
  <si>
    <t xml:space="preserve">     the trended claims divided by target loss ratio.</t>
  </si>
  <si>
    <t xml:space="preserve">Please note Column 2 (Number of Renewing Groups) has been revised from counting number </t>
  </si>
  <si>
    <t>of group-product combinations to counting the number of renewing groups.</t>
  </si>
  <si>
    <t>All three rating methodologies are available for all products. Distribution of covered lives:</t>
  </si>
  <si>
    <t>Blended</t>
  </si>
  <si>
    <t>CDHP</t>
  </si>
  <si>
    <t xml:space="preserve">Standard Plans </t>
  </si>
  <si>
    <t>Custom Plans</t>
  </si>
  <si>
    <t xml:space="preserve">With the exception of state mandates, cost-sharing changes are initiated by the clients and the resulting changes vary widely by client. </t>
  </si>
  <si>
    <r>
      <t xml:space="preserve">   i)</t>
    </r>
    <r>
      <rPr>
        <sz val="7"/>
        <color theme="1"/>
        <rFont val="Times New Roman"/>
        <family val="1"/>
      </rPr>
      <t xml:space="preserve">       </t>
    </r>
    <r>
      <rPr>
        <sz val="11"/>
        <color theme="1"/>
        <rFont val="Arial"/>
        <family val="2"/>
      </rPr>
      <t>Cost-sharing change that applied to all standard active PPO plans:</t>
    </r>
  </si>
  <si>
    <r>
      <t xml:space="preserve">         a.</t>
    </r>
    <r>
      <rPr>
        <sz val="7"/>
        <color theme="1"/>
        <rFont val="Times New Roman"/>
        <family val="1"/>
      </rPr>
      <t xml:space="preserve">     </t>
    </r>
    <r>
      <rPr>
        <sz val="11"/>
        <color theme="1"/>
        <rFont val="Arial"/>
        <family val="2"/>
      </rPr>
      <t>Set $250 per script copay maximum after deductible is met for plans with coinsurance.</t>
    </r>
  </si>
  <si>
    <r>
      <t xml:space="preserve">   ii)</t>
    </r>
    <r>
      <rPr>
        <sz val="7"/>
        <color theme="1"/>
        <rFont val="Times New Roman"/>
        <family val="1"/>
      </rPr>
      <t xml:space="preserve">      </t>
    </r>
    <r>
      <rPr>
        <sz val="11"/>
        <color theme="1"/>
        <rFont val="Arial"/>
        <family val="2"/>
      </rPr>
      <t>Cost-sharing changes to some PPO plans:</t>
    </r>
  </si>
  <si>
    <r>
      <t xml:space="preserve">         a.</t>
    </r>
    <r>
      <rPr>
        <sz val="7"/>
        <color theme="1"/>
        <rFont val="Times New Roman"/>
        <family val="1"/>
      </rPr>
      <t xml:space="preserve">     </t>
    </r>
    <r>
      <rPr>
        <sz val="11"/>
        <color theme="1"/>
        <rFont val="Arial"/>
        <family val="2"/>
      </rPr>
      <t>Remove copay for mental health, substance abuse, and nutritional counseling in an office for PCP and applied behavioral analysis in an office for either a PCP or</t>
    </r>
  </si>
  <si>
    <r>
      <rPr>
        <sz val="7"/>
        <color theme="1"/>
        <rFont val="Times New Roman"/>
        <family val="1"/>
      </rPr>
      <t xml:space="preserve">                             </t>
    </r>
    <r>
      <rPr>
        <sz val="11"/>
        <color theme="1"/>
        <rFont val="Arial"/>
        <family val="2"/>
      </rPr>
      <t>Specialist.</t>
    </r>
  </si>
  <si>
    <r>
      <t xml:space="preserve">               </t>
    </r>
    <r>
      <rPr>
        <sz val="11"/>
        <color theme="1"/>
        <rFont val="Arial"/>
        <family val="2"/>
      </rPr>
      <t>i.</t>
    </r>
    <r>
      <rPr>
        <sz val="7"/>
        <color theme="1"/>
        <rFont val="Times New Roman"/>
        <family val="1"/>
      </rPr>
      <t xml:space="preserve">      </t>
    </r>
    <r>
      <rPr>
        <sz val="11"/>
        <color theme="1"/>
        <rFont val="Arial"/>
        <family val="2"/>
      </rPr>
      <t>Blue Connection EPO plans.</t>
    </r>
  </si>
  <si>
    <r>
      <t xml:space="preserve">         b.</t>
    </r>
    <r>
      <rPr>
        <sz val="7"/>
        <color theme="1"/>
        <rFont val="Times New Roman"/>
        <family val="1"/>
      </rPr>
      <t xml:space="preserve">     </t>
    </r>
    <r>
      <rPr>
        <sz val="11"/>
        <color theme="1"/>
        <rFont val="Arial"/>
        <family val="2"/>
      </rPr>
      <t>Annual deductible changed from $2800/$5600 (individual/family) to $3000/$6000 in compliance with 2023 IRS minimum deductible guidelines.</t>
    </r>
  </si>
  <si>
    <r>
      <t xml:space="preserve">               </t>
    </r>
    <r>
      <rPr>
        <sz val="11"/>
        <color theme="1"/>
        <rFont val="Arial"/>
        <family val="2"/>
      </rPr>
      <t>i.</t>
    </r>
    <r>
      <rPr>
        <sz val="7"/>
        <color theme="1"/>
        <rFont val="Times New Roman"/>
        <family val="1"/>
      </rPr>
      <t xml:space="preserve">      </t>
    </r>
    <r>
      <rPr>
        <sz val="11"/>
        <color theme="1"/>
        <rFont val="Arial"/>
        <family val="2"/>
      </rPr>
      <t>Anthem HSA 2800/0</t>
    </r>
  </si>
  <si>
    <r>
      <t xml:space="preserve">         c.</t>
    </r>
    <r>
      <rPr>
        <sz val="7"/>
        <color theme="1"/>
        <rFont val="Times New Roman"/>
        <family val="1"/>
      </rPr>
      <t xml:space="preserve">      </t>
    </r>
    <r>
      <rPr>
        <sz val="11"/>
        <color theme="1"/>
        <rFont val="Arial"/>
        <family val="2"/>
      </rPr>
      <t>Annual deductible changed from $2800/$3000 (member/family) to $3000/$3200.</t>
    </r>
  </si>
  <si>
    <t xml:space="preserve">               and OOP max guidelines.</t>
  </si>
  <si>
    <t xml:space="preserve">               Annual OOP max changed from $3000/$3000/$6000 (individual/member/family) to $3500/$3500/$7000 in compliance with 2023 IRS minimum deductible</t>
  </si>
  <si>
    <r>
      <t xml:space="preserve">               </t>
    </r>
    <r>
      <rPr>
        <sz val="11"/>
        <color theme="1"/>
        <rFont val="Arial"/>
        <family val="2"/>
      </rPr>
      <t>i.</t>
    </r>
    <r>
      <rPr>
        <sz val="7"/>
        <color theme="1"/>
        <rFont val="Times New Roman"/>
        <family val="1"/>
      </rPr>
      <t xml:space="preserve">      </t>
    </r>
    <r>
      <rPr>
        <sz val="11"/>
        <color theme="1"/>
        <rFont val="Arial"/>
        <family val="2"/>
      </rPr>
      <t>Anthem HSA/H 1500/2800/3000 10/30</t>
    </r>
  </si>
  <si>
    <r>
      <t xml:space="preserve">               </t>
    </r>
    <r>
      <rPr>
        <sz val="11"/>
        <color theme="1"/>
        <rFont val="Arial"/>
        <family val="2"/>
      </rPr>
      <t>ii.</t>
    </r>
    <r>
      <rPr>
        <sz val="7"/>
        <color theme="1"/>
        <rFont val="Times New Roman"/>
        <family val="1"/>
      </rPr>
      <t xml:space="preserve">      </t>
    </r>
    <r>
      <rPr>
        <sz val="11"/>
        <color theme="1"/>
        <rFont val="Arial"/>
        <family val="2"/>
      </rPr>
      <t>Anthem HSA/H 1500/2800/3000 20/40</t>
    </r>
  </si>
  <si>
    <r>
      <t xml:space="preserve">         d.</t>
    </r>
    <r>
      <rPr>
        <sz val="7"/>
        <color theme="1"/>
        <rFont val="Times New Roman"/>
        <family val="1"/>
      </rPr>
      <t xml:space="preserve">     </t>
    </r>
    <r>
      <rPr>
        <sz val="11"/>
        <color theme="1"/>
        <rFont val="Arial"/>
        <family val="2"/>
      </rPr>
      <t>Annual deductible changed from $2800 to $3000 for member.</t>
    </r>
  </si>
  <si>
    <t xml:space="preserve">              Annual OOP max changed from $3000/$3000/$6000 (individual/member/family) to $3500/$3500/$7000 in compliance with 2023 IRS minimum deductible</t>
  </si>
  <si>
    <t xml:space="preserve">              and OOP max guidelines.</t>
  </si>
  <si>
    <r>
      <t xml:space="preserve">              </t>
    </r>
    <r>
      <rPr>
        <sz val="11"/>
        <color theme="1"/>
        <rFont val="Arial"/>
        <family val="2"/>
      </rPr>
      <t>i.</t>
    </r>
    <r>
      <rPr>
        <sz val="7"/>
        <color theme="1"/>
        <rFont val="Times New Roman"/>
        <family val="1"/>
      </rPr>
      <t xml:space="preserve">      </t>
    </r>
    <r>
      <rPr>
        <sz val="11"/>
        <color theme="1"/>
        <rFont val="Arial"/>
        <family val="2"/>
      </rPr>
      <t>Anthem HSA/H 2000/2800/4000 20/40</t>
    </r>
  </si>
  <si>
    <t>Benefit changes that applied to all standard active PPO plans:</t>
  </si>
  <si>
    <t xml:space="preserve">With the exception of state mandates, benefit changes are initiated by the clients and the resulting changes vary by client. </t>
  </si>
  <si>
    <r>
      <t xml:space="preserve">   a.</t>
    </r>
    <r>
      <rPr>
        <sz val="7"/>
        <color theme="1"/>
        <rFont val="Times New Roman"/>
        <family val="1"/>
      </rPr>
      <t xml:space="preserve">     </t>
    </r>
    <r>
      <rPr>
        <sz val="11"/>
        <color theme="1"/>
        <rFont val="Arial"/>
        <family val="2"/>
      </rPr>
      <t>Coverage of hospice inpatient respite care applies no limit to consecutive days per admission instead of a maximum of 5 consecutive days per admission.</t>
    </r>
  </si>
  <si>
    <r>
      <t xml:space="preserve">   b.</t>
    </r>
    <r>
      <rPr>
        <sz val="7"/>
        <color theme="1"/>
        <rFont val="Times New Roman"/>
        <family val="1"/>
      </rPr>
      <t xml:space="preserve">     </t>
    </r>
    <r>
      <rPr>
        <sz val="11"/>
        <color theme="1"/>
        <rFont val="Arial"/>
        <family val="2"/>
      </rPr>
      <t>Removal of visit limits for rehabilitative and habilitative physical therapy, occupational, therapy, speech therapy, and cardiac rehabilitation therapy in office or outpatient</t>
    </r>
    <r>
      <rPr>
        <sz val="12"/>
        <color theme="1"/>
        <rFont val="Arial"/>
        <family val="2"/>
      </rPr>
      <t xml:space="preserve"> setting.</t>
    </r>
  </si>
  <si>
    <t>Please see separate supporting document attached ("Q14_Cost_Containment_Quality_Improvement_2023.pdf")</t>
  </si>
  <si>
    <t xml:space="preserve">Carelon Rx </t>
  </si>
  <si>
    <t>Ded $0
OOPM $2000</t>
  </si>
  <si>
    <t>Ded $2500
OOPM $6350</t>
  </si>
  <si>
    <t>Ded $5500
OOPM $28550</t>
  </si>
  <si>
    <t>Ded $0
OOPM $500</t>
  </si>
  <si>
    <t>Ded $1500
OOPM $4500</t>
  </si>
  <si>
    <t xml:space="preserve">•	No change 
•	Factors assigned to each subscriber according to the subscriber’s quinquennial attained age rating band. 
•	The age rating bands are 0-24, 25-29, 30-34, 35-39, 40-44, 45-49, 50-54, 55-59, 60-64 and 65+. 
•	These factors reflect claims cost due to age make-up of insureds for contracts under each age rating band.
</t>
  </si>
  <si>
    <t>•	No Change
•	Factors assigned to each employer group per industry classification based on the Standard Industrial Classification (SIC) Code. 
•	These factors recognize that some industries tend to experience higher claim levels due to greater risk of accident or due to riskier lifestyles of typical industry employees.</t>
  </si>
  <si>
    <t xml:space="preserve">•	No change 
•	Factors assigned to each family tier reflecting expected age distribution by family composition tier. </t>
  </si>
  <si>
    <t>o All products provide major medical/pharmacy coverage.</t>
  </si>
  <si>
    <t>benefits with variety of deductible/coinsurance combination</t>
  </si>
  <si>
    <t>o PPO - provide 2 tier benefits; namely, in-network/out-of-network</t>
  </si>
  <si>
    <t>o EPO - provides coverage only for in-network providers.</t>
  </si>
  <si>
    <t>• 14 standard plans offered.</t>
  </si>
  <si>
    <t>• 246 groups with standard plans; 99 groups with custom plans.</t>
  </si>
  <si>
    <t>•	The objective is to set one of the rating variables so that manual claims cost equals to actual experience for each product, plan design, and market combination. Therefore, area factors which account for geographic and network differences are adjusted according to our manual claims study.
•	75 rating areas over 9 geographic regions in CA: Rural / Sacramento / San Francisco Bay Area / Central Coast / Central Valley / Los Angeles / Inland Empire / Orange / San Diego.
•	91 rating areas outside of CA.
•	Overall factor was decreased.
•	This impacts 61,731 members months</t>
  </si>
  <si>
    <t>Aggregate AV has increased by 0.2% over 2022 renewal, driven by changes in product mix.</t>
  </si>
  <si>
    <t>Community</t>
  </si>
  <si>
    <t>Experience</t>
  </si>
  <si>
    <t>(1) The most commonly sold product is PPO.</t>
  </si>
  <si>
    <t>0.0%</t>
  </si>
  <si>
    <t>99.7%</t>
  </si>
  <si>
    <t>87.3%</t>
  </si>
  <si>
    <t>99.0%</t>
  </si>
  <si>
    <t>0.3%</t>
  </si>
  <si>
    <t>12.7%</t>
  </si>
  <si>
    <t>1.0%</t>
  </si>
  <si>
    <t xml:space="preserve">In question 3 note 2 it is stated that “the average shall be weighted by the number of enrollees/covered lives.” There is a similar comment for question 5 note 6. </t>
  </si>
  <si>
    <t xml:space="preserve">That said, in questions 4, 5, and 6 the weighted average rate change is calculated as the change of the overall premium pmpm AFTER renewal divided by BEFORE </t>
  </si>
  <si>
    <t xml:space="preserve"> Average Rate Change” follow the formulas in the template and we believe the notes should be updated to state that the average shall be weighted by premium. </t>
  </si>
  <si>
    <t>where the pmpms are a sumproduct of the pmpms by line item. This is effectively calculating the average weighted by premium. Anthem’s responses for “Weighted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</si>
</sst>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34" x14ac:knownFonts="1">
    <font>
      <sz val="12"/>
      <color theme="1"/>
      <name val="Arial"/>
      <family val="2"/>
    </font>
    <font>
      <sz val="11"/>
      <color theme="1"/>
      <name val="Calibri"/>
      <family val="2"/>
      <scheme val="minor"/>
    </font>
    <font>
      <sz val="11"/>
      <color theme="1"/>
      <name val="Calibri"/>
      <family val="2"/>
      <scheme val="minor"/>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
      <sz val="11"/>
      <color theme="1"/>
      <name val="Arial"/>
      <family val="2"/>
    </font>
    <font>
      <sz val="7"/>
      <color theme="1"/>
      <name val="Times New Roman"/>
      <family val="1"/>
    </font>
    <font>
      <sz val="12"/>
      <color theme="1"/>
      <name val="Arial"/>
      <family val="1"/>
    </font>
    <font>
      <sz val="11"/>
      <name val="Calibri"/>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s>
  <cellStyleXfs count="24">
    <xf numFmtId="0" fontId="0" fillId="0" borderId="0"/>
    <xf numFmtId="9" fontId="3" fillId="0" borderId="0" applyFont="0" applyFill="0" applyBorder="0" applyAlignment="0" applyProtection="0"/>
    <xf numFmtId="43" fontId="3" fillId="0" borderId="0" applyFont="0" applyFill="0" applyBorder="0" applyAlignment="0" applyProtection="0"/>
    <xf numFmtId="0" fontId="7" fillId="0" borderId="0"/>
    <xf numFmtId="0" fontId="11" fillId="0" borderId="0"/>
    <xf numFmtId="0" fontId="12" fillId="0" borderId="0" applyNumberFormat="0" applyFill="0" applyBorder="0" applyAlignment="0" applyProtection="0"/>
    <xf numFmtId="44" fontId="11" fillId="0" borderId="0" applyFont="0" applyFill="0" applyBorder="0" applyAlignment="0" applyProtection="0"/>
    <xf numFmtId="0" fontId="11"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33"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65">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8" fillId="0" borderId="0" xfId="3" applyFont="1"/>
    <xf numFmtId="0" fontId="12" fillId="0" borderId="0" xfId="5"/>
    <xf numFmtId="0" fontId="11" fillId="0" borderId="0" xfId="0" applyFont="1" applyProtection="1">
      <protection locked="0"/>
    </xf>
    <xf numFmtId="49" fontId="11" fillId="0" borderId="0" xfId="0" applyNumberFormat="1" applyFont="1" applyProtection="1">
      <protection locked="0"/>
    </xf>
    <xf numFmtId="0" fontId="8" fillId="0" borderId="0" xfId="0" applyFont="1" applyProtection="1">
      <protection locked="0"/>
    </xf>
    <xf numFmtId="0" fontId="9" fillId="0" borderId="0" xfId="0" applyFont="1" applyProtection="1">
      <protection locked="0"/>
    </xf>
    <xf numFmtId="0" fontId="9" fillId="2" borderId="33" xfId="0" applyFont="1" applyFill="1" applyBorder="1" applyAlignment="1" applyProtection="1">
      <alignment horizontal="center" vertical="top"/>
      <protection locked="0"/>
    </xf>
    <xf numFmtId="0" fontId="9" fillId="2" borderId="6" xfId="0" applyFont="1" applyFill="1" applyBorder="1" applyAlignment="1" applyProtection="1">
      <alignment horizontal="center" vertical="top"/>
      <protection locked="0"/>
    </xf>
    <xf numFmtId="0" fontId="9" fillId="2" borderId="34" xfId="0" applyFont="1" applyFill="1" applyBorder="1" applyAlignment="1" applyProtection="1">
      <alignment horizontal="center" vertical="top"/>
      <protection locked="0"/>
    </xf>
    <xf numFmtId="38" fontId="9" fillId="5" borderId="38" xfId="6" applyNumberFormat="1" applyFont="1" applyFill="1" applyBorder="1" applyAlignment="1" applyProtection="1">
      <alignment horizontal="right" vertical="top"/>
      <protection locked="0"/>
    </xf>
    <xf numFmtId="38" fontId="9" fillId="5" borderId="0" xfId="6" applyNumberFormat="1" applyFont="1" applyFill="1" applyBorder="1" applyAlignment="1" applyProtection="1">
      <alignment horizontal="right" vertical="top"/>
      <protection locked="0"/>
    </xf>
    <xf numFmtId="38" fontId="9" fillId="5" borderId="14" xfId="6" applyNumberFormat="1" applyFont="1" applyFill="1" applyBorder="1" applyAlignment="1" applyProtection="1">
      <alignment horizontal="right" vertical="top"/>
      <protection locked="0"/>
    </xf>
    <xf numFmtId="38" fontId="9" fillId="2" borderId="41" xfId="6" applyNumberFormat="1" applyFont="1" applyFill="1" applyBorder="1" applyAlignment="1" applyProtection="1">
      <alignment horizontal="right" vertical="top"/>
      <protection locked="0"/>
    </xf>
    <xf numFmtId="38" fontId="9" fillId="2" borderId="29" xfId="6" applyNumberFormat="1" applyFont="1" applyFill="1" applyBorder="1" applyAlignment="1" applyProtection="1">
      <alignment horizontal="right" vertical="top"/>
      <protection locked="0"/>
    </xf>
    <xf numFmtId="38" fontId="9" fillId="2" borderId="42" xfId="6" applyNumberFormat="1" applyFont="1" applyFill="1" applyBorder="1" applyAlignment="1" applyProtection="1">
      <alignment horizontal="right" vertical="top"/>
      <protection locked="0"/>
    </xf>
    <xf numFmtId="38" fontId="9" fillId="2" borderId="38" xfId="6" applyNumberFormat="1" applyFont="1" applyFill="1" applyBorder="1" applyAlignment="1" applyProtection="1">
      <alignment horizontal="right" vertical="top"/>
      <protection locked="0"/>
    </xf>
    <xf numFmtId="38" fontId="9" fillId="2" borderId="0" xfId="6" applyNumberFormat="1" applyFont="1" applyFill="1" applyBorder="1" applyAlignment="1" applyProtection="1">
      <alignment horizontal="right" vertical="top"/>
      <protection locked="0"/>
    </xf>
    <xf numFmtId="38" fontId="9" fillId="2" borderId="14" xfId="6" applyNumberFormat="1" applyFont="1" applyFill="1" applyBorder="1" applyAlignment="1" applyProtection="1">
      <alignment horizontal="right" vertical="top"/>
      <protection locked="0"/>
    </xf>
    <xf numFmtId="0" fontId="20" fillId="0" borderId="0" xfId="0" applyFont="1" applyProtection="1">
      <protection locked="0"/>
    </xf>
    <xf numFmtId="38" fontId="9" fillId="2" borderId="43" xfId="6" applyNumberFormat="1" applyFont="1" applyFill="1" applyBorder="1" applyAlignment="1" applyProtection="1">
      <alignment horizontal="right" vertical="top"/>
      <protection locked="0"/>
    </xf>
    <xf numFmtId="38" fontId="9" fillId="5" borderId="43" xfId="6" applyNumberFormat="1" applyFont="1" applyFill="1" applyBorder="1" applyAlignment="1" applyProtection="1">
      <alignment horizontal="right" vertical="top"/>
      <protection locked="0"/>
    </xf>
    <xf numFmtId="38" fontId="9" fillId="2" borderId="44" xfId="6" applyNumberFormat="1" applyFont="1" applyFill="1" applyBorder="1" applyAlignment="1" applyProtection="1">
      <alignment horizontal="right" vertical="top"/>
      <protection locked="0"/>
    </xf>
    <xf numFmtId="0" fontId="9" fillId="0" borderId="45" xfId="0" applyFont="1" applyBorder="1" applyProtection="1">
      <protection locked="0"/>
    </xf>
    <xf numFmtId="0" fontId="11" fillId="0" borderId="35" xfId="0" applyFont="1" applyBorder="1" applyProtection="1">
      <protection locked="0"/>
    </xf>
    <xf numFmtId="0" fontId="11" fillId="0" borderId="39" xfId="0" applyFont="1" applyBorder="1" applyProtection="1">
      <protection locked="0"/>
    </xf>
    <xf numFmtId="0" fontId="9" fillId="0" borderId="41" xfId="0" applyFont="1" applyBorder="1" applyProtection="1">
      <protection locked="0"/>
    </xf>
    <xf numFmtId="38" fontId="9" fillId="2" borderId="45" xfId="6" applyNumberFormat="1" applyFont="1" applyFill="1" applyBorder="1" applyAlignment="1" applyProtection="1">
      <alignment horizontal="right" vertical="top"/>
      <protection locked="0"/>
    </xf>
    <xf numFmtId="38" fontId="9" fillId="2" borderId="6" xfId="6" applyNumberFormat="1" applyFont="1" applyFill="1" applyBorder="1" applyAlignment="1" applyProtection="1">
      <alignment horizontal="right" vertical="top"/>
      <protection locked="0"/>
    </xf>
    <xf numFmtId="38" fontId="9" fillId="2" borderId="34" xfId="6" applyNumberFormat="1" applyFont="1" applyFill="1" applyBorder="1" applyAlignment="1" applyProtection="1">
      <alignment horizontal="right" vertical="top"/>
      <protection locked="0"/>
    </xf>
    <xf numFmtId="38" fontId="9" fillId="2" borderId="46" xfId="6" applyNumberFormat="1" applyFont="1" applyFill="1" applyBorder="1" applyAlignment="1" applyProtection="1">
      <alignment horizontal="right" vertical="top"/>
      <protection locked="0"/>
    </xf>
    <xf numFmtId="38" fontId="9" fillId="5" borderId="30" xfId="6" applyNumberFormat="1" applyFont="1" applyFill="1" applyBorder="1" applyAlignment="1" applyProtection="1">
      <alignment horizontal="right" vertical="top"/>
      <protection locked="0"/>
    </xf>
    <xf numFmtId="49" fontId="9" fillId="0" borderId="0" xfId="0" applyNumberFormat="1" applyFont="1" applyProtection="1">
      <protection locked="0"/>
    </xf>
    <xf numFmtId="0" fontId="22" fillId="0" borderId="0" xfId="0" applyFont="1" applyProtection="1">
      <protection locked="0"/>
    </xf>
    <xf numFmtId="0" fontId="9" fillId="0" borderId="35" xfId="0" applyFont="1" applyBorder="1" applyProtection="1">
      <protection locked="0"/>
    </xf>
    <xf numFmtId="0" fontId="9" fillId="0" borderId="39" xfId="0" applyFont="1" applyBorder="1" applyProtection="1">
      <protection locked="0"/>
    </xf>
    <xf numFmtId="38" fontId="9" fillId="2" borderId="30" xfId="6" applyNumberFormat="1" applyFont="1" applyFill="1" applyBorder="1" applyAlignment="1" applyProtection="1">
      <alignment horizontal="right" vertical="top"/>
      <protection locked="0"/>
    </xf>
    <xf numFmtId="38" fontId="9" fillId="2" borderId="16" xfId="6" applyNumberFormat="1" applyFont="1" applyFill="1" applyBorder="1" applyAlignment="1" applyProtection="1">
      <alignment horizontal="right" vertical="top"/>
      <protection locked="0"/>
    </xf>
    <xf numFmtId="38" fontId="9" fillId="2" borderId="17" xfId="6" applyNumberFormat="1" applyFont="1" applyFill="1" applyBorder="1" applyAlignment="1" applyProtection="1">
      <alignment horizontal="right" vertical="top"/>
      <protection locked="0"/>
    </xf>
    <xf numFmtId="38" fontId="9" fillId="2" borderId="47" xfId="6" applyNumberFormat="1" applyFont="1" applyFill="1" applyBorder="1" applyAlignment="1" applyProtection="1">
      <alignment horizontal="right" vertical="top"/>
      <protection locked="0"/>
    </xf>
    <xf numFmtId="0" fontId="12" fillId="0" borderId="0" xfId="5" applyFill="1" applyBorder="1" applyAlignment="1">
      <alignment vertical="center"/>
    </xf>
    <xf numFmtId="0" fontId="12" fillId="0" borderId="0" xfId="5" applyBorder="1" applyAlignment="1" applyProtection="1">
      <alignment vertical="center"/>
      <protection locked="0"/>
    </xf>
    <xf numFmtId="0" fontId="12" fillId="0" borderId="0" xfId="5" applyBorder="1" applyAlignment="1" applyProtection="1">
      <alignment horizontal="left" vertical="center"/>
      <protection locked="0"/>
    </xf>
    <xf numFmtId="0" fontId="12" fillId="0" borderId="29" xfId="5" applyBorder="1" applyAlignment="1" applyProtection="1">
      <alignment vertical="center"/>
      <protection locked="0"/>
    </xf>
    <xf numFmtId="0" fontId="8" fillId="0" borderId="0" xfId="3" applyFont="1" applyAlignment="1">
      <alignment horizontal="left"/>
    </xf>
    <xf numFmtId="0" fontId="24" fillId="0" borderId="0" xfId="3" applyFont="1"/>
    <xf numFmtId="164" fontId="3" fillId="0" borderId="1" xfId="9" applyNumberFormat="1" applyFont="1" applyBorder="1" applyProtection="1">
      <protection locked="0"/>
    </xf>
    <xf numFmtId="8" fontId="3" fillId="0" borderId="1" xfId="9" applyNumberFormat="1" applyFont="1" applyBorder="1" applyProtection="1">
      <protection locked="0"/>
    </xf>
    <xf numFmtId="164" fontId="3" fillId="0" borderId="1" xfId="3" applyNumberFormat="1" applyFont="1" applyBorder="1" applyProtection="1">
      <protection locked="0"/>
    </xf>
    <xf numFmtId="166" fontId="3" fillId="2" borderId="1" xfId="10" applyNumberFormat="1" applyFont="1" applyFill="1" applyBorder="1" applyProtection="1">
      <protection locked="0"/>
    </xf>
    <xf numFmtId="164" fontId="3" fillId="0" borderId="1" xfId="9" applyNumberFormat="1" applyFont="1" applyBorder="1" applyAlignment="1" applyProtection="1">
      <alignment horizontal="right"/>
      <protection locked="0"/>
    </xf>
    <xf numFmtId="8" fontId="9" fillId="2" borderId="1" xfId="9" applyNumberFormat="1" applyFont="1" applyFill="1" applyBorder="1" applyAlignment="1" applyProtection="1">
      <alignment horizontal="right"/>
      <protection locked="0"/>
    </xf>
    <xf numFmtId="164" fontId="3" fillId="0" borderId="1" xfId="3" applyNumberFormat="1" applyFont="1" applyBorder="1" applyAlignment="1" applyProtection="1">
      <alignment horizontal="right"/>
      <protection locked="0"/>
    </xf>
    <xf numFmtId="0" fontId="4" fillId="0" borderId="1" xfId="0" applyFont="1" applyBorder="1" applyAlignment="1">
      <alignment horizontal="left" vertical="top" wrapText="1"/>
    </xf>
    <xf numFmtId="0" fontId="3" fillId="0" borderId="0" xfId="0" applyFont="1"/>
    <xf numFmtId="0" fontId="3" fillId="0" borderId="1" xfId="0" applyFont="1" applyBorder="1" applyAlignment="1">
      <alignment horizontal="left" vertical="top" wrapText="1"/>
    </xf>
    <xf numFmtId="0" fontId="3" fillId="0" borderId="1" xfId="0" applyFont="1" applyBorder="1" applyAlignment="1">
      <alignment vertical="top"/>
    </xf>
    <xf numFmtId="0" fontId="9" fillId="0" borderId="1" xfId="0" applyFont="1" applyBorder="1" applyAlignment="1">
      <alignment horizontal="left" vertical="top" wrapText="1"/>
    </xf>
    <xf numFmtId="0" fontId="9" fillId="0" borderId="1" xfId="0" applyFont="1" applyBorder="1" applyAlignment="1">
      <alignment vertical="top" wrapText="1"/>
    </xf>
    <xf numFmtId="0" fontId="3" fillId="0" borderId="0" xfId="0" applyFont="1" applyAlignment="1">
      <alignment vertical="top"/>
    </xf>
    <xf numFmtId="0" fontId="12" fillId="0" borderId="0" xfId="5" applyAlignment="1">
      <alignment vertical="center"/>
    </xf>
    <xf numFmtId="0" fontId="12" fillId="0" borderId="0" xfId="5" applyFill="1"/>
    <xf numFmtId="0" fontId="12" fillId="0" borderId="0" xfId="5" applyFill="1" applyAlignment="1">
      <alignment vertical="center"/>
    </xf>
    <xf numFmtId="38" fontId="9" fillId="7" borderId="38" xfId="6" applyNumberFormat="1" applyFont="1" applyFill="1" applyBorder="1" applyAlignment="1" applyProtection="1">
      <alignment horizontal="right" vertical="top"/>
    </xf>
    <xf numFmtId="38" fontId="9" fillId="7" borderId="0" xfId="6" applyNumberFormat="1" applyFont="1" applyFill="1" applyBorder="1" applyAlignment="1" applyProtection="1">
      <alignment horizontal="right" vertical="top"/>
    </xf>
    <xf numFmtId="38" fontId="9" fillId="7" borderId="14" xfId="6" applyNumberFormat="1" applyFont="1" applyFill="1" applyBorder="1" applyAlignment="1" applyProtection="1">
      <alignment horizontal="right" vertical="top"/>
    </xf>
    <xf numFmtId="165" fontId="9" fillId="7" borderId="38" xfId="1" applyNumberFormat="1" applyFont="1" applyFill="1" applyBorder="1" applyAlignment="1" applyProtection="1">
      <alignment horizontal="right" vertical="top"/>
    </xf>
    <xf numFmtId="165" fontId="9" fillId="7" borderId="0" xfId="1" applyNumberFormat="1" applyFont="1" applyFill="1" applyBorder="1" applyAlignment="1" applyProtection="1">
      <alignment horizontal="right" vertical="top"/>
    </xf>
    <xf numFmtId="165" fontId="9" fillId="7" borderId="14" xfId="1" applyNumberFormat="1" applyFont="1" applyFill="1" applyBorder="1" applyAlignment="1" applyProtection="1">
      <alignment horizontal="right" vertical="top"/>
    </xf>
    <xf numFmtId="7" fontId="3" fillId="7" borderId="1" xfId="10" applyNumberFormat="1" applyFont="1" applyFill="1" applyBorder="1" applyProtection="1"/>
    <xf numFmtId="164" fontId="3" fillId="0" borderId="1" xfId="9" applyNumberFormat="1" applyFont="1" applyFill="1" applyBorder="1" applyAlignment="1" applyProtection="1">
      <alignment horizontal="right"/>
      <protection locked="0"/>
    </xf>
    <xf numFmtId="0" fontId="9" fillId="0" borderId="0" xfId="3" applyFont="1"/>
    <xf numFmtId="0" fontId="10" fillId="0" borderId="0" xfId="3" applyFont="1"/>
    <xf numFmtId="0" fontId="9" fillId="0" borderId="5" xfId="4" applyFont="1" applyBorder="1"/>
    <xf numFmtId="0" fontId="9" fillId="0" borderId="6" xfId="4" applyFont="1" applyBorder="1"/>
    <xf numFmtId="0" fontId="9" fillId="0" borderId="7" xfId="4" applyFont="1" applyBorder="1" applyAlignment="1" applyProtection="1">
      <alignment horizontal="center"/>
      <protection locked="0"/>
    </xf>
    <xf numFmtId="0" fontId="8" fillId="0" borderId="1" xfId="4" quotePrefix="1" applyFont="1" applyBorder="1" applyAlignment="1">
      <alignment horizontal="left" vertical="center"/>
    </xf>
    <xf numFmtId="0" fontId="8" fillId="0" borderId="1" xfId="4" applyFont="1" applyBorder="1" applyAlignment="1">
      <alignment vertical="center"/>
    </xf>
    <xf numFmtId="0" fontId="9" fillId="0" borderId="1" xfId="4" applyFont="1" applyBorder="1" applyAlignment="1" applyProtection="1">
      <alignment horizontal="left" vertical="center"/>
      <protection locked="0"/>
    </xf>
    <xf numFmtId="49" fontId="9" fillId="0" borderId="1" xfId="4" applyNumberFormat="1" applyFont="1" applyBorder="1" applyAlignment="1" applyProtection="1">
      <alignment horizontal="left" vertical="center"/>
      <protection locked="0"/>
    </xf>
    <xf numFmtId="0" fontId="8" fillId="0" borderId="0" xfId="4" quotePrefix="1" applyFont="1" applyAlignment="1">
      <alignment horizontal="left" vertical="center"/>
    </xf>
    <xf numFmtId="0" fontId="8" fillId="0" borderId="0" xfId="4" applyFont="1" applyAlignment="1">
      <alignment vertical="center"/>
    </xf>
    <xf numFmtId="49" fontId="8" fillId="0" borderId="0" xfId="4" applyNumberFormat="1" applyFont="1" applyAlignment="1" applyProtection="1">
      <alignment horizontal="right" vertical="center"/>
      <protection locked="0"/>
    </xf>
    <xf numFmtId="0" fontId="8" fillId="0" borderId="0" xfId="3" applyFont="1" applyProtection="1">
      <protection locked="0"/>
    </xf>
    <xf numFmtId="0" fontId="9" fillId="0" borderId="0" xfId="3" applyFont="1" applyProtection="1">
      <protection locked="0"/>
    </xf>
    <xf numFmtId="0" fontId="8" fillId="0" borderId="5" xfId="3" applyFont="1" applyBorder="1" applyAlignment="1" applyProtection="1">
      <alignment vertical="center"/>
      <protection locked="0"/>
    </xf>
    <xf numFmtId="0" fontId="8" fillId="0" borderId="6" xfId="3" applyFont="1" applyBorder="1" applyAlignment="1" applyProtection="1">
      <alignment vertical="center"/>
      <protection locked="0"/>
    </xf>
    <xf numFmtId="0" fontId="8" fillId="0" borderId="32" xfId="3" applyFont="1" applyBorder="1" applyAlignment="1" applyProtection="1">
      <alignment vertical="center"/>
      <protection locked="0"/>
    </xf>
    <xf numFmtId="0" fontId="10" fillId="0" borderId="5" xfId="3" applyFont="1" applyBorder="1" applyAlignment="1">
      <alignment vertical="center"/>
    </xf>
    <xf numFmtId="0" fontId="12" fillId="0" borderId="6" xfId="5" applyFill="1" applyBorder="1" applyAlignment="1" applyProtection="1">
      <alignment vertical="center"/>
      <protection locked="0"/>
    </xf>
    <xf numFmtId="0" fontId="9" fillId="0" borderId="32" xfId="0" applyFont="1" applyBorder="1" applyAlignment="1" applyProtection="1">
      <alignment vertical="center" wrapText="1"/>
      <protection locked="0"/>
    </xf>
    <xf numFmtId="0" fontId="10" fillId="0" borderId="36" xfId="3" applyFont="1" applyBorder="1" applyAlignment="1">
      <alignment vertical="center"/>
    </xf>
    <xf numFmtId="0" fontId="12" fillId="0" borderId="0" xfId="5" applyFill="1" applyBorder="1" applyAlignment="1" applyProtection="1">
      <alignment vertical="center"/>
      <protection locked="0"/>
    </xf>
    <xf numFmtId="0" fontId="9" fillId="0" borderId="37" xfId="0" applyFont="1" applyBorder="1" applyAlignment="1" applyProtection="1">
      <alignment vertical="center" wrapText="1"/>
      <protection locked="0"/>
    </xf>
    <xf numFmtId="0" fontId="9" fillId="0" borderId="0" xfId="0" applyFont="1" applyAlignment="1" applyProtection="1">
      <alignment horizontal="left" vertical="center"/>
      <protection locked="0"/>
    </xf>
    <xf numFmtId="0" fontId="10" fillId="0" borderId="28" xfId="3" applyFont="1" applyBorder="1" applyAlignment="1">
      <alignment vertical="center"/>
    </xf>
    <xf numFmtId="0" fontId="12" fillId="0" borderId="29" xfId="5" applyFill="1" applyBorder="1" applyAlignment="1" applyProtection="1">
      <alignment vertical="center"/>
      <protection locked="0"/>
    </xf>
    <xf numFmtId="0" fontId="9" fillId="0" borderId="40" xfId="0" applyFont="1" applyBorder="1" applyAlignment="1" applyProtection="1">
      <alignment vertical="center" wrapText="1"/>
      <protection locked="0"/>
    </xf>
    <xf numFmtId="0" fontId="12" fillId="0" borderId="0" xfId="5" applyFill="1" applyBorder="1" applyAlignment="1" applyProtection="1">
      <alignment horizontal="left" vertical="center"/>
      <protection locked="0"/>
    </xf>
    <xf numFmtId="0" fontId="9" fillId="0" borderId="37" xfId="0" applyFont="1" applyBorder="1" applyAlignment="1" applyProtection="1">
      <alignment horizontal="left" vertical="center" wrapText="1"/>
      <protection locked="0"/>
    </xf>
    <xf numFmtId="0" fontId="12" fillId="0" borderId="6" xfId="5" applyFill="1" applyBorder="1" applyAlignment="1" applyProtection="1">
      <alignment horizontal="left" vertical="center"/>
      <protection locked="0"/>
    </xf>
    <xf numFmtId="0" fontId="9" fillId="0" borderId="32" xfId="0" applyFont="1" applyBorder="1" applyAlignment="1" applyProtection="1">
      <alignment horizontal="left" vertical="center" wrapText="1"/>
      <protection locked="0"/>
    </xf>
    <xf numFmtId="0" fontId="9"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6" fillId="0" borderId="0" xfId="0" applyFont="1" applyProtection="1">
      <protection locked="0"/>
    </xf>
    <xf numFmtId="0" fontId="0" fillId="0" borderId="0" xfId="0" applyProtection="1">
      <protection locked="0"/>
    </xf>
    <xf numFmtId="0" fontId="13"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3"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5"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4"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4"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4" fillId="0" borderId="0" xfId="0" applyFont="1" applyAlignment="1" applyProtection="1">
      <alignment horizontal="left"/>
      <protection locked="0"/>
    </xf>
    <xf numFmtId="3" fontId="4" fillId="0" borderId="0" xfId="0" applyNumberFormat="1" applyFont="1" applyAlignment="1" applyProtection="1">
      <alignment horizontal="center" vertical="top"/>
      <protection locked="0"/>
    </xf>
    <xf numFmtId="165" fontId="4" fillId="0" borderId="0" xfId="1" applyNumberFormat="1" applyFont="1" applyFill="1" applyBorder="1" applyAlignment="1" applyProtection="1">
      <alignment horizontal="center" vertical="top"/>
      <protection locked="0"/>
    </xf>
    <xf numFmtId="164" fontId="4" fillId="0" borderId="0" xfId="0" applyNumberFormat="1" applyFont="1" applyAlignment="1" applyProtection="1">
      <alignment horizontal="center" vertical="top"/>
      <protection locked="0"/>
    </xf>
    <xf numFmtId="165" fontId="4"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4" fillId="7" borderId="1" xfId="1" applyNumberFormat="1" applyFont="1" applyFill="1" applyBorder="1" applyAlignment="1" applyProtection="1">
      <alignment horizontal="center"/>
    </xf>
    <xf numFmtId="165" fontId="4"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4" fillId="7" borderId="1" xfId="1" applyNumberFormat="1" applyFont="1" applyFill="1" applyBorder="1" applyAlignment="1" applyProtection="1">
      <alignment horizontal="center" vertical="top"/>
    </xf>
    <xf numFmtId="165" fontId="4" fillId="7" borderId="1" xfId="1" applyNumberFormat="1" applyFont="1" applyFill="1" applyBorder="1" applyAlignment="1" applyProtection="1">
      <alignment horizontal="center" vertical="top" wrapText="1"/>
    </xf>
    <xf numFmtId="0" fontId="0" fillId="7" borderId="0" xfId="0" applyFill="1" applyProtection="1">
      <protection locked="0"/>
    </xf>
    <xf numFmtId="0" fontId="17" fillId="0" borderId="25" xfId="0" applyFont="1" applyBorder="1" applyProtection="1">
      <protection locked="0"/>
    </xf>
    <xf numFmtId="2" fontId="0" fillId="0" borderId="0" xfId="0" applyNumberFormat="1" applyProtection="1">
      <protection locked="0"/>
    </xf>
    <xf numFmtId="0" fontId="17" fillId="0" borderId="0" xfId="0" applyFont="1" applyProtection="1">
      <protection locked="0"/>
    </xf>
    <xf numFmtId="0" fontId="12" fillId="0" borderId="0" xfId="5" applyProtection="1">
      <protection locked="0"/>
    </xf>
    <xf numFmtId="0" fontId="4"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8" fillId="7" borderId="0" xfId="0" applyNumberFormat="1" applyFont="1" applyFill="1" applyAlignment="1">
      <alignment horizontal="left"/>
    </xf>
    <xf numFmtId="0" fontId="8"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4" fillId="0" borderId="0" xfId="0" applyFont="1" applyProtection="1">
      <protection locked="0"/>
    </xf>
    <xf numFmtId="0" fontId="15" fillId="0" borderId="1" xfId="0" applyFont="1" applyBorder="1" applyAlignment="1" applyProtection="1">
      <alignment horizontal="left" vertical="top" wrapText="1"/>
      <protection locked="0"/>
    </xf>
    <xf numFmtId="0" fontId="0" fillId="0" borderId="4" xfId="0" applyBorder="1" applyAlignment="1" applyProtection="1">
      <alignment wrapText="1"/>
      <protection locked="0"/>
    </xf>
    <xf numFmtId="0" fontId="8" fillId="7" borderId="0" xfId="0" applyFont="1" applyFill="1" applyAlignment="1">
      <alignment horizontal="left"/>
    </xf>
    <xf numFmtId="0" fontId="4"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7"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4"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28" fillId="0" borderId="10" xfId="0" applyFont="1" applyBorder="1" applyAlignment="1" applyProtection="1">
      <alignment horizontal="centerContinuous"/>
      <protection locked="0"/>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8" fillId="0" borderId="13" xfId="0" applyFont="1" applyBorder="1" applyProtection="1">
      <protection locked="0"/>
    </xf>
    <xf numFmtId="0" fontId="28" fillId="0" borderId="0" xfId="0" applyFont="1" applyAlignment="1" applyProtection="1">
      <alignment horizontal="right"/>
      <protection locked="0"/>
    </xf>
    <xf numFmtId="0" fontId="28" fillId="0" borderId="14" xfId="0" applyFont="1" applyBorder="1" applyAlignment="1" applyProtection="1">
      <alignment horizontal="centerContinuous"/>
      <protection locked="0"/>
    </xf>
    <xf numFmtId="0" fontId="29" fillId="0" borderId="13" xfId="0" applyFont="1" applyBorder="1" applyProtection="1">
      <protection locked="0"/>
    </xf>
    <xf numFmtId="0" fontId="29"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2" fillId="0" borderId="0" xfId="5" applyFill="1" applyProtection="1">
      <protection locked="0"/>
    </xf>
    <xf numFmtId="0" fontId="3" fillId="0" borderId="0" xfId="0" applyFont="1" applyProtection="1">
      <protection locked="0"/>
    </xf>
    <xf numFmtId="0" fontId="3" fillId="0" borderId="0" xfId="0" applyFont="1" applyAlignment="1" applyProtection="1">
      <alignment vertical="top"/>
      <protection locked="0"/>
    </xf>
    <xf numFmtId="0" fontId="13" fillId="0" borderId="0" xfId="0" applyFont="1" applyProtection="1">
      <protection locked="0"/>
    </xf>
    <xf numFmtId="0" fontId="4" fillId="0" borderId="0" xfId="0" applyFont="1" applyAlignment="1" applyProtection="1">
      <alignment vertical="top"/>
      <protection locked="0"/>
    </xf>
    <xf numFmtId="0" fontId="4"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vertical="top"/>
      <protection locked="0"/>
    </xf>
    <xf numFmtId="0" fontId="9" fillId="0" borderId="1" xfId="0" applyFont="1" applyBorder="1" applyAlignment="1" applyProtection="1">
      <alignment horizontal="left" vertical="top" wrapText="1"/>
      <protection locked="0"/>
    </xf>
    <xf numFmtId="0" fontId="9" fillId="0" borderId="1" xfId="0" applyFont="1" applyBorder="1" applyAlignment="1" applyProtection="1">
      <alignment vertical="top" wrapText="1"/>
      <protection locked="0"/>
    </xf>
    <xf numFmtId="49" fontId="8" fillId="7" borderId="0" xfId="0" applyNumberFormat="1" applyFont="1" applyFill="1"/>
    <xf numFmtId="0" fontId="8" fillId="7" borderId="8" xfId="0" applyFont="1" applyFill="1" applyBorder="1" applyAlignment="1">
      <alignment horizontal="left"/>
    </xf>
    <xf numFmtId="0" fontId="8" fillId="7" borderId="8" xfId="0" applyFont="1" applyFill="1" applyBorder="1" applyAlignment="1">
      <alignment horizontal="right"/>
    </xf>
    <xf numFmtId="0" fontId="19" fillId="0" borderId="0" xfId="0" applyFont="1" applyProtection="1">
      <protection locked="0"/>
    </xf>
    <xf numFmtId="0" fontId="9" fillId="7" borderId="0" xfId="0" applyFont="1" applyFill="1" applyProtection="1">
      <protection locked="0"/>
    </xf>
    <xf numFmtId="0" fontId="11" fillId="7" borderId="0" xfId="0" applyFont="1" applyFill="1" applyAlignment="1" applyProtection="1">
      <alignment horizontal="left"/>
      <protection locked="0"/>
    </xf>
    <xf numFmtId="0" fontId="8" fillId="3" borderId="25" xfId="0" applyFont="1" applyFill="1" applyBorder="1" applyProtection="1">
      <protection locked="0"/>
    </xf>
    <xf numFmtId="0" fontId="8" fillId="3" borderId="26" xfId="0" applyFont="1" applyFill="1" applyBorder="1" applyProtection="1">
      <protection locked="0"/>
    </xf>
    <xf numFmtId="0" fontId="8" fillId="3" borderId="27" xfId="0" applyFont="1" applyFill="1" applyBorder="1" applyProtection="1">
      <protection locked="0"/>
    </xf>
    <xf numFmtId="0" fontId="8" fillId="4" borderId="25" xfId="0" applyFont="1" applyFill="1" applyBorder="1" applyAlignment="1" applyProtection="1">
      <alignment vertical="center" wrapText="1"/>
      <protection locked="0"/>
    </xf>
    <xf numFmtId="0" fontId="9" fillId="4" borderId="26" xfId="0" applyFont="1" applyFill="1" applyBorder="1" applyAlignment="1" applyProtection="1">
      <alignment vertical="center" wrapText="1"/>
      <protection locked="0"/>
    </xf>
    <xf numFmtId="0" fontId="9" fillId="4" borderId="27" xfId="0" applyFont="1" applyFill="1" applyBorder="1" applyAlignment="1" applyProtection="1">
      <alignment vertical="center" wrapText="1"/>
      <protection locked="0"/>
    </xf>
    <xf numFmtId="49" fontId="9" fillId="0" borderId="24" xfId="0" applyNumberFormat="1" applyFont="1" applyBorder="1" applyAlignment="1" applyProtection="1">
      <alignment horizontal="right" vertical="top"/>
      <protection locked="0"/>
    </xf>
    <xf numFmtId="0" fontId="9" fillId="0" borderId="5" xfId="0" applyFont="1" applyBorder="1" applyAlignment="1" applyProtection="1">
      <alignment horizontal="left" vertical="top" indent="1"/>
      <protection locked="0"/>
    </xf>
    <xf numFmtId="0" fontId="9" fillId="0" borderId="32" xfId="0" applyFont="1" applyBorder="1" applyAlignment="1" applyProtection="1">
      <alignment horizontal="left" vertical="top" indent="1"/>
      <protection locked="0"/>
    </xf>
    <xf numFmtId="49" fontId="9" fillId="0" borderId="35"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0" borderId="37" xfId="0" applyFont="1" applyBorder="1" applyAlignment="1" applyProtection="1">
      <alignment horizontal="left" vertical="top" indent="1"/>
      <protection locked="0"/>
    </xf>
    <xf numFmtId="49" fontId="9" fillId="2" borderId="39" xfId="0" applyNumberFormat="1" applyFont="1" applyFill="1" applyBorder="1" applyAlignment="1" applyProtection="1">
      <alignment horizontal="right" vertical="top"/>
      <protection locked="0"/>
    </xf>
    <xf numFmtId="2" fontId="9" fillId="2" borderId="28" xfId="0" applyNumberFormat="1" applyFont="1" applyFill="1" applyBorder="1" applyAlignment="1" applyProtection="1">
      <alignment horizontal="right" vertical="top"/>
      <protection locked="0"/>
    </xf>
    <xf numFmtId="0" fontId="9" fillId="2" borderId="40" xfId="0" applyFont="1" applyFill="1" applyBorder="1" applyAlignment="1" applyProtection="1">
      <alignment horizontal="left" vertical="top" indent="1"/>
      <protection locked="0"/>
    </xf>
    <xf numFmtId="0" fontId="9" fillId="0" borderId="36" xfId="0" applyFont="1" applyBorder="1" applyAlignment="1" applyProtection="1">
      <alignment horizontal="left" vertical="top" indent="1"/>
      <protection locked="0"/>
    </xf>
    <xf numFmtId="0" fontId="9" fillId="0" borderId="36" xfId="0" quotePrefix="1" applyFont="1" applyBorder="1" applyAlignment="1" applyProtection="1">
      <alignment horizontal="right" vertical="top"/>
      <protection locked="0"/>
    </xf>
    <xf numFmtId="0" fontId="9" fillId="0" borderId="37" xfId="0" applyFont="1" applyBorder="1" applyAlignment="1" applyProtection="1">
      <alignment horizontal="left" vertical="top" wrapText="1" indent="1"/>
      <protection locked="0"/>
    </xf>
    <xf numFmtId="38" fontId="9" fillId="7" borderId="38" xfId="6" applyNumberFormat="1" applyFont="1" applyFill="1" applyBorder="1" applyAlignment="1" applyProtection="1">
      <alignment horizontal="right" vertical="top"/>
      <protection locked="0"/>
    </xf>
    <xf numFmtId="0" fontId="9" fillId="2" borderId="28" xfId="0" applyFont="1" applyFill="1" applyBorder="1" applyAlignment="1" applyProtection="1">
      <alignment vertical="top"/>
      <protection locked="0"/>
    </xf>
    <xf numFmtId="0" fontId="9" fillId="2" borderId="40" xfId="0" applyFont="1" applyFill="1" applyBorder="1" applyAlignment="1" applyProtection="1">
      <alignment horizontal="left" vertical="top" wrapText="1" indent="1"/>
      <protection locked="0"/>
    </xf>
    <xf numFmtId="0" fontId="9" fillId="0" borderId="32" xfId="0" applyFont="1" applyBorder="1" applyAlignment="1" applyProtection="1">
      <alignment vertical="top"/>
      <protection locked="0"/>
    </xf>
    <xf numFmtId="0" fontId="3" fillId="0" borderId="0" xfId="0" applyFont="1" applyAlignment="1" applyProtection="1">
      <alignment vertical="center" wrapText="1"/>
      <protection locked="0"/>
    </xf>
    <xf numFmtId="0" fontId="23" fillId="2" borderId="39" xfId="0" applyFont="1" applyFill="1" applyBorder="1" applyAlignment="1" applyProtection="1">
      <alignment vertical="top"/>
      <protection locked="0"/>
    </xf>
    <xf numFmtId="0" fontId="9" fillId="2" borderId="28" xfId="0" applyFont="1" applyFill="1" applyBorder="1" applyAlignment="1" applyProtection="1">
      <alignment horizontal="left" vertical="top"/>
      <protection locked="0"/>
    </xf>
    <xf numFmtId="0" fontId="9" fillId="2" borderId="40" xfId="0" applyFont="1" applyFill="1" applyBorder="1" applyAlignment="1" applyProtection="1">
      <alignment vertical="top"/>
      <protection locked="0"/>
    </xf>
    <xf numFmtId="0" fontId="9" fillId="0" borderId="0" xfId="0" applyFont="1" applyAlignment="1" applyProtection="1">
      <alignment horizontal="left" vertical="top" indent="1"/>
      <protection locked="0"/>
    </xf>
    <xf numFmtId="0" fontId="9" fillId="2" borderId="29" xfId="0" applyFont="1" applyFill="1" applyBorder="1" applyAlignment="1" applyProtection="1">
      <alignment horizontal="left" vertical="top" wrapText="1" indent="1"/>
      <protection locked="0"/>
    </xf>
    <xf numFmtId="49" fontId="9" fillId="0" borderId="36" xfId="0" applyNumberFormat="1" applyFont="1" applyBorder="1" applyAlignment="1" applyProtection="1">
      <alignment horizontal="right" vertical="top"/>
      <protection locked="0"/>
    </xf>
    <xf numFmtId="0" fontId="9" fillId="2" borderId="36" xfId="0" applyFont="1" applyFill="1" applyBorder="1" applyAlignment="1" applyProtection="1">
      <alignment vertical="top"/>
      <protection locked="0"/>
    </xf>
    <xf numFmtId="0" fontId="9" fillId="2" borderId="37" xfId="0" applyFont="1" applyFill="1" applyBorder="1" applyAlignment="1" applyProtection="1">
      <alignment horizontal="left" vertical="top" indent="1"/>
      <protection locked="0"/>
    </xf>
    <xf numFmtId="49" fontId="9" fillId="2" borderId="5" xfId="0" applyNumberFormat="1" applyFont="1" applyFill="1" applyBorder="1" applyAlignment="1" applyProtection="1">
      <alignment horizontal="right" vertical="top"/>
      <protection locked="0"/>
    </xf>
    <xf numFmtId="0" fontId="9" fillId="2" borderId="5" xfId="0" applyFont="1" applyFill="1" applyBorder="1" applyAlignment="1" applyProtection="1">
      <alignment horizontal="left" vertical="top" indent="1"/>
      <protection locked="0"/>
    </xf>
    <xf numFmtId="0" fontId="9" fillId="2" borderId="32" xfId="0" applyFont="1" applyFill="1" applyBorder="1" applyAlignment="1" applyProtection="1">
      <alignment vertical="top"/>
      <protection locked="0"/>
    </xf>
    <xf numFmtId="49" fontId="9" fillId="0" borderId="39" xfId="0" applyNumberFormat="1" applyFont="1" applyBorder="1" applyAlignment="1" applyProtection="1">
      <alignment horizontal="right" vertical="top"/>
      <protection locked="0"/>
    </xf>
    <xf numFmtId="0" fontId="9" fillId="0" borderId="28" xfId="0" applyFont="1" applyBorder="1" applyAlignment="1" applyProtection="1">
      <alignment vertical="top"/>
      <protection locked="0"/>
    </xf>
    <xf numFmtId="0" fontId="9" fillId="0" borderId="40" xfId="0" applyFont="1" applyBorder="1" applyAlignment="1" applyProtection="1">
      <alignment horizontal="left" vertical="top" indent="1"/>
      <protection locked="0"/>
    </xf>
    <xf numFmtId="49" fontId="8" fillId="7" borderId="8" xfId="0" applyNumberFormat="1" applyFont="1" applyFill="1" applyBorder="1" applyAlignment="1">
      <alignment horizontal="right"/>
    </xf>
    <xf numFmtId="49" fontId="8" fillId="7" borderId="26" xfId="0" applyNumberFormat="1" applyFont="1" applyFill="1" applyBorder="1" applyAlignment="1">
      <alignment horizontal="right"/>
    </xf>
    <xf numFmtId="49" fontId="8" fillId="7" borderId="27" xfId="0" applyNumberFormat="1" applyFont="1" applyFill="1" applyBorder="1" applyAlignment="1">
      <alignment horizontal="right"/>
    </xf>
    <xf numFmtId="0" fontId="9" fillId="0" borderId="34" xfId="0" applyFont="1" applyBorder="1" applyAlignment="1" applyProtection="1">
      <alignment horizontal="left" vertical="top" indent="1"/>
      <protection locked="0"/>
    </xf>
    <xf numFmtId="0" fontId="8" fillId="0" borderId="0" xfId="3" applyFont="1" applyAlignment="1" applyProtection="1">
      <alignment horizontal="left"/>
      <protection locked="0"/>
    </xf>
    <xf numFmtId="0" fontId="3" fillId="0" borderId="0" xfId="3" applyFont="1" applyProtection="1">
      <protection locked="0"/>
    </xf>
    <xf numFmtId="0" fontId="8" fillId="0" borderId="0" xfId="3" applyFont="1" applyAlignment="1" applyProtection="1">
      <alignment horizontal="center"/>
      <protection locked="0"/>
    </xf>
    <xf numFmtId="0" fontId="24" fillId="0" borderId="0" xfId="3" applyFont="1" applyAlignment="1" applyProtection="1">
      <alignment horizontal="left"/>
      <protection locked="0"/>
    </xf>
    <xf numFmtId="0" fontId="24" fillId="0" borderId="0" xfId="3" applyFont="1" applyAlignment="1" applyProtection="1">
      <alignment horizontal="center"/>
      <protection locked="0"/>
    </xf>
    <xf numFmtId="0" fontId="24" fillId="0" borderId="0" xfId="3" applyFont="1" applyProtection="1">
      <protection locked="0"/>
    </xf>
    <xf numFmtId="0" fontId="25" fillId="0" borderId="0" xfId="3" applyFont="1" applyAlignment="1" applyProtection="1">
      <alignment horizontal="center"/>
      <protection locked="0"/>
    </xf>
    <xf numFmtId="0" fontId="4" fillId="0" borderId="0" xfId="3" applyFont="1" applyProtection="1">
      <protection locked="0"/>
    </xf>
    <xf numFmtId="0" fontId="4" fillId="0" borderId="2" xfId="3" applyFont="1" applyBorder="1" applyAlignment="1" applyProtection="1">
      <alignment horizontal="left"/>
      <protection locked="0"/>
    </xf>
    <xf numFmtId="0" fontId="4" fillId="0" borderId="3" xfId="3" applyFont="1" applyBorder="1" applyAlignment="1" applyProtection="1">
      <alignment horizontal="left"/>
      <protection locked="0"/>
    </xf>
    <xf numFmtId="0" fontId="4" fillId="0" borderId="4" xfId="3" applyFont="1" applyBorder="1" applyAlignment="1" applyProtection="1">
      <alignment horizontal="left"/>
      <protection locked="0"/>
    </xf>
    <xf numFmtId="0" fontId="4" fillId="0" borderId="1" xfId="3" applyFont="1" applyBorder="1" applyAlignment="1" applyProtection="1">
      <alignment horizontal="left" wrapText="1"/>
      <protection locked="0"/>
    </xf>
    <xf numFmtId="0" fontId="4" fillId="0" borderId="1" xfId="3" applyFont="1" applyBorder="1" applyAlignment="1" applyProtection="1">
      <alignment horizontal="right" wrapText="1"/>
      <protection locked="0"/>
    </xf>
    <xf numFmtId="0" fontId="4" fillId="0" borderId="1" xfId="3" applyFont="1" applyBorder="1" applyAlignment="1" applyProtection="1">
      <alignment wrapText="1"/>
      <protection locked="0"/>
    </xf>
    <xf numFmtId="0" fontId="4" fillId="0" borderId="1" xfId="3" applyFont="1" applyBorder="1" applyProtection="1">
      <protection locked="0"/>
    </xf>
    <xf numFmtId="0" fontId="3" fillId="0" borderId="0" xfId="3" applyFont="1" applyAlignment="1" applyProtection="1">
      <alignment wrapText="1"/>
      <protection locked="0"/>
    </xf>
    <xf numFmtId="164" fontId="3" fillId="0" borderId="0" xfId="3" applyNumberFormat="1" applyFont="1" applyAlignment="1" applyProtection="1">
      <alignment horizontal="center"/>
      <protection locked="0"/>
    </xf>
    <xf numFmtId="9" fontId="3" fillId="0" borderId="0" xfId="3" applyNumberFormat="1" applyFont="1" applyAlignment="1" applyProtection="1">
      <alignment horizontal="center"/>
      <protection locked="0"/>
    </xf>
    <xf numFmtId="49" fontId="8" fillId="0" borderId="0" xfId="3" applyNumberFormat="1" applyFont="1" applyAlignment="1" applyProtection="1">
      <alignment horizontal="left"/>
      <protection locked="0"/>
    </xf>
    <xf numFmtId="0" fontId="3" fillId="0" borderId="0" xfId="3" applyFont="1" applyAlignment="1" applyProtection="1">
      <alignment horizontal="center"/>
      <protection locked="0"/>
    </xf>
    <xf numFmtId="0" fontId="4" fillId="7" borderId="0" xfId="3" applyFont="1" applyFill="1"/>
    <xf numFmtId="0" fontId="4" fillId="7" borderId="1" xfId="3" applyFont="1" applyFill="1" applyBorder="1" applyAlignment="1">
      <alignment horizontal="right" wrapText="1"/>
    </xf>
    <xf numFmtId="165" fontId="3" fillId="7" borderId="1" xfId="8" applyNumberFormat="1" applyFont="1" applyFill="1" applyBorder="1" applyAlignment="1" applyProtection="1">
      <alignment horizontal="right"/>
    </xf>
    <xf numFmtId="8" fontId="3" fillId="7" borderId="1" xfId="3" applyNumberFormat="1" applyFont="1" applyFill="1" applyBorder="1" applyAlignment="1">
      <alignment horizontal="right"/>
    </xf>
    <xf numFmtId="1" fontId="8" fillId="7" borderId="1" xfId="3" applyNumberFormat="1" applyFont="1" applyFill="1" applyBorder="1" applyAlignment="1">
      <alignment horizontal="right"/>
    </xf>
    <xf numFmtId="0" fontId="25" fillId="0" borderId="0" xfId="3" applyFont="1" applyProtection="1">
      <protection locked="0"/>
    </xf>
    <xf numFmtId="49" fontId="3" fillId="0" borderId="0" xfId="3" applyNumberFormat="1" applyFont="1" applyProtection="1">
      <protection locked="0"/>
    </xf>
    <xf numFmtId="0" fontId="4" fillId="0" borderId="3" xfId="3" applyFont="1" applyBorder="1" applyProtection="1">
      <protection locked="0"/>
    </xf>
    <xf numFmtId="164" fontId="3" fillId="0" borderId="0" xfId="3" applyNumberFormat="1" applyFont="1" applyAlignment="1" applyProtection="1">
      <alignment horizontal="right"/>
      <protection locked="0"/>
    </xf>
    <xf numFmtId="165" fontId="3" fillId="0" borderId="0" xfId="8" applyNumberFormat="1" applyFont="1" applyBorder="1" applyAlignment="1" applyProtection="1">
      <alignment horizontal="right"/>
      <protection locked="0"/>
    </xf>
    <xf numFmtId="49" fontId="8" fillId="0" borderId="1" xfId="3" applyNumberFormat="1" applyFont="1" applyBorder="1" applyAlignment="1" applyProtection="1">
      <alignment horizontal="right" wrapText="1"/>
      <protection locked="0"/>
    </xf>
    <xf numFmtId="0" fontId="3" fillId="0" borderId="0" xfId="3" applyFont="1" applyAlignment="1" applyProtection="1">
      <alignment vertical="top" wrapText="1"/>
      <protection locked="0"/>
    </xf>
    <xf numFmtId="0" fontId="4" fillId="0" borderId="2" xfId="3" applyFont="1" applyBorder="1"/>
    <xf numFmtId="164" fontId="3" fillId="7" borderId="1" xfId="9" applyNumberFormat="1" applyFont="1" applyFill="1" applyBorder="1" applyAlignment="1" applyProtection="1">
      <alignment horizontal="right"/>
    </xf>
    <xf numFmtId="0" fontId="4" fillId="7" borderId="1" xfId="9" applyNumberFormat="1" applyFont="1" applyFill="1" applyBorder="1" applyAlignment="1" applyProtection="1">
      <alignment horizontal="right"/>
    </xf>
    <xf numFmtId="49" fontId="8" fillId="7" borderId="1" xfId="3" applyNumberFormat="1" applyFont="1" applyFill="1" applyBorder="1" applyAlignment="1">
      <alignment horizontal="right"/>
    </xf>
    <xf numFmtId="0" fontId="4" fillId="0" borderId="1" xfId="3" applyFont="1" applyBorder="1" applyAlignment="1">
      <alignment wrapText="1"/>
    </xf>
    <xf numFmtId="164" fontId="3" fillId="7" borderId="1" xfId="9" applyNumberFormat="1" applyFont="1" applyFill="1" applyBorder="1" applyProtection="1"/>
    <xf numFmtId="8" fontId="3" fillId="7" borderId="1" xfId="9" applyNumberFormat="1" applyFont="1" applyFill="1" applyBorder="1" applyProtection="1"/>
    <xf numFmtId="164" fontId="3" fillId="7" borderId="1" xfId="3" applyNumberFormat="1" applyFont="1" applyFill="1" applyBorder="1"/>
    <xf numFmtId="164" fontId="3" fillId="0" borderId="1" xfId="9" applyNumberFormat="1" applyFont="1" applyFill="1" applyBorder="1" applyProtection="1">
      <protection locked="0"/>
    </xf>
    <xf numFmtId="164" fontId="3" fillId="0" borderId="0" xfId="3" applyNumberFormat="1" applyFont="1" applyProtection="1">
      <protection locked="0"/>
    </xf>
    <xf numFmtId="0" fontId="4" fillId="0" borderId="0" xfId="3" applyFont="1" applyAlignment="1" applyProtection="1">
      <alignment wrapText="1"/>
      <protection locked="0"/>
    </xf>
    <xf numFmtId="164" fontId="3" fillId="0" borderId="0" xfId="9" applyNumberFormat="1" applyFont="1" applyFill="1" applyBorder="1" applyProtection="1">
      <protection locked="0"/>
    </xf>
    <xf numFmtId="164" fontId="3" fillId="0" borderId="0" xfId="10" applyNumberFormat="1" applyFont="1" applyProtection="1">
      <protection locked="0"/>
    </xf>
    <xf numFmtId="44" fontId="3" fillId="0" borderId="0" xfId="3" applyNumberFormat="1" applyFont="1" applyProtection="1">
      <protection locked="0"/>
    </xf>
    <xf numFmtId="0" fontId="8" fillId="0" borderId="0" xfId="3" applyFont="1" applyAlignment="1" applyProtection="1">
      <alignment horizontal="right"/>
      <protection locked="0"/>
    </xf>
    <xf numFmtId="0" fontId="25" fillId="0" borderId="0" xfId="3" applyFont="1" applyAlignment="1" applyProtection="1">
      <alignment horizontal="right"/>
      <protection locked="0"/>
    </xf>
    <xf numFmtId="0" fontId="4" fillId="0" borderId="1" xfId="3" applyFont="1" applyBorder="1" applyAlignment="1" applyProtection="1">
      <alignment horizontal="left"/>
      <protection locked="0"/>
    </xf>
    <xf numFmtId="0" fontId="3" fillId="0" borderId="1" xfId="3" applyFont="1" applyBorder="1" applyAlignment="1" applyProtection="1">
      <alignment horizontal="left"/>
      <protection locked="0"/>
    </xf>
    <xf numFmtId="165" fontId="3" fillId="7" borderId="1" xfId="8" applyNumberFormat="1" applyFont="1" applyFill="1" applyBorder="1" applyProtection="1"/>
    <xf numFmtId="0" fontId="4" fillId="0" borderId="10" xfId="3" applyFont="1" applyBorder="1" applyAlignment="1" applyProtection="1">
      <alignment horizontal="left"/>
      <protection locked="0"/>
    </xf>
    <xf numFmtId="0" fontId="4" fillId="0" borderId="11" xfId="3" applyFont="1" applyBorder="1" applyAlignment="1" applyProtection="1">
      <alignment horizontal="left"/>
      <protection locked="0"/>
    </xf>
    <xf numFmtId="0" fontId="4" fillId="0" borderId="12" xfId="3" applyFont="1" applyBorder="1" applyAlignment="1" applyProtection="1">
      <alignment horizontal="left"/>
      <protection locked="0"/>
    </xf>
    <xf numFmtId="0" fontId="18" fillId="0" borderId="13" xfId="3" applyFont="1" applyBorder="1" applyAlignment="1" applyProtection="1">
      <alignment horizontal="left" vertical="center" wrapText="1"/>
      <protection locked="0"/>
    </xf>
    <xf numFmtId="0" fontId="4" fillId="0" borderId="14" xfId="3" applyFont="1" applyBorder="1" applyAlignment="1" applyProtection="1">
      <alignment wrapText="1"/>
      <protection locked="0"/>
    </xf>
    <xf numFmtId="0" fontId="4" fillId="0" borderId="23" xfId="3" applyFont="1" applyBorder="1" applyProtection="1">
      <protection locked="0"/>
    </xf>
    <xf numFmtId="0" fontId="4" fillId="0" borderId="2" xfId="3" applyFont="1" applyBorder="1" applyAlignment="1" applyProtection="1">
      <alignment horizontal="centerContinuous" vertical="center" wrapText="1"/>
      <protection locked="0"/>
    </xf>
    <xf numFmtId="0" fontId="4" fillId="0" borderId="3" xfId="3" applyFont="1" applyBorder="1" applyAlignment="1" applyProtection="1">
      <alignment horizontal="centerContinuous" vertical="center"/>
      <protection locked="0"/>
    </xf>
    <xf numFmtId="0" fontId="3" fillId="0" borderId="3" xfId="3" applyFont="1" applyBorder="1" applyAlignment="1" applyProtection="1">
      <alignment horizontal="centerContinuous" vertical="center" wrapText="1"/>
      <protection locked="0"/>
    </xf>
    <xf numFmtId="0" fontId="3" fillId="0" borderId="48" xfId="3" applyFont="1" applyBorder="1" applyAlignment="1" applyProtection="1">
      <alignment horizontal="centerContinuous" vertical="center" wrapText="1"/>
      <protection locked="0"/>
    </xf>
    <xf numFmtId="0" fontId="3" fillId="0" borderId="49" xfId="3" applyFont="1" applyBorder="1" applyAlignment="1" applyProtection="1">
      <alignment vertical="center"/>
      <protection locked="0"/>
    </xf>
    <xf numFmtId="0" fontId="4" fillId="0" borderId="1" xfId="3" applyFont="1" applyBorder="1" applyAlignment="1" applyProtection="1">
      <alignment horizontal="center" vertical="center" wrapText="1"/>
      <protection locked="0"/>
    </xf>
    <xf numFmtId="0" fontId="4" fillId="0" borderId="19" xfId="3" applyFont="1" applyBorder="1" applyAlignment="1" applyProtection="1">
      <alignment horizontal="center" vertical="center" wrapText="1"/>
      <protection locked="0"/>
    </xf>
    <xf numFmtId="0" fontId="3" fillId="0" borderId="18" xfId="3" applyFont="1" applyBorder="1" applyAlignment="1" applyProtection="1">
      <alignment vertical="center" wrapText="1"/>
      <protection locked="0"/>
    </xf>
    <xf numFmtId="0" fontId="18" fillId="0" borderId="20" xfId="3" applyFont="1" applyBorder="1" applyAlignment="1" applyProtection="1">
      <alignment horizontal="left" vertical="center" wrapText="1"/>
      <protection locked="0"/>
    </xf>
    <xf numFmtId="0" fontId="4" fillId="0" borderId="21" xfId="3" applyFont="1" applyBorder="1" applyAlignment="1" applyProtection="1">
      <alignment horizontal="center" vertical="center" wrapText="1"/>
      <protection locked="0"/>
    </xf>
    <xf numFmtId="0" fontId="4" fillId="0" borderId="22" xfId="3" applyFont="1" applyBorder="1" applyAlignment="1" applyProtection="1">
      <alignment horizontal="center" vertical="center" wrapText="1"/>
      <protection locked="0"/>
    </xf>
    <xf numFmtId="0" fontId="19" fillId="0" borderId="0" xfId="0" applyFont="1" applyAlignment="1" applyProtection="1">
      <alignment horizontal="center"/>
      <protection locked="0"/>
    </xf>
    <xf numFmtId="0" fontId="11" fillId="7" borderId="0" xfId="0" applyFont="1" applyFill="1" applyProtection="1">
      <protection locked="0"/>
    </xf>
    <xf numFmtId="49" fontId="11" fillId="0" borderId="24" xfId="0" applyNumberFormat="1" applyFont="1" applyBorder="1" applyAlignment="1" applyProtection="1">
      <alignment horizontal="right" vertical="top"/>
      <protection locked="0"/>
    </xf>
    <xf numFmtId="49" fontId="11" fillId="0" borderId="35" xfId="0" applyNumberFormat="1" applyFont="1" applyBorder="1" applyAlignment="1" applyProtection="1">
      <alignment horizontal="right" vertical="top"/>
      <protection locked="0"/>
    </xf>
    <xf numFmtId="49" fontId="11" fillId="2" borderId="39" xfId="0" applyNumberFormat="1" applyFont="1" applyFill="1" applyBorder="1" applyAlignment="1" applyProtection="1">
      <alignment horizontal="right" vertical="top"/>
      <protection locked="0"/>
    </xf>
    <xf numFmtId="0" fontId="21" fillId="2" borderId="39" xfId="0" applyFont="1" applyFill="1" applyBorder="1" applyAlignment="1" applyProtection="1">
      <alignment vertical="top"/>
      <protection locked="0"/>
    </xf>
    <xf numFmtId="49" fontId="11" fillId="0" borderId="36" xfId="0" applyNumberFormat="1" applyFont="1" applyBorder="1" applyAlignment="1" applyProtection="1">
      <alignment horizontal="right" vertical="top"/>
      <protection locked="0"/>
    </xf>
    <xf numFmtId="0" fontId="11" fillId="0" borderId="36" xfId="0" applyFont="1" applyBorder="1" applyAlignment="1" applyProtection="1">
      <alignment vertical="top"/>
      <protection locked="0"/>
    </xf>
    <xf numFmtId="0" fontId="11" fillId="2" borderId="36" xfId="0" applyFont="1" applyFill="1" applyBorder="1" applyAlignment="1" applyProtection="1">
      <alignment vertical="top"/>
      <protection locked="0"/>
    </xf>
    <xf numFmtId="49" fontId="11" fillId="2" borderId="5" xfId="0" applyNumberFormat="1" applyFont="1" applyFill="1" applyBorder="1" applyAlignment="1" applyProtection="1">
      <alignment horizontal="right" vertical="top"/>
      <protection locked="0"/>
    </xf>
    <xf numFmtId="49" fontId="11" fillId="0" borderId="39" xfId="0" applyNumberFormat="1" applyFont="1" applyBorder="1" applyAlignment="1" applyProtection="1">
      <alignment horizontal="right" vertical="top"/>
      <protection locked="0"/>
    </xf>
    <xf numFmtId="0" fontId="24" fillId="0" borderId="0" xfId="3" applyFont="1" applyAlignment="1" applyProtection="1">
      <alignment horizontal="right"/>
      <protection locked="0"/>
    </xf>
    <xf numFmtId="7" fontId="3" fillId="0" borderId="1" xfId="10" applyNumberFormat="1" applyFont="1" applyBorder="1" applyProtection="1">
      <protection locked="0"/>
    </xf>
    <xf numFmtId="165" fontId="3" fillId="0" borderId="1" xfId="8" applyNumberFormat="1" applyFont="1" applyBorder="1" applyProtection="1">
      <protection locked="0"/>
    </xf>
    <xf numFmtId="0" fontId="4" fillId="2" borderId="1" xfId="3" applyFont="1" applyFill="1" applyBorder="1" applyAlignment="1" applyProtection="1">
      <alignment wrapText="1"/>
      <protection locked="0"/>
    </xf>
    <xf numFmtId="165" fontId="3" fillId="6" borderId="1" xfId="8" applyNumberFormat="1" applyFont="1" applyFill="1" applyBorder="1" applyProtection="1">
      <protection locked="0"/>
    </xf>
    <xf numFmtId="7" fontId="3"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4" fillId="7" borderId="1" xfId="0" applyNumberFormat="1" applyFont="1" applyFill="1" applyBorder="1" applyAlignment="1">
      <alignment horizontal="center"/>
    </xf>
    <xf numFmtId="164" fontId="4" fillId="7" borderId="1" xfId="0" applyNumberFormat="1" applyFont="1" applyFill="1" applyBorder="1" applyAlignment="1">
      <alignment horizontal="center"/>
    </xf>
    <xf numFmtId="3" fontId="4" fillId="7" borderId="1" xfId="0" applyNumberFormat="1" applyFont="1" applyFill="1" applyBorder="1" applyAlignment="1">
      <alignment horizontal="center" vertical="top"/>
    </xf>
    <xf numFmtId="164" fontId="4" fillId="7" borderId="1" xfId="0" applyNumberFormat="1" applyFont="1" applyFill="1" applyBorder="1" applyAlignment="1">
      <alignment horizontal="center" vertical="top"/>
    </xf>
    <xf numFmtId="49" fontId="12" fillId="0" borderId="50" xfId="5" applyNumberFormat="1" applyBorder="1" applyAlignment="1" applyProtection="1">
      <alignment horizontal="left" vertical="center"/>
      <protection locked="0"/>
    </xf>
    <xf numFmtId="0" fontId="9" fillId="0" borderId="50" xfId="4" applyFont="1" applyBorder="1" applyAlignment="1" applyProtection="1">
      <alignment horizontal="left" vertical="center"/>
      <protection locked="0"/>
    </xf>
    <xf numFmtId="49" fontId="9" fillId="0" borderId="50" xfId="4" applyNumberFormat="1" applyFont="1" applyBorder="1" applyAlignment="1" applyProtection="1">
      <alignment horizontal="left" vertical="center"/>
      <protection locked="0"/>
    </xf>
    <xf numFmtId="0" fontId="0" fillId="0" borderId="5" xfId="0" applyBorder="1" applyAlignment="1" applyProtection="1">
      <alignment wrapText="1"/>
      <protection locked="0"/>
    </xf>
    <xf numFmtId="0" fontId="0" fillId="0" borderId="6" xfId="0" applyBorder="1" applyAlignment="1" applyProtection="1">
      <alignment wrapText="1"/>
      <protection locked="0"/>
    </xf>
    <xf numFmtId="0" fontId="0" fillId="0" borderId="0" xfId="0" quotePrefix="1" applyProtection="1">
      <protection locked="0"/>
    </xf>
    <xf numFmtId="0" fontId="32" fillId="0" borderId="13" xfId="0" applyFont="1" applyBorder="1" applyProtection="1">
      <protection locked="0"/>
    </xf>
    <xf numFmtId="166" fontId="0" fillId="0" borderId="1" xfId="2" applyNumberFormat="1" applyFont="1" applyFill="1" applyBorder="1" applyAlignment="1" applyProtection="1">
      <alignment horizontal="center" wrapText="1"/>
      <protection locked="0"/>
    </xf>
  </cellXfs>
  <cellStyles count="24">
    <cellStyle name="Comma" xfId="2" builtinId="3"/>
    <cellStyle name="Comma 2" xfId="10" xr:uid="{E8C1195E-C06D-46AB-85B9-8E7B2C2E9538}"/>
    <cellStyle name="Comma 2 2" xfId="14" xr:uid="{09951D52-5E8F-435F-977A-22530254B0CF}"/>
    <cellStyle name="Comma 2 2 2" xfId="23" xr:uid="{965233B0-EF88-4B5E-96B4-12768A2D8DA2}"/>
    <cellStyle name="Comma 2 3" xfId="19" xr:uid="{576D4EB5-E000-4413-B00D-843DB0707639}"/>
    <cellStyle name="Currency 2" xfId="9" xr:uid="{89152B42-C777-4AA0-8319-531B21020B63}"/>
    <cellStyle name="Currency 2 2" xfId="13" xr:uid="{2B37CC2B-943A-41C1-B576-4AAD66D3CF7D}"/>
    <cellStyle name="Currency 2 2 2" xfId="22" xr:uid="{AB07F055-40E9-485E-9E1F-523DE6D60A5E}"/>
    <cellStyle name="Currency 2 3" xfId="18" xr:uid="{60737BD8-8679-4D93-A91D-C8BEE4FF1749}"/>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 2 3" xfId="11" xr:uid="{065D0CCC-F435-4B45-B865-E581E6C0D74B}"/>
    <cellStyle name="Normal 2 3 2" xfId="20" xr:uid="{4F78F304-06F2-4C96-9C04-A2B418FD8357}"/>
    <cellStyle name="Normal 2 4" xfId="16" xr:uid="{8737BE40-D592-4509-BBFF-EED61D227F9D}"/>
    <cellStyle name="Normal 3" xfId="15" xr:uid="{26FAA442-5B4A-4114-84D5-10EB85A42BD7}"/>
    <cellStyle name="Normal_cover 10'01" xfId="4" xr:uid="{BFD4234E-6550-4A3E-B80B-1055F95F4502}"/>
    <cellStyle name="Percent" xfId="1" builtinId="5"/>
    <cellStyle name="Percent 2" xfId="8" xr:uid="{8FAB8ADB-F104-4D74-907C-D6251A095E23}"/>
    <cellStyle name="Percent 2 2" xfId="12" xr:uid="{3DEB63AF-6C7E-4519-A582-B95DC073CEB8}"/>
    <cellStyle name="Percent 2 2 2" xfId="21" xr:uid="{DB24B64A-6866-4899-AD81-C595A57AF16D}"/>
    <cellStyle name="Percent 2 3" xfId="17" xr:uid="{908EEC94-B73A-4230-9F2E-4D0CA4DEE45A}"/>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984250</xdr:colOff>
          <xdr:row>10</xdr:row>
          <xdr:rowOff>0</xdr:rowOff>
        </xdr:from>
        <xdr:to>
          <xdr:col>0</xdr:col>
          <xdr:colOff>1365250</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1746250</xdr:colOff>
          <xdr:row>10</xdr:row>
          <xdr:rowOff>31750</xdr:rowOff>
        </xdr:from>
        <xdr:to>
          <xdr:col>0</xdr:col>
          <xdr:colOff>2203450</xdr:colOff>
          <xdr:row>11</xdr:row>
          <xdr:rowOff>31750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ei.Tsui@elevancehealth.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9"/>
  </sheetPr>
  <dimension ref="A1:H54"/>
  <sheetViews>
    <sheetView showGridLines="0" showZeros="0" zoomScale="80" zoomScaleNormal="80" zoomScaleSheetLayoutView="40" workbookViewId="0">
      <selection activeCell="D19" sqref="D19"/>
    </sheetView>
  </sheetViews>
  <sheetFormatPr defaultColWidth="8.69140625" defaultRowHeight="14" x14ac:dyDescent="0.3"/>
  <cols>
    <col min="1" max="1" width="41.23046875" style="74" customWidth="1"/>
    <col min="2" max="2" width="37.23046875" style="74" customWidth="1"/>
    <col min="3" max="3" width="85.69140625" style="74" customWidth="1"/>
    <col min="4" max="4" width="40.23046875" style="74" customWidth="1"/>
    <col min="5" max="5" width="8.69140625" style="74" customWidth="1"/>
    <col min="6" max="16384" width="8.69140625" style="74"/>
  </cols>
  <sheetData>
    <row r="1" spans="1:6" ht="15.5" x14ac:dyDescent="0.35">
      <c r="A1" s="3" t="s">
        <v>61</v>
      </c>
      <c r="B1" s="73"/>
    </row>
    <row r="2" spans="1:6" ht="15.5" x14ac:dyDescent="0.35">
      <c r="A2" s="3" t="s">
        <v>369</v>
      </c>
    </row>
    <row r="4" spans="1:6" ht="15.5" x14ac:dyDescent="0.35">
      <c r="A4" s="75"/>
      <c r="B4" s="76"/>
      <c r="C4" s="77"/>
    </row>
    <row r="5" spans="1:6" ht="15.5" x14ac:dyDescent="0.3">
      <c r="A5" s="78" t="s">
        <v>62</v>
      </c>
      <c r="B5" s="79" t="s">
        <v>77</v>
      </c>
      <c r="C5" s="80">
        <v>2023</v>
      </c>
    </row>
    <row r="6" spans="1:6" ht="15.5" x14ac:dyDescent="0.3">
      <c r="A6" s="78" t="s">
        <v>195</v>
      </c>
      <c r="B6" s="79" t="s">
        <v>64</v>
      </c>
      <c r="C6" s="358">
        <v>62825</v>
      </c>
    </row>
    <row r="7" spans="1:6" ht="15.5" x14ac:dyDescent="0.3">
      <c r="A7" s="78" t="s">
        <v>63</v>
      </c>
      <c r="B7" s="79" t="s">
        <v>365</v>
      </c>
      <c r="C7" s="80" t="s">
        <v>465</v>
      </c>
    </row>
    <row r="8" spans="1:6" ht="15.5" x14ac:dyDescent="0.3">
      <c r="A8" s="78" t="s">
        <v>65</v>
      </c>
      <c r="B8" s="79" t="s">
        <v>67</v>
      </c>
      <c r="C8" s="81" t="s">
        <v>466</v>
      </c>
    </row>
    <row r="9" spans="1:6" ht="15.5" x14ac:dyDescent="0.3">
      <c r="A9" s="78" t="s">
        <v>66</v>
      </c>
      <c r="B9" s="79" t="s">
        <v>69</v>
      </c>
      <c r="C9" s="81" t="s">
        <v>467</v>
      </c>
    </row>
    <row r="10" spans="1:6" ht="15.5" x14ac:dyDescent="0.3">
      <c r="A10" s="78" t="s">
        <v>68</v>
      </c>
      <c r="B10" s="79" t="s">
        <v>71</v>
      </c>
      <c r="C10" s="357" t="s">
        <v>468</v>
      </c>
    </row>
    <row r="11" spans="1:6" ht="15.5" x14ac:dyDescent="0.3">
      <c r="A11" s="78" t="s">
        <v>70</v>
      </c>
      <c r="B11" s="79" t="s">
        <v>73</v>
      </c>
      <c r="C11" s="359" t="s">
        <v>469</v>
      </c>
    </row>
    <row r="12" spans="1:6" ht="15.5" x14ac:dyDescent="0.3">
      <c r="A12" s="78" t="s">
        <v>72</v>
      </c>
      <c r="B12" s="79" t="s">
        <v>74</v>
      </c>
      <c r="C12" s="81" t="s">
        <v>75</v>
      </c>
    </row>
    <row r="13" spans="1:6" ht="15.5" x14ac:dyDescent="0.3">
      <c r="B13" s="82"/>
      <c r="C13" s="83"/>
      <c r="D13" s="84"/>
    </row>
    <row r="14" spans="1:6" ht="15.5" x14ac:dyDescent="0.35">
      <c r="A14" s="85" t="s">
        <v>438</v>
      </c>
      <c r="B14" s="85"/>
      <c r="C14" s="83"/>
      <c r="D14" s="84"/>
    </row>
    <row r="15" spans="1:6" ht="15.5" x14ac:dyDescent="0.35">
      <c r="B15" s="86"/>
      <c r="C15" s="73"/>
      <c r="D15" s="73"/>
      <c r="E15" s="73"/>
      <c r="F15" s="73"/>
    </row>
    <row r="16" spans="1:6" ht="15.5" x14ac:dyDescent="0.35">
      <c r="A16" s="87" t="s">
        <v>254</v>
      </c>
      <c r="B16" s="88" t="s">
        <v>76</v>
      </c>
      <c r="C16" s="89" t="s">
        <v>78</v>
      </c>
      <c r="D16" s="73"/>
    </row>
    <row r="17" spans="1:4" ht="31" x14ac:dyDescent="0.35">
      <c r="A17" s="90" t="s">
        <v>461</v>
      </c>
      <c r="B17" s="91" t="s">
        <v>370</v>
      </c>
      <c r="C17" s="92" t="s">
        <v>390</v>
      </c>
      <c r="D17" s="73"/>
    </row>
    <row r="18" spans="1:4" ht="31" x14ac:dyDescent="0.35">
      <c r="A18" s="93" t="s">
        <v>461</v>
      </c>
      <c r="B18" s="94" t="s">
        <v>370</v>
      </c>
      <c r="C18" s="95" t="s">
        <v>80</v>
      </c>
      <c r="D18" s="73"/>
    </row>
    <row r="19" spans="1:4" ht="15.5" x14ac:dyDescent="0.35">
      <c r="A19" s="93" t="s">
        <v>461</v>
      </c>
      <c r="B19" s="94" t="s">
        <v>370</v>
      </c>
      <c r="C19" s="95" t="s">
        <v>79</v>
      </c>
      <c r="D19" s="73"/>
    </row>
    <row r="20" spans="1:4" ht="15.5" x14ac:dyDescent="0.35">
      <c r="A20" s="93" t="s">
        <v>461</v>
      </c>
      <c r="B20" s="94" t="s">
        <v>370</v>
      </c>
      <c r="C20" s="95" t="s">
        <v>440</v>
      </c>
      <c r="D20" s="73"/>
    </row>
    <row r="21" spans="1:4" ht="31" x14ac:dyDescent="0.35">
      <c r="A21" s="93" t="s">
        <v>461</v>
      </c>
      <c r="B21" s="94" t="s">
        <v>371</v>
      </c>
      <c r="C21" s="95" t="s">
        <v>449</v>
      </c>
      <c r="D21" s="73"/>
    </row>
    <row r="22" spans="1:4" ht="15.5" x14ac:dyDescent="0.35">
      <c r="A22" s="93" t="s">
        <v>461</v>
      </c>
      <c r="B22" s="94" t="s">
        <v>372</v>
      </c>
      <c r="C22" s="95" t="s">
        <v>357</v>
      </c>
      <c r="D22" s="73"/>
    </row>
    <row r="23" spans="1:4" ht="31" x14ac:dyDescent="0.35">
      <c r="A23" s="93" t="s">
        <v>461</v>
      </c>
      <c r="B23" s="94" t="s">
        <v>373</v>
      </c>
      <c r="C23" s="95" t="s">
        <v>358</v>
      </c>
      <c r="D23" s="73"/>
    </row>
    <row r="24" spans="1:4" ht="31" x14ac:dyDescent="0.35">
      <c r="A24" s="93" t="s">
        <v>461</v>
      </c>
      <c r="B24" s="94" t="s">
        <v>373</v>
      </c>
      <c r="C24" s="95" t="s">
        <v>359</v>
      </c>
      <c r="D24" s="73"/>
    </row>
    <row r="25" spans="1:4" ht="15.5" x14ac:dyDescent="0.35">
      <c r="A25" s="93" t="s">
        <v>461</v>
      </c>
      <c r="B25" s="94" t="s">
        <v>374</v>
      </c>
      <c r="C25" s="95" t="s">
        <v>360</v>
      </c>
      <c r="D25" s="73"/>
    </row>
    <row r="26" spans="1:4" ht="15.5" x14ac:dyDescent="0.35">
      <c r="A26" s="93" t="s">
        <v>461</v>
      </c>
      <c r="B26" s="94" t="s">
        <v>375</v>
      </c>
      <c r="C26" s="95" t="s">
        <v>361</v>
      </c>
      <c r="D26" s="73"/>
    </row>
    <row r="27" spans="1:4" ht="15.5" x14ac:dyDescent="0.3">
      <c r="A27" s="93" t="s">
        <v>461</v>
      </c>
      <c r="B27" s="94" t="s">
        <v>376</v>
      </c>
      <c r="C27" s="95" t="s">
        <v>362</v>
      </c>
    </row>
    <row r="28" spans="1:4" ht="31" x14ac:dyDescent="0.3">
      <c r="A28" s="93" t="s">
        <v>461</v>
      </c>
      <c r="B28" s="94" t="s">
        <v>377</v>
      </c>
      <c r="C28" s="95" t="s">
        <v>363</v>
      </c>
    </row>
    <row r="29" spans="1:4" ht="15.5" x14ac:dyDescent="0.3">
      <c r="A29" s="93" t="s">
        <v>461</v>
      </c>
      <c r="B29" s="42" t="s">
        <v>378</v>
      </c>
      <c r="C29" s="95" t="s">
        <v>364</v>
      </c>
      <c r="D29" s="96"/>
    </row>
    <row r="30" spans="1:4" ht="31" x14ac:dyDescent="0.3">
      <c r="A30" s="93" t="s">
        <v>461</v>
      </c>
      <c r="B30" s="94" t="s">
        <v>379</v>
      </c>
      <c r="C30" s="95" t="s">
        <v>450</v>
      </c>
    </row>
    <row r="31" spans="1:4" ht="15.5" x14ac:dyDescent="0.3">
      <c r="A31" s="93" t="s">
        <v>461</v>
      </c>
      <c r="B31" s="94" t="s">
        <v>380</v>
      </c>
      <c r="C31" s="95" t="s">
        <v>182</v>
      </c>
    </row>
    <row r="32" spans="1:4" ht="15.5" x14ac:dyDescent="0.3">
      <c r="A32" s="97" t="s">
        <v>461</v>
      </c>
      <c r="B32" s="98" t="s">
        <v>431</v>
      </c>
      <c r="C32" s="99" t="s">
        <v>432</v>
      </c>
    </row>
    <row r="33" spans="1:8" ht="15.5" x14ac:dyDescent="0.3">
      <c r="A33" s="93"/>
      <c r="B33" s="94"/>
      <c r="C33" s="95"/>
    </row>
    <row r="34" spans="1:8" ht="31" x14ac:dyDescent="0.3">
      <c r="A34" s="93" t="s">
        <v>255</v>
      </c>
      <c r="B34" s="100" t="s">
        <v>381</v>
      </c>
      <c r="C34" s="101" t="s">
        <v>354</v>
      </c>
    </row>
    <row r="35" spans="1:8" ht="31" x14ac:dyDescent="0.3">
      <c r="A35" s="93" t="s">
        <v>255</v>
      </c>
      <c r="B35" s="100" t="s">
        <v>382</v>
      </c>
      <c r="C35" s="101" t="s">
        <v>355</v>
      </c>
    </row>
    <row r="36" spans="1:8" ht="31" x14ac:dyDescent="0.3">
      <c r="A36" s="93" t="s">
        <v>255</v>
      </c>
      <c r="B36" s="100" t="s">
        <v>383</v>
      </c>
      <c r="C36" s="101" t="s">
        <v>356</v>
      </c>
    </row>
    <row r="37" spans="1:8" ht="15.5" x14ac:dyDescent="0.3">
      <c r="A37" s="90"/>
      <c r="B37" s="102"/>
      <c r="C37" s="103"/>
    </row>
    <row r="38" spans="1:8" ht="31" x14ac:dyDescent="0.3">
      <c r="A38" s="90" t="s">
        <v>260</v>
      </c>
      <c r="B38" s="91" t="s">
        <v>384</v>
      </c>
      <c r="C38" s="92" t="s">
        <v>451</v>
      </c>
    </row>
    <row r="39" spans="1:8" ht="31" x14ac:dyDescent="0.3">
      <c r="A39" s="93" t="s">
        <v>260</v>
      </c>
      <c r="B39" s="64" t="s">
        <v>385</v>
      </c>
      <c r="C39" s="95" t="s">
        <v>452</v>
      </c>
      <c r="D39" s="96"/>
      <c r="E39" s="96"/>
      <c r="F39" s="96"/>
      <c r="G39" s="96"/>
      <c r="H39" s="96"/>
    </row>
    <row r="40" spans="1:8" ht="31" x14ac:dyDescent="0.35">
      <c r="A40" s="93" t="s">
        <v>260</v>
      </c>
      <c r="B40" s="63" t="s">
        <v>386</v>
      </c>
      <c r="C40" s="95" t="s">
        <v>453</v>
      </c>
      <c r="D40" s="96"/>
      <c r="E40" s="96"/>
      <c r="F40" s="96"/>
      <c r="G40" s="96"/>
      <c r="H40" s="96"/>
    </row>
    <row r="41" spans="1:8" ht="15.5" x14ac:dyDescent="0.3">
      <c r="A41" s="93" t="s">
        <v>260</v>
      </c>
      <c r="B41" s="94" t="s">
        <v>387</v>
      </c>
      <c r="C41" s="95" t="s">
        <v>454</v>
      </c>
      <c r="D41" s="96"/>
      <c r="E41" s="96"/>
      <c r="F41" s="96"/>
      <c r="G41" s="96"/>
      <c r="H41" s="96"/>
    </row>
    <row r="42" spans="1:8" ht="31" x14ac:dyDescent="0.3">
      <c r="A42" s="93" t="s">
        <v>260</v>
      </c>
      <c r="B42" s="94" t="s">
        <v>388</v>
      </c>
      <c r="C42" s="95" t="s">
        <v>455</v>
      </c>
      <c r="D42" s="96"/>
      <c r="E42" s="96"/>
      <c r="F42" s="96"/>
      <c r="G42" s="96"/>
      <c r="H42" s="96"/>
    </row>
    <row r="43" spans="1:8" ht="31" x14ac:dyDescent="0.3">
      <c r="A43" s="93" t="s">
        <v>260</v>
      </c>
      <c r="B43" s="64" t="s">
        <v>389</v>
      </c>
      <c r="C43" s="95" t="s">
        <v>456</v>
      </c>
    </row>
    <row r="44" spans="1:8" ht="15.5" x14ac:dyDescent="0.3">
      <c r="A44" s="97" t="s">
        <v>260</v>
      </c>
      <c r="B44" s="98" t="s">
        <v>396</v>
      </c>
      <c r="C44" s="99" t="s">
        <v>448</v>
      </c>
    </row>
    <row r="45" spans="1:8" ht="15.5" x14ac:dyDescent="0.3">
      <c r="C45" s="95"/>
    </row>
    <row r="48" spans="1:8" ht="15.5" x14ac:dyDescent="0.3">
      <c r="C48" s="104"/>
    </row>
    <row r="49" spans="3:3" ht="15.5" x14ac:dyDescent="0.3">
      <c r="C49" s="104"/>
    </row>
    <row r="50" spans="3:3" ht="15.5" x14ac:dyDescent="0.3">
      <c r="C50" s="104"/>
    </row>
    <row r="51" spans="3:3" ht="15.5" x14ac:dyDescent="0.3">
      <c r="C51" s="104"/>
    </row>
    <row r="52" spans="3:3" ht="15.5" x14ac:dyDescent="0.3">
      <c r="C52" s="104"/>
    </row>
    <row r="53" spans="3:3" ht="15.5" x14ac:dyDescent="0.3">
      <c r="C53" s="104"/>
    </row>
    <row r="54" spans="3:3" ht="15.5" x14ac:dyDescent="0.3">
      <c r="C54" s="104"/>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B40" location="'LGPDCD-YoYcompofPrem'!Print_Area" display="LGPDCD-YoYCompofPrem" xr:uid="{6FFA094C-A254-43DA-9CF5-9710BF53BCB3}"/>
    <hyperlink ref="C10" r:id="rId1" xr:uid="{384CD76E-6342-4F97-AA82-0C728E4BC585}"/>
  </hyperlinks>
  <printOptions horizontalCentered="1"/>
  <pageMargins left="0.7" right="0.7" top="0.75" bottom="0.75" header="0.3" footer="0.3"/>
  <pageSetup scale="65" orientation="landscape" r:id="rId2"/>
  <headerFooter>
    <oddFooter>&amp;L&amp;A
Version Date: June 14,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67"/>
  <sheetViews>
    <sheetView showGridLines="0" topLeftCell="A23" workbookViewId="0">
      <selection activeCell="H20" sqref="H20"/>
    </sheetView>
  </sheetViews>
  <sheetFormatPr defaultColWidth="8.69140625" defaultRowHeight="15.5" x14ac:dyDescent="0.35"/>
  <cols>
    <col min="1" max="1" width="3.23046875" style="108" customWidth="1"/>
    <col min="2" max="2" width="7.23046875" style="108" customWidth="1"/>
    <col min="3" max="3" width="12.07421875" style="108" customWidth="1"/>
    <col min="4" max="4" width="8.69140625" style="108" customWidth="1"/>
    <col min="5" max="7" width="8.69140625" style="108"/>
    <col min="8" max="8" width="66.4609375" style="108" customWidth="1"/>
    <col min="9" max="16384" width="8.69140625" style="108"/>
  </cols>
  <sheetData>
    <row r="1" spans="2:7" ht="18" x14ac:dyDescent="0.4">
      <c r="B1" s="107" t="s">
        <v>47</v>
      </c>
    </row>
    <row r="3" spans="2:7" x14ac:dyDescent="0.35">
      <c r="B3" s="174" t="str">
        <f>'Cover-Input Page '!$C7</f>
        <v>Anthem Blue Cross Life and Health Insurance Company</v>
      </c>
      <c r="C3" s="157"/>
      <c r="D3" s="157"/>
    </row>
    <row r="4" spans="2:7" x14ac:dyDescent="0.35">
      <c r="B4" s="181" t="str">
        <f>"Reporting Year: "&amp;'Cover-Input Page '!$C5</f>
        <v>Reporting Year: 2023</v>
      </c>
      <c r="C4" s="157"/>
      <c r="D4" s="157"/>
    </row>
    <row r="5" spans="2:7" ht="16" thickBot="1" x14ac:dyDescent="0.4"/>
    <row r="6" spans="2:7" ht="16" thickBot="1" x14ac:dyDescent="0.4">
      <c r="B6" s="114" t="s">
        <v>57</v>
      </c>
      <c r="C6" s="115"/>
      <c r="D6" s="116"/>
      <c r="E6" s="115"/>
      <c r="F6" s="115"/>
      <c r="G6" s="116"/>
    </row>
    <row r="8" spans="2:7" x14ac:dyDescent="0.35">
      <c r="C8" s="108" t="s">
        <v>160</v>
      </c>
    </row>
    <row r="9" spans="2:7" x14ac:dyDescent="0.35">
      <c r="C9" s="108" t="s">
        <v>161</v>
      </c>
    </row>
    <row r="10" spans="2:7" x14ac:dyDescent="0.35">
      <c r="C10" s="108" t="s">
        <v>463</v>
      </c>
    </row>
    <row r="11" spans="2:7" x14ac:dyDescent="0.35">
      <c r="C11" s="108" t="s">
        <v>446</v>
      </c>
    </row>
    <row r="12" spans="2:7" x14ac:dyDescent="0.35">
      <c r="C12" s="108" t="s">
        <v>445</v>
      </c>
    </row>
    <row r="14" spans="2:7" x14ac:dyDescent="0.35">
      <c r="D14" s="108" t="s">
        <v>162</v>
      </c>
    </row>
    <row r="15" spans="2:7" x14ac:dyDescent="0.35">
      <c r="D15" s="108" t="s">
        <v>163</v>
      </c>
    </row>
    <row r="16" spans="2:7" x14ac:dyDescent="0.35">
      <c r="D16" s="108" t="s">
        <v>164</v>
      </c>
    </row>
    <row r="17" spans="3:9" x14ac:dyDescent="0.35">
      <c r="D17" s="108" t="s">
        <v>165</v>
      </c>
    </row>
    <row r="18" spans="3:9" x14ac:dyDescent="0.35">
      <c r="D18" s="108" t="s">
        <v>166</v>
      </c>
    </row>
    <row r="19" spans="3:9" x14ac:dyDescent="0.35">
      <c r="D19" s="108" t="s">
        <v>167</v>
      </c>
    </row>
    <row r="20" spans="3:9" x14ac:dyDescent="0.35">
      <c r="D20" s="108" t="s">
        <v>168</v>
      </c>
    </row>
    <row r="21" spans="3:9" x14ac:dyDescent="0.35">
      <c r="D21" s="108" t="s">
        <v>169</v>
      </c>
    </row>
    <row r="23" spans="3:9" x14ac:dyDescent="0.35">
      <c r="C23" s="108" t="s">
        <v>171</v>
      </c>
    </row>
    <row r="24" spans="3:9" x14ac:dyDescent="0.35">
      <c r="C24" s="205" t="s">
        <v>170</v>
      </c>
      <c r="D24" s="205"/>
      <c r="E24" s="205"/>
      <c r="F24" s="205"/>
      <c r="G24" s="205"/>
      <c r="H24" s="205"/>
      <c r="I24" s="205"/>
    </row>
    <row r="26" spans="3:9" ht="16" thickBot="1" x14ac:dyDescent="0.4">
      <c r="C26" s="108" t="s">
        <v>102</v>
      </c>
    </row>
    <row r="27" spans="3:9" x14ac:dyDescent="0.35">
      <c r="C27" s="168" t="s">
        <v>998</v>
      </c>
      <c r="D27" s="110"/>
      <c r="E27" s="110"/>
      <c r="F27" s="110"/>
      <c r="G27" s="110"/>
      <c r="H27" s="111"/>
    </row>
    <row r="28" spans="3:9" x14ac:dyDescent="0.35">
      <c r="C28" s="169"/>
      <c r="H28" s="170"/>
    </row>
    <row r="29" spans="3:9" x14ac:dyDescent="0.35">
      <c r="C29" s="169"/>
      <c r="H29" s="170"/>
    </row>
    <row r="30" spans="3:9" x14ac:dyDescent="0.35">
      <c r="C30" s="169"/>
      <c r="H30" s="170"/>
    </row>
    <row r="31" spans="3:9" x14ac:dyDescent="0.35">
      <c r="C31" s="169"/>
      <c r="H31" s="170"/>
    </row>
    <row r="32" spans="3:9" x14ac:dyDescent="0.35">
      <c r="C32" s="169"/>
      <c r="H32" s="170"/>
    </row>
    <row r="33" spans="3:8" x14ac:dyDescent="0.35">
      <c r="C33" s="169"/>
      <c r="H33" s="170"/>
    </row>
    <row r="34" spans="3:8" x14ac:dyDescent="0.35">
      <c r="C34" s="169"/>
      <c r="H34" s="170"/>
    </row>
    <row r="35" spans="3:8" x14ac:dyDescent="0.35">
      <c r="C35" s="169"/>
      <c r="H35" s="170"/>
    </row>
    <row r="36" spans="3:8" x14ac:dyDescent="0.35">
      <c r="C36" s="169"/>
      <c r="H36" s="170"/>
    </row>
    <row r="37" spans="3:8" x14ac:dyDescent="0.35">
      <c r="C37" s="169"/>
      <c r="H37" s="170"/>
    </row>
    <row r="38" spans="3:8" x14ac:dyDescent="0.35">
      <c r="C38" s="169"/>
      <c r="H38" s="170"/>
    </row>
    <row r="39" spans="3:8" x14ac:dyDescent="0.35">
      <c r="C39" s="169"/>
      <c r="H39" s="170"/>
    </row>
    <row r="40" spans="3:8" x14ac:dyDescent="0.35">
      <c r="C40" s="169"/>
      <c r="H40" s="170"/>
    </row>
    <row r="41" spans="3:8" x14ac:dyDescent="0.35">
      <c r="C41" s="169"/>
      <c r="H41" s="170"/>
    </row>
    <row r="42" spans="3:8" x14ac:dyDescent="0.35">
      <c r="C42" s="169"/>
      <c r="H42" s="170"/>
    </row>
    <row r="43" spans="3:8" x14ac:dyDescent="0.35">
      <c r="C43" s="169"/>
      <c r="H43" s="170"/>
    </row>
    <row r="44" spans="3:8" x14ac:dyDescent="0.35">
      <c r="C44" s="169"/>
      <c r="H44" s="170"/>
    </row>
    <row r="45" spans="3:8" x14ac:dyDescent="0.35">
      <c r="C45" s="169"/>
      <c r="H45" s="170"/>
    </row>
    <row r="46" spans="3:8" x14ac:dyDescent="0.35">
      <c r="C46" s="169"/>
      <c r="H46" s="170"/>
    </row>
    <row r="47" spans="3:8" x14ac:dyDescent="0.35">
      <c r="C47" s="169"/>
      <c r="H47" s="170"/>
    </row>
    <row r="48" spans="3:8" x14ac:dyDescent="0.35">
      <c r="C48" s="169"/>
      <c r="H48" s="170"/>
    </row>
    <row r="49" spans="3:8" x14ac:dyDescent="0.35">
      <c r="C49" s="169"/>
      <c r="H49" s="170"/>
    </row>
    <row r="50" spans="3:8" x14ac:dyDescent="0.35">
      <c r="C50" s="169"/>
      <c r="H50" s="170"/>
    </row>
    <row r="51" spans="3:8" x14ac:dyDescent="0.35">
      <c r="C51" s="169"/>
      <c r="H51" s="170"/>
    </row>
    <row r="52" spans="3:8" x14ac:dyDescent="0.35">
      <c r="C52" s="169"/>
      <c r="H52" s="170"/>
    </row>
    <row r="53" spans="3:8" x14ac:dyDescent="0.35">
      <c r="C53" s="169"/>
      <c r="H53" s="170"/>
    </row>
    <row r="54" spans="3:8" x14ac:dyDescent="0.35">
      <c r="C54" s="169"/>
      <c r="H54" s="170"/>
    </row>
    <row r="55" spans="3:8" x14ac:dyDescent="0.35">
      <c r="C55" s="169"/>
      <c r="H55" s="170"/>
    </row>
    <row r="56" spans="3:8" x14ac:dyDescent="0.35">
      <c r="C56" s="169"/>
      <c r="H56" s="170"/>
    </row>
    <row r="57" spans="3:8" x14ac:dyDescent="0.35">
      <c r="C57" s="169"/>
      <c r="H57" s="170"/>
    </row>
    <row r="58" spans="3:8" x14ac:dyDescent="0.35">
      <c r="C58" s="169"/>
      <c r="H58" s="170"/>
    </row>
    <row r="59" spans="3:8" x14ac:dyDescent="0.35">
      <c r="C59" s="169"/>
      <c r="H59" s="170"/>
    </row>
    <row r="60" spans="3:8" x14ac:dyDescent="0.35">
      <c r="C60" s="169"/>
      <c r="H60" s="170"/>
    </row>
    <row r="61" spans="3:8" x14ac:dyDescent="0.35">
      <c r="C61" s="169"/>
      <c r="H61" s="170"/>
    </row>
    <row r="62" spans="3:8" x14ac:dyDescent="0.35">
      <c r="C62" s="169"/>
      <c r="H62" s="170"/>
    </row>
    <row r="63" spans="3:8" x14ac:dyDescent="0.35">
      <c r="C63" s="169"/>
      <c r="H63" s="170"/>
    </row>
    <row r="64" spans="3:8" x14ac:dyDescent="0.35">
      <c r="C64" s="169"/>
      <c r="H64" s="170"/>
    </row>
    <row r="65" spans="3:8" x14ac:dyDescent="0.35">
      <c r="C65" s="169"/>
      <c r="H65" s="170"/>
    </row>
    <row r="66" spans="3:8" x14ac:dyDescent="0.35">
      <c r="C66" s="169"/>
      <c r="H66" s="170"/>
    </row>
    <row r="67" spans="3:8" ht="16" thickBot="1" x14ac:dyDescent="0.4">
      <c r="C67" s="171"/>
      <c r="D67" s="172"/>
      <c r="E67" s="172"/>
      <c r="F67" s="172"/>
      <c r="G67" s="172"/>
      <c r="H67" s="173"/>
    </row>
  </sheetData>
  <sheetProtection algorithmName="SHA-512" hashValue="gSFOWhUtO6XyPfmhaI/Oj64hcvQh+TrTeEs0CghY4Jtk4VLaeNO7XczrQj8AH1UkFozkdO81nAOKO/Oretng7w==" saltValue="7t2E61qj5tAC1wLBuH5qtw=="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June 14,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election activeCell="D23" sqref="D23"/>
    </sheetView>
  </sheetViews>
  <sheetFormatPr defaultColWidth="8.69140625" defaultRowHeight="15.5" x14ac:dyDescent="0.35"/>
  <cols>
    <col min="1" max="1" width="3.23046875" style="108" customWidth="1"/>
    <col min="2" max="2" width="9.69140625" style="108" customWidth="1"/>
    <col min="3" max="3" width="17.53515625" style="108" customWidth="1"/>
    <col min="4" max="4" width="43.84375" style="108" customWidth="1"/>
    <col min="5" max="8" width="8.69140625" style="108"/>
    <col min="9" max="9" width="36.23046875" style="108" customWidth="1"/>
    <col min="10" max="16384" width="8.69140625" style="108"/>
  </cols>
  <sheetData>
    <row r="1" spans="2:9" ht="18" x14ac:dyDescent="0.4">
      <c r="B1" s="107" t="s">
        <v>47</v>
      </c>
    </row>
    <row r="3" spans="2:9" x14ac:dyDescent="0.35">
      <c r="B3" s="174" t="str">
        <f>'Cover-Input Page '!$C7</f>
        <v>Anthem Blue Cross Life and Health Insurance Company</v>
      </c>
      <c r="C3" s="157"/>
    </row>
    <row r="4" spans="2:9" x14ac:dyDescent="0.35">
      <c r="B4" s="181" t="str">
        <f>"Reporting Year: "&amp;'Cover-Input Page '!$C5</f>
        <v>Reporting Year: 2023</v>
      </c>
      <c r="C4" s="157"/>
    </row>
    <row r="5" spans="2:9" ht="16" thickBot="1" x14ac:dyDescent="0.4"/>
    <row r="6" spans="2:9" ht="16" thickBot="1" x14ac:dyDescent="0.4">
      <c r="B6" s="114" t="s">
        <v>58</v>
      </c>
      <c r="C6" s="115"/>
      <c r="D6" s="116"/>
    </row>
    <row r="8" spans="2:9" x14ac:dyDescent="0.35">
      <c r="C8" s="108" t="s">
        <v>172</v>
      </c>
    </row>
    <row r="9" spans="2:9" x14ac:dyDescent="0.35">
      <c r="C9" s="108" t="s">
        <v>173</v>
      </c>
    </row>
    <row r="11" spans="2:9" x14ac:dyDescent="0.35">
      <c r="C11" s="108" t="s">
        <v>102</v>
      </c>
    </row>
    <row r="12" spans="2:9" x14ac:dyDescent="0.35">
      <c r="C12" s="142" t="s">
        <v>253</v>
      </c>
      <c r="D12" s="134"/>
      <c r="E12" s="134"/>
      <c r="F12" s="134"/>
      <c r="G12" s="134"/>
      <c r="H12" s="134"/>
      <c r="I12" s="135"/>
    </row>
    <row r="13" spans="2:9" x14ac:dyDescent="0.35">
      <c r="C13" s="143"/>
      <c r="I13" s="137"/>
    </row>
    <row r="14" spans="2:9" x14ac:dyDescent="0.35">
      <c r="C14" s="143"/>
      <c r="I14" s="137"/>
    </row>
    <row r="15" spans="2:9" x14ac:dyDescent="0.35">
      <c r="C15" s="143"/>
      <c r="I15" s="137"/>
    </row>
    <row r="16" spans="2:9" x14ac:dyDescent="0.35">
      <c r="C16" s="143"/>
      <c r="I16" s="137"/>
    </row>
    <row r="17" spans="3:9" x14ac:dyDescent="0.35">
      <c r="C17" s="143"/>
      <c r="I17" s="137"/>
    </row>
    <row r="18" spans="3:9" x14ac:dyDescent="0.35">
      <c r="C18" s="143"/>
      <c r="I18" s="137"/>
    </row>
    <row r="19" spans="3:9" x14ac:dyDescent="0.35">
      <c r="C19" s="143"/>
      <c r="I19" s="137"/>
    </row>
    <row r="20" spans="3:9" x14ac:dyDescent="0.35">
      <c r="C20" s="143"/>
      <c r="I20" s="137"/>
    </row>
    <row r="21" spans="3:9" x14ac:dyDescent="0.35">
      <c r="C21" s="143"/>
      <c r="I21" s="137"/>
    </row>
    <row r="22" spans="3:9" x14ac:dyDescent="0.35">
      <c r="C22" s="143"/>
      <c r="I22" s="137"/>
    </row>
    <row r="23" spans="3:9" x14ac:dyDescent="0.35">
      <c r="C23" s="143"/>
      <c r="I23" s="137"/>
    </row>
    <row r="24" spans="3:9" x14ac:dyDescent="0.35">
      <c r="C24" s="143"/>
      <c r="I24" s="137"/>
    </row>
    <row r="25" spans="3:9" x14ac:dyDescent="0.35">
      <c r="C25" s="143"/>
      <c r="I25" s="137"/>
    </row>
    <row r="26" spans="3:9" x14ac:dyDescent="0.35">
      <c r="C26" s="143"/>
      <c r="I26" s="137"/>
    </row>
    <row r="27" spans="3:9" x14ac:dyDescent="0.35">
      <c r="C27" s="143"/>
      <c r="I27" s="137"/>
    </row>
    <row r="28" spans="3:9" x14ac:dyDescent="0.35">
      <c r="C28" s="143"/>
      <c r="I28" s="137"/>
    </row>
    <row r="29" spans="3:9" x14ac:dyDescent="0.35">
      <c r="C29" s="143"/>
      <c r="I29" s="137"/>
    </row>
    <row r="30" spans="3:9" x14ac:dyDescent="0.35">
      <c r="C30" s="143"/>
      <c r="I30" s="137"/>
    </row>
    <row r="31" spans="3:9" x14ac:dyDescent="0.35">
      <c r="C31" s="143"/>
      <c r="I31" s="137"/>
    </row>
    <row r="32" spans="3:9" x14ac:dyDescent="0.35">
      <c r="C32" s="143"/>
      <c r="I32" s="137"/>
    </row>
    <row r="33" spans="3:9" x14ac:dyDescent="0.35">
      <c r="C33" s="143"/>
      <c r="I33" s="137"/>
    </row>
    <row r="34" spans="3:9" x14ac:dyDescent="0.35">
      <c r="C34" s="143"/>
      <c r="I34" s="137"/>
    </row>
    <row r="35" spans="3:9" x14ac:dyDescent="0.35">
      <c r="C35" s="143"/>
      <c r="I35" s="137"/>
    </row>
    <row r="36" spans="3:9" x14ac:dyDescent="0.35">
      <c r="C36" s="143"/>
      <c r="I36" s="137"/>
    </row>
    <row r="37" spans="3:9" x14ac:dyDescent="0.35">
      <c r="C37" s="144"/>
      <c r="D37" s="119"/>
      <c r="E37" s="119"/>
      <c r="F37" s="119"/>
      <c r="G37" s="119"/>
      <c r="H37" s="119"/>
      <c r="I37" s="139"/>
    </row>
  </sheetData>
  <sheetProtection algorithmName="SHA-512" hashValue="r6rQW43TmDJsTbGQmx9C8LjeuROmokDAUnRj3r2SPzqqr7FY0pxevR9OZp2y+Uts6WUwJqLnwusXBiozv0EgoA==" saltValue="4vSaL+QJxBvL+IhvtQyeBg==" spinCount="100000" sheet="1" objects="1" scenarios="1"/>
  <pageMargins left="0.7" right="0.7" top="0.75" bottom="0.75" header="0.3" footer="0.3"/>
  <pageSetup orientation="portrait" r:id="rId1"/>
  <headerFooter>
    <oddFooter>&amp;L&amp;A
Version Date: June 14,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workbookViewId="0">
      <selection activeCell="C18" sqref="C18"/>
    </sheetView>
  </sheetViews>
  <sheetFormatPr defaultColWidth="8.69140625" defaultRowHeight="15.5" x14ac:dyDescent="0.35"/>
  <cols>
    <col min="1" max="1" width="3.23046875" style="108" customWidth="1"/>
    <col min="2" max="2" width="9.69140625" style="108" customWidth="1"/>
    <col min="3" max="3" width="17.4609375" style="108" customWidth="1"/>
    <col min="4" max="16384" width="8.69140625" style="108"/>
  </cols>
  <sheetData>
    <row r="1" spans="2:5" ht="18" x14ac:dyDescent="0.4">
      <c r="B1" s="107" t="s">
        <v>47</v>
      </c>
    </row>
    <row r="3" spans="2:5" x14ac:dyDescent="0.35">
      <c r="B3" s="174" t="str">
        <f>'Cover-Input Page '!$C7</f>
        <v>Anthem Blue Cross Life and Health Insurance Company</v>
      </c>
      <c r="C3" s="157"/>
    </row>
    <row r="4" spans="2:5" x14ac:dyDescent="0.35">
      <c r="B4" s="181" t="str">
        <f>"Reporting Year: "&amp;'Cover-Input Page '!$C5</f>
        <v>Reporting Year: 2023</v>
      </c>
      <c r="C4" s="157"/>
    </row>
    <row r="5" spans="2:5" ht="16" thickBot="1" x14ac:dyDescent="0.4"/>
    <row r="6" spans="2:5" ht="16" thickBot="1" x14ac:dyDescent="0.4">
      <c r="B6" s="114" t="s">
        <v>59</v>
      </c>
      <c r="C6" s="115"/>
      <c r="D6" s="115"/>
      <c r="E6" s="116"/>
    </row>
    <row r="8" spans="2:5" x14ac:dyDescent="0.35">
      <c r="C8" s="108" t="s">
        <v>397</v>
      </c>
    </row>
    <row r="9" spans="2:5" x14ac:dyDescent="0.35">
      <c r="C9" s="108" t="s">
        <v>175</v>
      </c>
    </row>
    <row r="11" spans="2:5" x14ac:dyDescent="0.35">
      <c r="C11" s="108" t="s">
        <v>176</v>
      </c>
    </row>
    <row r="12" spans="2:5" x14ac:dyDescent="0.35">
      <c r="C12" s="108" t="s">
        <v>177</v>
      </c>
    </row>
    <row r="13" spans="2:5" x14ac:dyDescent="0.35">
      <c r="C13" s="108" t="s">
        <v>178</v>
      </c>
    </row>
    <row r="14" spans="2:5" x14ac:dyDescent="0.35">
      <c r="C14" s="108" t="s">
        <v>179</v>
      </c>
    </row>
    <row r="15" spans="2:5" x14ac:dyDescent="0.35">
      <c r="C15" s="108" t="s">
        <v>180</v>
      </c>
    </row>
    <row r="16" spans="2:5" x14ac:dyDescent="0.35">
      <c r="C16" s="108" t="s">
        <v>181</v>
      </c>
    </row>
    <row r="18" spans="3:3" x14ac:dyDescent="0.35">
      <c r="C18" s="161" t="s">
        <v>398</v>
      </c>
    </row>
    <row r="19" spans="3:3" x14ac:dyDescent="0.35">
      <c r="C19" s="161"/>
    </row>
  </sheetData>
  <sheetProtection algorithmName="SHA-512" hashValue="q9tbkupAmxRIAfYsMKPleUl1GDLxIikKALRxqyDMj/az6epPnQ/TOi40vSnI8MxHByvaId1s9q4aT5qnotrU3Q==" saltValue="eBz56YG9c5v4bunGgyddOw=="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June 14,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topLeftCell="B8" workbookViewId="0">
      <selection activeCell="G26" sqref="G26"/>
    </sheetView>
  </sheetViews>
  <sheetFormatPr defaultColWidth="8.69140625" defaultRowHeight="15.5" x14ac:dyDescent="0.35"/>
  <cols>
    <col min="1" max="1" width="3.23046875" style="108" customWidth="1"/>
    <col min="2" max="2" width="4.69140625" style="108" customWidth="1"/>
    <col min="3" max="3" width="22.53515625" style="108" customWidth="1"/>
    <col min="4" max="4" width="8.69140625" style="108"/>
    <col min="5" max="5" width="9.69140625" style="108" customWidth="1"/>
    <col min="6" max="6" width="8.69140625" style="108"/>
    <col min="7" max="7" width="91.84375" style="108" customWidth="1"/>
    <col min="8" max="16384" width="8.69140625" style="108"/>
  </cols>
  <sheetData>
    <row r="1" spans="2:7" ht="18" x14ac:dyDescent="0.4">
      <c r="B1" s="107" t="s">
        <v>47</v>
      </c>
    </row>
    <row r="3" spans="2:7" x14ac:dyDescent="0.35">
      <c r="B3" s="174" t="str">
        <f>'Cover-Input Page '!$C7</f>
        <v>Anthem Blue Cross Life and Health Insurance Company</v>
      </c>
      <c r="C3" s="157"/>
    </row>
    <row r="4" spans="2:7" x14ac:dyDescent="0.35">
      <c r="B4" s="181" t="str">
        <f>"Reporting Year: "&amp;'Cover-Input Page '!$C5</f>
        <v>Reporting Year: 2023</v>
      </c>
      <c r="C4" s="157"/>
    </row>
    <row r="5" spans="2:7" ht="16" thickBot="1" x14ac:dyDescent="0.4"/>
    <row r="6" spans="2:7" ht="16" thickBot="1" x14ac:dyDescent="0.4">
      <c r="B6" s="114" t="s">
        <v>60</v>
      </c>
      <c r="C6" s="116"/>
    </row>
    <row r="8" spans="2:7" x14ac:dyDescent="0.35">
      <c r="C8" s="108" t="s">
        <v>174</v>
      </c>
    </row>
    <row r="10" spans="2:7" ht="16" thickBot="1" x14ac:dyDescent="0.4">
      <c r="C10" s="108" t="s">
        <v>102</v>
      </c>
    </row>
    <row r="11" spans="2:7" x14ac:dyDescent="0.35">
      <c r="C11" s="168" t="s">
        <v>1026</v>
      </c>
      <c r="D11" s="110"/>
      <c r="E11" s="110"/>
      <c r="F11" s="110"/>
      <c r="G11" s="111"/>
    </row>
    <row r="12" spans="2:7" x14ac:dyDescent="0.35">
      <c r="C12" s="169" t="s">
        <v>1027</v>
      </c>
      <c r="G12" s="170"/>
    </row>
    <row r="13" spans="2:7" x14ac:dyDescent="0.35">
      <c r="C13" s="169" t="s">
        <v>1029</v>
      </c>
      <c r="G13" s="170"/>
    </row>
    <row r="14" spans="2:7" x14ac:dyDescent="0.35">
      <c r="C14" s="169" t="s">
        <v>1028</v>
      </c>
      <c r="G14" s="170"/>
    </row>
    <row r="15" spans="2:7" x14ac:dyDescent="0.35">
      <c r="C15" s="169"/>
      <c r="G15" s="170"/>
    </row>
    <row r="16" spans="2:7" x14ac:dyDescent="0.35">
      <c r="C16" s="169"/>
      <c r="G16" s="170"/>
    </row>
    <row r="17" spans="3:7" x14ac:dyDescent="0.35">
      <c r="C17" s="169"/>
      <c r="G17" s="170"/>
    </row>
    <row r="18" spans="3:7" x14ac:dyDescent="0.35">
      <c r="C18" s="169"/>
      <c r="G18" s="170"/>
    </row>
    <row r="19" spans="3:7" x14ac:dyDescent="0.35">
      <c r="C19" s="169"/>
      <c r="G19" s="170"/>
    </row>
    <row r="20" spans="3:7" x14ac:dyDescent="0.35">
      <c r="C20" s="169"/>
      <c r="G20" s="170"/>
    </row>
    <row r="21" spans="3:7" x14ac:dyDescent="0.35">
      <c r="C21" s="169"/>
      <c r="G21" s="170"/>
    </row>
    <row r="22" spans="3:7" x14ac:dyDescent="0.35">
      <c r="C22" s="169"/>
      <c r="G22" s="170"/>
    </row>
    <row r="23" spans="3:7" x14ac:dyDescent="0.35">
      <c r="C23" s="169"/>
      <c r="G23" s="170"/>
    </row>
    <row r="24" spans="3:7" x14ac:dyDescent="0.35">
      <c r="C24" s="169"/>
      <c r="G24" s="170"/>
    </row>
    <row r="25" spans="3:7" x14ac:dyDescent="0.35">
      <c r="C25" s="169"/>
      <c r="G25" s="170"/>
    </row>
    <row r="26" spans="3:7" x14ac:dyDescent="0.35">
      <c r="C26" s="169"/>
      <c r="G26" s="170"/>
    </row>
    <row r="27" spans="3:7" x14ac:dyDescent="0.35">
      <c r="C27" s="169"/>
      <c r="G27" s="170"/>
    </row>
    <row r="28" spans="3:7" x14ac:dyDescent="0.35">
      <c r="C28" s="169"/>
      <c r="G28" s="170"/>
    </row>
    <row r="29" spans="3:7" x14ac:dyDescent="0.35">
      <c r="C29" s="169"/>
      <c r="G29" s="170"/>
    </row>
    <row r="30" spans="3:7" x14ac:dyDescent="0.35">
      <c r="C30" s="169"/>
      <c r="G30" s="170"/>
    </row>
    <row r="31" spans="3:7" x14ac:dyDescent="0.35">
      <c r="C31" s="169"/>
      <c r="G31" s="170"/>
    </row>
    <row r="32" spans="3:7" x14ac:dyDescent="0.35">
      <c r="C32" s="169"/>
      <c r="G32" s="170"/>
    </row>
    <row r="33" spans="3:7" x14ac:dyDescent="0.35">
      <c r="C33" s="169"/>
      <c r="G33" s="170"/>
    </row>
    <row r="34" spans="3:7" x14ac:dyDescent="0.35">
      <c r="C34" s="169"/>
      <c r="G34" s="170"/>
    </row>
    <row r="35" spans="3:7" x14ac:dyDescent="0.35">
      <c r="C35" s="169"/>
      <c r="G35" s="170"/>
    </row>
    <row r="36" spans="3:7" ht="16" thickBot="1" x14ac:dyDescent="0.4">
      <c r="C36" s="171"/>
      <c r="D36" s="172"/>
      <c r="E36" s="172"/>
      <c r="F36" s="172"/>
      <c r="G36" s="173"/>
    </row>
  </sheetData>
  <sheetProtection algorithmName="SHA-512" hashValue="q7sxSjl4IUmQxHwpadPTDHRIv0+GaijcrIGJssRohpkLeoZEdXOe77njiShyBPmDrum2MPbA1+vqpuXhR2nv+w==" saltValue="I/0v9GC6yhGUY/V4w7Dl9g==" spinCount="100000" sheet="1" objects="1" scenarios="1"/>
  <pageMargins left="0.7" right="0.7" top="0.75" bottom="0.75" header="0.3" footer="0.3"/>
  <pageSetup orientation="portrait" r:id="rId1"/>
  <headerFooter>
    <oddFooter>&amp;L&amp;A
Version Date: June 14, 2023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topLeftCell="A23" workbookViewId="0">
      <selection activeCell="D17" sqref="D17"/>
    </sheetView>
  </sheetViews>
  <sheetFormatPr defaultColWidth="7.69140625" defaultRowHeight="15.5" x14ac:dyDescent="0.35"/>
  <cols>
    <col min="1" max="1" width="1.53515625" style="206" customWidth="1"/>
    <col min="2" max="2" width="27.23046875" style="207" customWidth="1"/>
    <col min="3" max="3" width="107.23046875" style="207" bestFit="1" customWidth="1"/>
    <col min="4" max="16384" width="7.69140625" style="206"/>
  </cols>
  <sheetData>
    <row r="1" spans="2:8" ht="18" x14ac:dyDescent="0.4">
      <c r="B1" s="107" t="s">
        <v>47</v>
      </c>
    </row>
    <row r="2" spans="2:8" x14ac:dyDescent="0.35">
      <c r="B2" s="108"/>
      <c r="C2" s="108"/>
    </row>
    <row r="3" spans="2:8" x14ac:dyDescent="0.35">
      <c r="B3" s="174" t="str">
        <f>'Cover-Input Page '!$C7</f>
        <v>Anthem Blue Cross Life and Health Insurance Company</v>
      </c>
      <c r="C3" s="108"/>
      <c r="E3" s="108"/>
      <c r="F3" s="108"/>
      <c r="G3" s="108"/>
      <c r="H3" s="108"/>
    </row>
    <row r="4" spans="2:8" x14ac:dyDescent="0.35">
      <c r="B4" s="181" t="str">
        <f>"Reporting Year: "&amp;'Cover-Input Page '!$C5</f>
        <v>Reporting Year: 2023</v>
      </c>
      <c r="C4" s="108"/>
      <c r="E4" s="108"/>
      <c r="F4" s="108"/>
      <c r="G4" s="108"/>
      <c r="H4" s="108"/>
    </row>
    <row r="5" spans="2:8" ht="16" thickBot="1" x14ac:dyDescent="0.4">
      <c r="B5" s="108"/>
      <c r="C5" s="108"/>
    </row>
    <row r="6" spans="2:8" ht="16" thickBot="1" x14ac:dyDescent="0.4">
      <c r="B6" s="114" t="s">
        <v>430</v>
      </c>
      <c r="C6" s="116"/>
    </row>
    <row r="7" spans="2:8" x14ac:dyDescent="0.35">
      <c r="B7" s="208"/>
      <c r="C7" s="108"/>
    </row>
    <row r="8" spans="2:8" x14ac:dyDescent="0.35">
      <c r="B8" s="108" t="s">
        <v>435</v>
      </c>
      <c r="C8" s="108"/>
    </row>
    <row r="9" spans="2:8" x14ac:dyDescent="0.35">
      <c r="B9" s="209"/>
    </row>
    <row r="10" spans="2:8" x14ac:dyDescent="0.35">
      <c r="B10" s="210" t="s">
        <v>313</v>
      </c>
      <c r="C10" s="210" t="s">
        <v>314</v>
      </c>
    </row>
    <row r="11" spans="2:8" x14ac:dyDescent="0.35">
      <c r="B11" s="211" t="s">
        <v>412</v>
      </c>
      <c r="C11" s="125" t="s">
        <v>413</v>
      </c>
    </row>
    <row r="12" spans="2:8" ht="170.5" x14ac:dyDescent="0.35">
      <c r="B12" s="211" t="s">
        <v>414</v>
      </c>
      <c r="C12" s="125" t="s">
        <v>460</v>
      </c>
    </row>
    <row r="13" spans="2:8" ht="62" x14ac:dyDescent="0.35">
      <c r="B13" s="211" t="s">
        <v>415</v>
      </c>
      <c r="C13" s="125" t="s">
        <v>458</v>
      </c>
    </row>
    <row r="14" spans="2:8" ht="31" x14ac:dyDescent="0.35">
      <c r="B14" s="128" t="s">
        <v>416</v>
      </c>
      <c r="C14" s="125" t="s">
        <v>429</v>
      </c>
    </row>
    <row r="15" spans="2:8" x14ac:dyDescent="0.35">
      <c r="B15" s="212" t="s">
        <v>417</v>
      </c>
      <c r="C15" s="125" t="s">
        <v>428</v>
      </c>
    </row>
    <row r="16" spans="2:8" ht="46.5" x14ac:dyDescent="0.35">
      <c r="B16" s="211" t="s">
        <v>418</v>
      </c>
      <c r="C16" s="125" t="s">
        <v>459</v>
      </c>
    </row>
    <row r="17" spans="2:3" ht="31" x14ac:dyDescent="0.35">
      <c r="B17" s="211" t="s">
        <v>419</v>
      </c>
      <c r="C17" s="125" t="s">
        <v>427</v>
      </c>
    </row>
    <row r="18" spans="2:3" ht="31" x14ac:dyDescent="0.35">
      <c r="B18" s="211" t="s">
        <v>420</v>
      </c>
      <c r="C18" s="125" t="s">
        <v>437</v>
      </c>
    </row>
    <row r="19" spans="2:3" ht="77.5" x14ac:dyDescent="0.35">
      <c r="B19" s="213" t="s">
        <v>421</v>
      </c>
      <c r="C19" s="213" t="s">
        <v>436</v>
      </c>
    </row>
    <row r="20" spans="2:3" ht="31" x14ac:dyDescent="0.35">
      <c r="B20" s="212" t="s">
        <v>422</v>
      </c>
      <c r="C20" s="125" t="s">
        <v>447</v>
      </c>
    </row>
    <row r="21" spans="2:3" ht="31" x14ac:dyDescent="0.35">
      <c r="B21" s="212" t="s">
        <v>77</v>
      </c>
      <c r="C21" s="125" t="s">
        <v>425</v>
      </c>
    </row>
    <row r="22" spans="2:3" ht="31" x14ac:dyDescent="0.35">
      <c r="B22" s="212" t="s">
        <v>423</v>
      </c>
      <c r="C22" s="125" t="s">
        <v>426</v>
      </c>
    </row>
    <row r="23" spans="2:3" ht="31" x14ac:dyDescent="0.35">
      <c r="B23" s="211" t="s">
        <v>424</v>
      </c>
      <c r="C23" s="214" t="s">
        <v>434</v>
      </c>
    </row>
    <row r="24" spans="2:3" x14ac:dyDescent="0.35">
      <c r="B24" s="206"/>
      <c r="C24" s="206"/>
    </row>
  </sheetData>
  <sheetProtection algorithmName="SHA-512" hashValue="BEtxPBidPCq5/jjiiZoZgjCMOG0nnJv+2S+xkklCFBCmhK+rPCGYomrb/qYm/D1nuVcqE4A8dnJ5WdJuAOexbA==" saltValue="K7E8O3ljW/ZbB8pz5lDydg==" spinCount="100000" sheet="1" objects="1" scenarios="1"/>
  <pageMargins left="0.7" right="0.7" top="0.75" bottom="0.75" header="0.3" footer="0.3"/>
  <pageSetup orientation="portrait" r:id="rId1"/>
  <headerFooter>
    <oddFooter>&amp;L&amp;A
Version Date: June 14, 2023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heetViews>
  <sheetFormatPr defaultRowHeight="15.5" x14ac:dyDescent="0.35"/>
  <sheetData>
    <row r="1" spans="1:1" x14ac:dyDescent="0.35">
      <c r="A1" t="s">
        <v>399</v>
      </c>
    </row>
    <row r="3" spans="1:1" x14ac:dyDescent="0.35">
      <c r="A3" s="44" t="s">
        <v>381</v>
      </c>
    </row>
    <row r="4" spans="1:1" x14ac:dyDescent="0.35">
      <c r="A4" s="44" t="s">
        <v>382</v>
      </c>
    </row>
    <row r="5" spans="1:1" x14ac:dyDescent="0.35">
      <c r="A5" s="44" t="s">
        <v>383</v>
      </c>
    </row>
  </sheetData>
  <sheetProtection algorithmName="SHA-512" hashValue="Hno3ETxGcKWg8nFN61h2ONgTnCviU2a45W0tckwZiCiX6VNZNambHw7839AuXJuCRb+CKtJw0YadvJAQ48cj6A==" saltValue="EyTtLwBWbOorH2rsoeAqlA==" spinCount="100000" sheet="1" objects="1" scenarios="1"/>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 June 14, 2023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topLeftCell="A10" zoomScale="82" zoomScaleNormal="82" workbookViewId="0"/>
  </sheetViews>
  <sheetFormatPr defaultColWidth="7.69140625" defaultRowHeight="12.5" x14ac:dyDescent="0.25"/>
  <cols>
    <col min="1" max="1" width="1.4609375" style="5" customWidth="1"/>
    <col min="2" max="2" width="3" style="5" customWidth="1"/>
    <col min="3" max="3" width="4.69140625" style="5" customWidth="1"/>
    <col min="4" max="4" width="44.69140625" style="5" bestFit="1" customWidth="1"/>
    <col min="5" max="9" width="17.07421875" style="5" customWidth="1"/>
    <col min="10" max="16384" width="7.69140625" style="5"/>
  </cols>
  <sheetData>
    <row r="1" spans="2:9" ht="15.5" x14ac:dyDescent="0.35">
      <c r="B1" s="7" t="s">
        <v>61</v>
      </c>
      <c r="C1" s="218"/>
      <c r="D1" s="330"/>
      <c r="E1" s="7"/>
      <c r="F1" s="218"/>
      <c r="G1" s="218"/>
      <c r="H1" s="218"/>
      <c r="I1" s="218"/>
    </row>
    <row r="2" spans="2:9" ht="15.5" x14ac:dyDescent="0.35">
      <c r="B2" s="7" t="s">
        <v>351</v>
      </c>
      <c r="C2" s="218"/>
      <c r="D2" s="218"/>
      <c r="E2" s="218"/>
      <c r="F2" s="218"/>
      <c r="G2" s="218"/>
      <c r="H2" s="218"/>
      <c r="I2" s="218"/>
    </row>
    <row r="3" spans="2:9" ht="15.5" x14ac:dyDescent="0.35">
      <c r="B3" s="7" t="s">
        <v>352</v>
      </c>
      <c r="C3" s="218"/>
      <c r="D3" s="218"/>
      <c r="E3" s="218"/>
      <c r="F3" s="218"/>
      <c r="G3" s="218"/>
      <c r="H3" s="218"/>
      <c r="I3" s="218"/>
    </row>
    <row r="4" spans="2:9" ht="15.5" x14ac:dyDescent="0.35">
      <c r="B4" s="7"/>
      <c r="C4" s="218"/>
      <c r="D4" s="218"/>
      <c r="E4" s="218"/>
      <c r="F4" s="218"/>
      <c r="G4" s="218"/>
      <c r="H4" s="218"/>
      <c r="I4" s="218"/>
    </row>
    <row r="5" spans="2:9" ht="16" thickBot="1" x14ac:dyDescent="0.4">
      <c r="B5" s="215" t="str">
        <f>'Cover-Input Page '!C7</f>
        <v>Anthem Blue Cross Life and Health Insurance Company</v>
      </c>
      <c r="C5" s="331"/>
      <c r="D5" s="331"/>
    </row>
    <row r="6" spans="2:9" ht="16" thickBot="1" x14ac:dyDescent="0.4">
      <c r="B6" s="216" t="str">
        <f>"Reporting Year: "&amp;'Cover-Input Page '!$C5</f>
        <v>Reporting Year: 2023</v>
      </c>
      <c r="C6" s="220"/>
      <c r="D6" s="220"/>
    </row>
    <row r="7" spans="2:9" ht="15.5" x14ac:dyDescent="0.35">
      <c r="B7" s="7" t="s">
        <v>201</v>
      </c>
      <c r="C7" s="218"/>
      <c r="D7" s="218"/>
      <c r="E7" s="218"/>
      <c r="F7" s="218"/>
      <c r="G7" s="218"/>
      <c r="H7" s="218"/>
      <c r="I7" s="218"/>
    </row>
    <row r="9" spans="2:9" ht="13" thickBot="1" x14ac:dyDescent="0.3">
      <c r="D9" s="6"/>
    </row>
    <row r="10" spans="2:9" ht="16" thickBot="1" x14ac:dyDescent="0.4">
      <c r="B10" s="7" t="s">
        <v>202</v>
      </c>
      <c r="C10" s="8"/>
      <c r="D10" s="8"/>
      <c r="E10" s="221"/>
      <c r="F10" s="222"/>
      <c r="G10" s="222" t="s">
        <v>203</v>
      </c>
      <c r="H10" s="222"/>
      <c r="I10" s="223"/>
    </row>
    <row r="11" spans="2:9" ht="14.15" customHeight="1" thickBot="1" x14ac:dyDescent="0.4">
      <c r="C11" s="8"/>
      <c r="D11" s="8"/>
      <c r="E11" s="224"/>
      <c r="F11" s="225"/>
      <c r="G11" s="225"/>
      <c r="H11" s="225"/>
      <c r="I11" s="226"/>
    </row>
    <row r="12" spans="2:9" ht="16" thickBot="1" x14ac:dyDescent="0.4">
      <c r="C12" s="8"/>
      <c r="D12" s="8"/>
      <c r="E12" s="217">
        <f>'Cover-Input Page '!$C5-5</f>
        <v>2018</v>
      </c>
      <c r="F12" s="217">
        <f>'Cover-Input Page '!$C5-4</f>
        <v>2019</v>
      </c>
      <c r="G12" s="217">
        <f>'Cover-Input Page '!$C5-3</f>
        <v>2020</v>
      </c>
      <c r="H12" s="217">
        <f>'Cover-Input Page '!$C5-2</f>
        <v>2021</v>
      </c>
      <c r="I12" s="217">
        <f>'Cover-Input Page '!$C5-1</f>
        <v>2022</v>
      </c>
    </row>
    <row r="13" spans="2:9" ht="15.5" x14ac:dyDescent="0.25">
      <c r="B13" s="332" t="s">
        <v>197</v>
      </c>
      <c r="C13" s="228" t="s">
        <v>204</v>
      </c>
      <c r="D13" s="229"/>
      <c r="E13" s="9"/>
      <c r="F13" s="10"/>
      <c r="G13" s="9"/>
      <c r="H13" s="11"/>
      <c r="I13" s="11"/>
    </row>
    <row r="14" spans="2:9" ht="15.5" x14ac:dyDescent="0.25">
      <c r="B14" s="333"/>
      <c r="C14" s="231">
        <v>1.1000000000000001</v>
      </c>
      <c r="D14" s="232" t="s">
        <v>205</v>
      </c>
      <c r="E14" s="12"/>
      <c r="F14" s="13"/>
      <c r="G14" s="12"/>
      <c r="H14" s="14"/>
      <c r="I14" s="14"/>
    </row>
    <row r="15" spans="2:9" ht="15.5" x14ac:dyDescent="0.25">
      <c r="B15" s="334"/>
      <c r="C15" s="234"/>
      <c r="D15" s="235"/>
      <c r="E15" s="15"/>
      <c r="F15" s="16"/>
      <c r="G15" s="15"/>
      <c r="H15" s="17"/>
      <c r="I15" s="17"/>
    </row>
    <row r="16" spans="2:9" ht="15.5" x14ac:dyDescent="0.25">
      <c r="B16" s="333" t="s">
        <v>198</v>
      </c>
      <c r="C16" s="236" t="s">
        <v>206</v>
      </c>
      <c r="D16" s="232"/>
      <c r="E16" s="18"/>
      <c r="F16" s="19"/>
      <c r="G16" s="18"/>
      <c r="H16" s="20"/>
      <c r="I16" s="20"/>
    </row>
    <row r="17" spans="1:9" ht="15.5" x14ac:dyDescent="0.25">
      <c r="B17" s="333"/>
      <c r="C17" s="231">
        <v>2.1</v>
      </c>
      <c r="D17" s="232" t="s">
        <v>207</v>
      </c>
      <c r="E17" s="12"/>
      <c r="F17" s="13"/>
      <c r="G17" s="12"/>
      <c r="H17" s="14"/>
      <c r="I17" s="14"/>
    </row>
    <row r="18" spans="1:9" ht="15.5" x14ac:dyDescent="0.25">
      <c r="B18" s="333"/>
      <c r="C18" s="231">
        <v>2.2000000000000002</v>
      </c>
      <c r="D18" s="232" t="s">
        <v>208</v>
      </c>
      <c r="E18" s="12"/>
      <c r="F18" s="13"/>
      <c r="G18" s="12"/>
      <c r="H18" s="14"/>
      <c r="I18" s="14"/>
    </row>
    <row r="19" spans="1:9" ht="15.5" x14ac:dyDescent="0.25">
      <c r="B19" s="333"/>
      <c r="C19" s="231">
        <v>2.2999999999999998</v>
      </c>
      <c r="D19" s="232" t="s">
        <v>209</v>
      </c>
      <c r="E19" s="12"/>
      <c r="F19" s="13"/>
      <c r="G19" s="12"/>
      <c r="H19" s="14"/>
      <c r="I19" s="14"/>
    </row>
    <row r="20" spans="1:9" ht="15.5" x14ac:dyDescent="0.25">
      <c r="B20" s="333"/>
      <c r="C20" s="231">
        <v>2.4</v>
      </c>
      <c r="D20" s="232" t="s">
        <v>210</v>
      </c>
      <c r="E20" s="12"/>
      <c r="F20" s="13"/>
      <c r="G20" s="12"/>
      <c r="H20" s="14"/>
      <c r="I20" s="14"/>
    </row>
    <row r="21" spans="1:9" ht="15.5" x14ac:dyDescent="0.25">
      <c r="B21" s="333"/>
      <c r="C21" s="237" t="s">
        <v>211</v>
      </c>
      <c r="D21" s="232" t="s">
        <v>212</v>
      </c>
      <c r="E21" s="12"/>
      <c r="F21" s="13"/>
      <c r="G21" s="12"/>
      <c r="H21" s="14"/>
      <c r="I21" s="14"/>
    </row>
    <row r="22" spans="1:9" ht="15.5" x14ac:dyDescent="0.25">
      <c r="A22" s="21"/>
      <c r="B22" s="333"/>
      <c r="C22" s="237" t="s">
        <v>213</v>
      </c>
      <c r="D22" s="238" t="s">
        <v>214</v>
      </c>
      <c r="E22" s="65">
        <f>SUM(E17:E21)</f>
        <v>0</v>
      </c>
      <c r="F22" s="65">
        <f t="shared" ref="F22:I22" si="0">SUM(F17:F21)</f>
        <v>0</v>
      </c>
      <c r="G22" s="65">
        <f t="shared" si="0"/>
        <v>0</v>
      </c>
      <c r="H22" s="65">
        <f t="shared" si="0"/>
        <v>0</v>
      </c>
      <c r="I22" s="65">
        <f t="shared" si="0"/>
        <v>0</v>
      </c>
    </row>
    <row r="23" spans="1:9" ht="15.5" x14ac:dyDescent="0.25">
      <c r="B23" s="334"/>
      <c r="C23" s="240"/>
      <c r="D23" s="241"/>
      <c r="E23" s="15"/>
      <c r="F23" s="16"/>
      <c r="G23" s="15"/>
      <c r="H23" s="17"/>
      <c r="I23" s="17"/>
    </row>
    <row r="24" spans="1:9" ht="15.5" x14ac:dyDescent="0.25">
      <c r="B24" s="332" t="s">
        <v>199</v>
      </c>
      <c r="C24" s="228" t="s">
        <v>215</v>
      </c>
      <c r="D24" s="242"/>
      <c r="E24" s="18"/>
      <c r="F24" s="19"/>
      <c r="G24" s="18"/>
      <c r="H24" s="20"/>
      <c r="I24" s="22"/>
    </row>
    <row r="25" spans="1:9" ht="15.5" x14ac:dyDescent="0.25">
      <c r="B25" s="333"/>
      <c r="C25" s="231">
        <v>3.1</v>
      </c>
      <c r="D25" s="232" t="s">
        <v>216</v>
      </c>
      <c r="E25" s="18"/>
      <c r="F25" s="19"/>
      <c r="G25" s="18"/>
      <c r="H25" s="20"/>
      <c r="I25" s="22"/>
    </row>
    <row r="26" spans="1:9" ht="14.15" customHeight="1" x14ac:dyDescent="0.25">
      <c r="B26" s="333"/>
      <c r="C26" s="231"/>
      <c r="D26" s="243" t="s">
        <v>217</v>
      </c>
      <c r="E26" s="12"/>
      <c r="F26" s="13"/>
      <c r="G26" s="12"/>
      <c r="H26" s="14"/>
      <c r="I26" s="14"/>
    </row>
    <row r="27" spans="1:9" ht="14.15" customHeight="1" x14ac:dyDescent="0.25">
      <c r="B27" s="333"/>
      <c r="C27" s="231"/>
      <c r="D27" s="243" t="s">
        <v>218</v>
      </c>
      <c r="E27" s="12"/>
      <c r="F27" s="13"/>
      <c r="G27" s="12"/>
      <c r="H27" s="14"/>
      <c r="I27" s="14"/>
    </row>
    <row r="28" spans="1:9" ht="14.15" customHeight="1" x14ac:dyDescent="0.25">
      <c r="B28" s="333"/>
      <c r="C28" s="231"/>
      <c r="D28" s="243" t="s">
        <v>219</v>
      </c>
      <c r="E28" s="12"/>
      <c r="F28" s="13"/>
      <c r="G28" s="12"/>
      <c r="H28" s="14"/>
      <c r="I28" s="14"/>
    </row>
    <row r="29" spans="1:9" ht="14.15" customHeight="1" x14ac:dyDescent="0.25">
      <c r="B29" s="333"/>
      <c r="C29" s="231"/>
      <c r="D29" s="243" t="s">
        <v>220</v>
      </c>
      <c r="E29" s="12"/>
      <c r="F29" s="13"/>
      <c r="G29" s="12"/>
      <c r="H29" s="14"/>
      <c r="I29" s="14"/>
    </row>
    <row r="30" spans="1:9" ht="14.15" customHeight="1" x14ac:dyDescent="0.25">
      <c r="B30" s="333"/>
      <c r="C30" s="231"/>
      <c r="D30" s="243" t="s">
        <v>221</v>
      </c>
      <c r="E30" s="12"/>
      <c r="F30" s="13"/>
      <c r="G30" s="12"/>
      <c r="H30" s="14"/>
      <c r="I30" s="14"/>
    </row>
    <row r="31" spans="1:9" ht="15.5" x14ac:dyDescent="0.25">
      <c r="B31" s="333"/>
      <c r="C31" s="231">
        <v>3.2</v>
      </c>
      <c r="D31" s="238" t="s">
        <v>222</v>
      </c>
      <c r="E31" s="12"/>
      <c r="F31" s="13"/>
      <c r="G31" s="12"/>
      <c r="H31" s="14"/>
      <c r="I31" s="23"/>
    </row>
    <row r="32" spans="1:9" ht="15.5" x14ac:dyDescent="0.25">
      <c r="B32" s="333"/>
      <c r="C32" s="231">
        <v>3.3</v>
      </c>
      <c r="D32" s="238" t="s">
        <v>223</v>
      </c>
      <c r="E32" s="12"/>
      <c r="F32" s="13"/>
      <c r="G32" s="12"/>
      <c r="H32" s="14"/>
      <c r="I32" s="23"/>
    </row>
    <row r="33" spans="2:9" ht="15.5" x14ac:dyDescent="0.25">
      <c r="B33" s="333"/>
      <c r="C33" s="231">
        <v>3.4</v>
      </c>
      <c r="D33" s="232" t="s">
        <v>224</v>
      </c>
      <c r="E33" s="12"/>
      <c r="F33" s="13"/>
      <c r="G33" s="12"/>
      <c r="H33" s="14"/>
      <c r="I33" s="14"/>
    </row>
    <row r="34" spans="2:9" ht="15.5" x14ac:dyDescent="0.25">
      <c r="B34" s="333"/>
      <c r="C34" s="231">
        <v>3.5</v>
      </c>
      <c r="D34" s="232" t="s">
        <v>225</v>
      </c>
      <c r="E34" s="12"/>
      <c r="F34" s="13"/>
      <c r="G34" s="12"/>
      <c r="H34" s="14"/>
      <c r="I34" s="14"/>
    </row>
    <row r="35" spans="2:9" ht="15.5" x14ac:dyDescent="0.25">
      <c r="B35" s="333"/>
      <c r="C35" s="231">
        <v>3.6</v>
      </c>
      <c r="D35" s="232" t="s">
        <v>226</v>
      </c>
      <c r="E35" s="65">
        <f>SUM(E26:E34)</f>
        <v>0</v>
      </c>
      <c r="F35" s="65">
        <f t="shared" ref="F35:I35" si="1">SUM(F26:F34)</f>
        <v>0</v>
      </c>
      <c r="G35" s="65">
        <f t="shared" si="1"/>
        <v>0</v>
      </c>
      <c r="H35" s="65">
        <f t="shared" si="1"/>
        <v>0</v>
      </c>
      <c r="I35" s="65">
        <f t="shared" si="1"/>
        <v>0</v>
      </c>
    </row>
    <row r="36" spans="2:9" ht="15.5" x14ac:dyDescent="0.25">
      <c r="B36" s="335"/>
      <c r="C36" s="245"/>
      <c r="D36" s="246"/>
      <c r="E36" s="15"/>
      <c r="F36" s="16"/>
      <c r="G36" s="15"/>
      <c r="H36" s="17"/>
      <c r="I36" s="24"/>
    </row>
    <row r="37" spans="2:9" ht="15.5" x14ac:dyDescent="0.35">
      <c r="B37" s="332" t="s">
        <v>200</v>
      </c>
      <c r="C37" s="236" t="s">
        <v>227</v>
      </c>
      <c r="D37" s="247"/>
      <c r="E37" s="25"/>
      <c r="F37" s="25"/>
      <c r="G37" s="25"/>
      <c r="H37" s="25"/>
      <c r="I37" s="25"/>
    </row>
    <row r="38" spans="2:9" ht="15.5" x14ac:dyDescent="0.25">
      <c r="B38" s="26"/>
      <c r="C38" s="231">
        <v>4.0999999999999996</v>
      </c>
      <c r="D38" s="232" t="s">
        <v>228</v>
      </c>
      <c r="E38" s="12"/>
      <c r="F38" s="13"/>
      <c r="G38" s="12"/>
      <c r="H38" s="14"/>
      <c r="I38" s="14"/>
    </row>
    <row r="39" spans="2:9" ht="15.5" x14ac:dyDescent="0.25">
      <c r="B39" s="26"/>
      <c r="C39" s="231">
        <v>4.2</v>
      </c>
      <c r="D39" s="232" t="s">
        <v>229</v>
      </c>
      <c r="E39" s="12"/>
      <c r="F39" s="13"/>
      <c r="G39" s="12"/>
      <c r="H39" s="14"/>
      <c r="I39" s="14"/>
    </row>
    <row r="40" spans="2:9" ht="15.5" x14ac:dyDescent="0.25">
      <c r="B40" s="26"/>
      <c r="C40" s="231">
        <v>4.3</v>
      </c>
      <c r="D40" s="232" t="s">
        <v>230</v>
      </c>
      <c r="E40" s="12"/>
      <c r="F40" s="13"/>
      <c r="G40" s="12"/>
      <c r="H40" s="14"/>
      <c r="I40" s="14"/>
    </row>
    <row r="41" spans="2:9" ht="15.5" x14ac:dyDescent="0.25">
      <c r="B41" s="26"/>
      <c r="C41" s="231">
        <v>4.4000000000000004</v>
      </c>
      <c r="D41" s="232" t="s">
        <v>231</v>
      </c>
      <c r="E41" s="12"/>
      <c r="F41" s="13"/>
      <c r="G41" s="12"/>
      <c r="H41" s="14"/>
      <c r="I41" s="14"/>
    </row>
    <row r="42" spans="2:9" ht="31" x14ac:dyDescent="0.25">
      <c r="B42" s="26"/>
      <c r="C42" s="237">
        <v>4.5</v>
      </c>
      <c r="D42" s="238" t="s">
        <v>232</v>
      </c>
      <c r="E42" s="12"/>
      <c r="F42" s="13"/>
      <c r="G42" s="12"/>
      <c r="H42" s="14"/>
      <c r="I42" s="14"/>
    </row>
    <row r="43" spans="2:9" ht="31" x14ac:dyDescent="0.25">
      <c r="B43" s="26"/>
      <c r="C43" s="237">
        <v>4.5999999999999996</v>
      </c>
      <c r="D43" s="238" t="s">
        <v>233</v>
      </c>
      <c r="E43" s="12"/>
      <c r="F43" s="13"/>
      <c r="G43" s="12"/>
      <c r="H43" s="14"/>
      <c r="I43" s="23"/>
    </row>
    <row r="44" spans="2:9" ht="31" x14ac:dyDescent="0.25">
      <c r="B44" s="26"/>
      <c r="C44" s="237">
        <v>4.7</v>
      </c>
      <c r="D44" s="238" t="s">
        <v>234</v>
      </c>
      <c r="E44" s="65">
        <f>SUM(E38:E43)</f>
        <v>0</v>
      </c>
      <c r="F44" s="65">
        <f>SUM(F38:F43)</f>
        <v>0</v>
      </c>
      <c r="G44" s="65">
        <f>SUM(G38:G43)</f>
        <v>0</v>
      </c>
      <c r="H44" s="65">
        <f>SUM(H38:H43)</f>
        <v>0</v>
      </c>
      <c r="I44" s="65">
        <f>SUM(I38:I43)</f>
        <v>0</v>
      </c>
    </row>
    <row r="45" spans="2:9" ht="15.5" x14ac:dyDescent="0.35">
      <c r="B45" s="27"/>
      <c r="C45" s="240"/>
      <c r="D45" s="248"/>
      <c r="E45" s="28"/>
      <c r="F45" s="28"/>
      <c r="G45" s="28"/>
      <c r="H45" s="28"/>
      <c r="I45" s="28"/>
    </row>
    <row r="46" spans="2:9" ht="15.5" x14ac:dyDescent="0.25">
      <c r="B46" s="336" t="s">
        <v>235</v>
      </c>
      <c r="C46" s="228" t="s">
        <v>236</v>
      </c>
      <c r="D46" s="242"/>
      <c r="E46" s="18"/>
      <c r="F46" s="19"/>
      <c r="G46" s="18"/>
      <c r="H46" s="20"/>
      <c r="I46" s="22"/>
    </row>
    <row r="47" spans="2:9" ht="15.5" x14ac:dyDescent="0.25">
      <c r="B47" s="337"/>
      <c r="C47" s="231">
        <v>5.0999999999999996</v>
      </c>
      <c r="D47" s="232" t="s">
        <v>237</v>
      </c>
      <c r="E47" s="12"/>
      <c r="F47" s="13"/>
      <c r="G47" s="12"/>
      <c r="H47" s="14"/>
      <c r="I47" s="14"/>
    </row>
    <row r="48" spans="2:9" ht="15.5" x14ac:dyDescent="0.25">
      <c r="B48" s="337"/>
      <c r="C48" s="231">
        <v>5.2</v>
      </c>
      <c r="D48" s="232" t="s">
        <v>238</v>
      </c>
      <c r="E48" s="12"/>
      <c r="F48" s="13"/>
      <c r="G48" s="12"/>
      <c r="H48" s="14"/>
      <c r="I48" s="14"/>
    </row>
    <row r="49" spans="2:9" ht="15.5" x14ac:dyDescent="0.25">
      <c r="B49" s="337"/>
      <c r="C49" s="231">
        <v>5.3</v>
      </c>
      <c r="D49" s="232" t="s">
        <v>239</v>
      </c>
      <c r="E49" s="12"/>
      <c r="F49" s="13"/>
      <c r="G49" s="12"/>
      <c r="H49" s="14"/>
      <c r="I49" s="14"/>
    </row>
    <row r="50" spans="2:9" ht="15.5" x14ac:dyDescent="0.25">
      <c r="B50" s="337"/>
      <c r="C50" s="231">
        <v>5.4</v>
      </c>
      <c r="D50" s="232" t="s">
        <v>240</v>
      </c>
      <c r="E50" s="65">
        <f>SUM(E47:E49)</f>
        <v>0</v>
      </c>
      <c r="F50" s="65">
        <f>SUM(F47:F49)</f>
        <v>0</v>
      </c>
      <c r="G50" s="65">
        <f>SUM(G47:G49)</f>
        <v>0</v>
      </c>
      <c r="H50" s="65">
        <f>SUM(H47:H49)</f>
        <v>0</v>
      </c>
      <c r="I50" s="65">
        <f>SUM(I47:I49)</f>
        <v>0</v>
      </c>
    </row>
    <row r="51" spans="2:9" ht="15.5" x14ac:dyDescent="0.25">
      <c r="B51" s="338"/>
      <c r="C51" s="250"/>
      <c r="D51" s="251"/>
      <c r="E51" s="18"/>
      <c r="F51" s="19"/>
      <c r="G51" s="18"/>
      <c r="H51" s="20"/>
      <c r="I51" s="22"/>
    </row>
    <row r="52" spans="2:9" ht="15.5" x14ac:dyDescent="0.25">
      <c r="B52" s="339" t="s">
        <v>241</v>
      </c>
      <c r="C52" s="253" t="s">
        <v>242</v>
      </c>
      <c r="D52" s="254"/>
      <c r="E52" s="29"/>
      <c r="F52" s="30"/>
      <c r="G52" s="29"/>
      <c r="H52" s="31"/>
      <c r="I52" s="32"/>
    </row>
    <row r="53" spans="2:9" ht="15.5" x14ac:dyDescent="0.25">
      <c r="B53" s="333"/>
      <c r="C53" s="231">
        <v>6.1</v>
      </c>
      <c r="D53" s="232" t="s">
        <v>243</v>
      </c>
      <c r="E53" s="12"/>
      <c r="F53" s="12"/>
      <c r="G53" s="12"/>
      <c r="H53" s="12"/>
      <c r="I53" s="12"/>
    </row>
    <row r="54" spans="2:9" ht="16" thickBot="1" x14ac:dyDescent="0.3">
      <c r="B54" s="340"/>
      <c r="C54" s="256">
        <v>6.2</v>
      </c>
      <c r="D54" s="257" t="s">
        <v>244</v>
      </c>
      <c r="E54" s="33"/>
      <c r="F54" s="33"/>
      <c r="G54" s="33"/>
      <c r="H54" s="33"/>
      <c r="I54" s="33"/>
    </row>
  </sheetData>
  <sheetProtection algorithmName="SHA-512" hashValue="HbdShhh9S+nlf5nwneY7u826DeFlN1qOso2ZQfKuoeVdR0K9J83SSmOv0w7QhZu5YDA4YUEeIpQq+VlINofNxg==" saltValue="H0ikwLGuw1sov0grBOryXg=="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4"/>
  <sheetViews>
    <sheetView showGridLines="0" topLeftCell="A22" zoomScale="79" zoomScaleNormal="79" workbookViewId="0">
      <selection activeCell="Q43" sqref="Q43"/>
    </sheetView>
  </sheetViews>
  <sheetFormatPr defaultColWidth="7.69140625" defaultRowHeight="15.5" x14ac:dyDescent="0.35"/>
  <cols>
    <col min="1" max="1" width="1.4609375" style="8" customWidth="1"/>
    <col min="2" max="2" width="3" style="8" customWidth="1"/>
    <col min="3" max="3" width="4.69140625" style="8" customWidth="1"/>
    <col min="4" max="4" width="51.23046875" style="8" customWidth="1"/>
    <col min="5" max="9" width="17.07421875" style="8" customWidth="1"/>
    <col min="10" max="16384" width="7.69140625" style="8"/>
  </cols>
  <sheetData>
    <row r="1" spans="2:9" x14ac:dyDescent="0.35">
      <c r="B1" s="7" t="s">
        <v>61</v>
      </c>
      <c r="C1" s="7"/>
      <c r="D1" s="7"/>
      <c r="E1" s="218"/>
      <c r="F1" s="218"/>
      <c r="G1" s="218"/>
      <c r="H1" s="218"/>
      <c r="I1" s="218"/>
    </row>
    <row r="2" spans="2:9" x14ac:dyDescent="0.35">
      <c r="B2" s="7" t="s">
        <v>351</v>
      </c>
      <c r="C2" s="7"/>
      <c r="D2" s="7"/>
      <c r="E2" s="218"/>
      <c r="F2" s="218"/>
      <c r="G2" s="218"/>
      <c r="H2" s="218"/>
      <c r="I2" s="218"/>
    </row>
    <row r="3" spans="2:9" x14ac:dyDescent="0.35">
      <c r="B3" s="7" t="s">
        <v>352</v>
      </c>
      <c r="C3" s="7"/>
      <c r="D3" s="7"/>
      <c r="E3" s="218"/>
      <c r="F3" s="218"/>
      <c r="G3" s="218"/>
      <c r="H3" s="218"/>
      <c r="I3" s="218"/>
    </row>
    <row r="4" spans="2:9" x14ac:dyDescent="0.35">
      <c r="B4" s="7"/>
      <c r="C4" s="7"/>
      <c r="D4" s="7"/>
      <c r="E4" s="218"/>
      <c r="F4" s="218"/>
      <c r="G4" s="218"/>
      <c r="H4" s="218"/>
      <c r="I4" s="218"/>
    </row>
    <row r="5" spans="2:9" ht="16" thickBot="1" x14ac:dyDescent="0.4">
      <c r="B5" s="215" t="str">
        <f>'Cover-Input Page '!C7</f>
        <v>Anthem Blue Cross Life and Health Insurance Company</v>
      </c>
      <c r="C5" s="219"/>
      <c r="D5" s="219"/>
    </row>
    <row r="6" spans="2:9" ht="16" thickBot="1" x14ac:dyDescent="0.4">
      <c r="B6" s="216" t="str">
        <f>"Reporting Year: "&amp;'Cover-Input Page '!$C5</f>
        <v>Reporting Year: 2023</v>
      </c>
      <c r="C6" s="220"/>
      <c r="D6" s="220"/>
    </row>
    <row r="7" spans="2:9" x14ac:dyDescent="0.35">
      <c r="B7" s="7" t="s">
        <v>201</v>
      </c>
      <c r="C7" s="7"/>
      <c r="D7" s="7"/>
      <c r="E7" s="218"/>
      <c r="F7" s="218"/>
      <c r="G7" s="218"/>
      <c r="H7" s="218"/>
      <c r="I7" s="218"/>
    </row>
    <row r="9" spans="2:9" ht="16" thickBot="1" x14ac:dyDescent="0.4">
      <c r="D9" s="34"/>
    </row>
    <row r="10" spans="2:9" ht="16" thickBot="1" x14ac:dyDescent="0.4">
      <c r="B10" s="7" t="s">
        <v>245</v>
      </c>
      <c r="E10" s="221"/>
      <c r="F10" s="222"/>
      <c r="G10" s="222" t="s">
        <v>203</v>
      </c>
      <c r="H10" s="222"/>
      <c r="I10" s="223"/>
    </row>
    <row r="11" spans="2:9" ht="14.15" customHeight="1" thickBot="1" x14ac:dyDescent="0.4">
      <c r="E11" s="224"/>
      <c r="F11" s="225"/>
      <c r="G11" s="225"/>
      <c r="H11" s="225"/>
      <c r="I11" s="226"/>
    </row>
    <row r="12" spans="2:9" ht="16" thickBot="1" x14ac:dyDescent="0.4">
      <c r="E12" s="217">
        <f>'Cover-Input Page '!$C5-5</f>
        <v>2018</v>
      </c>
      <c r="F12" s="217">
        <f>'Cover-Input Page '!$C5-4</f>
        <v>2019</v>
      </c>
      <c r="G12" s="217">
        <f>'Cover-Input Page '!$C5-3</f>
        <v>2020</v>
      </c>
      <c r="H12" s="217">
        <f>'Cover-Input Page '!$C5-2</f>
        <v>2021</v>
      </c>
      <c r="I12" s="217">
        <f>'Cover-Input Page '!$C5-1</f>
        <v>2022</v>
      </c>
    </row>
    <row r="13" spans="2:9" x14ac:dyDescent="0.35">
      <c r="B13" s="227" t="s">
        <v>197</v>
      </c>
      <c r="C13" s="228" t="s">
        <v>204</v>
      </c>
      <c r="D13" s="229"/>
      <c r="E13" s="9"/>
      <c r="F13" s="10"/>
      <c r="G13" s="9"/>
      <c r="H13" s="11"/>
      <c r="I13" s="11"/>
    </row>
    <row r="14" spans="2:9" x14ac:dyDescent="0.35">
      <c r="B14" s="230"/>
      <c r="C14" s="231">
        <v>1.1000000000000001</v>
      </c>
      <c r="D14" s="232" t="s">
        <v>205</v>
      </c>
      <c r="E14" s="12">
        <v>567063659.75999999</v>
      </c>
      <c r="F14" s="13">
        <v>554068004.5</v>
      </c>
      <c r="G14" s="12">
        <v>461393123</v>
      </c>
      <c r="H14" s="14">
        <v>494713377.85000002</v>
      </c>
      <c r="I14" s="14">
        <v>503001317.97000003</v>
      </c>
    </row>
    <row r="15" spans="2:9" x14ac:dyDescent="0.35">
      <c r="B15" s="233"/>
      <c r="C15" s="234"/>
      <c r="D15" s="235"/>
      <c r="E15" s="15"/>
      <c r="F15" s="16"/>
      <c r="G15" s="15"/>
      <c r="H15" s="17"/>
      <c r="I15" s="17"/>
    </row>
    <row r="16" spans="2:9" x14ac:dyDescent="0.35">
      <c r="B16" s="230" t="s">
        <v>198</v>
      </c>
      <c r="C16" s="236" t="s">
        <v>206</v>
      </c>
      <c r="D16" s="232"/>
      <c r="E16" s="18"/>
      <c r="F16" s="19"/>
      <c r="G16" s="18"/>
      <c r="H16" s="20"/>
      <c r="I16" s="20"/>
    </row>
    <row r="17" spans="1:9" x14ac:dyDescent="0.35">
      <c r="B17" s="230"/>
      <c r="C17" s="231">
        <v>2.1</v>
      </c>
      <c r="D17" s="232" t="s">
        <v>207</v>
      </c>
      <c r="E17" s="12">
        <v>442851402.36500001</v>
      </c>
      <c r="F17" s="13">
        <v>443809110.61799997</v>
      </c>
      <c r="G17" s="12">
        <v>343004679.36400002</v>
      </c>
      <c r="H17" s="14">
        <v>382171462.27000004</v>
      </c>
      <c r="I17" s="14">
        <v>372649677.926</v>
      </c>
    </row>
    <row r="18" spans="1:9" x14ac:dyDescent="0.35">
      <c r="B18" s="230"/>
      <c r="C18" s="231">
        <v>2.2000000000000002</v>
      </c>
      <c r="D18" s="232" t="s">
        <v>208</v>
      </c>
      <c r="E18" s="12">
        <v>7108655.6789999995</v>
      </c>
      <c r="F18" s="13">
        <v>8472143.5989999976</v>
      </c>
      <c r="G18" s="12">
        <v>12539944.324000001</v>
      </c>
      <c r="H18" s="14">
        <v>18207500.844999999</v>
      </c>
      <c r="I18" s="14">
        <v>17560287.066000003</v>
      </c>
    </row>
    <row r="19" spans="1:9" x14ac:dyDescent="0.35">
      <c r="B19" s="230"/>
      <c r="C19" s="231">
        <v>2.2999999999999998</v>
      </c>
      <c r="D19" s="232" t="s">
        <v>209</v>
      </c>
      <c r="E19" s="12">
        <v>-6550811.2540000007</v>
      </c>
      <c r="F19" s="13">
        <v>-1807422.74</v>
      </c>
      <c r="G19" s="12">
        <v>63685.728999999992</v>
      </c>
      <c r="H19" s="14">
        <v>0</v>
      </c>
      <c r="I19" s="14">
        <v>8374578.8899999997</v>
      </c>
    </row>
    <row r="20" spans="1:9" x14ac:dyDescent="0.35">
      <c r="B20" s="230"/>
      <c r="C20" s="231">
        <v>2.4</v>
      </c>
      <c r="D20" s="232" t="s">
        <v>210</v>
      </c>
      <c r="E20" s="12">
        <v>18470024.690000001</v>
      </c>
      <c r="F20" s="13">
        <v>23777106.818</v>
      </c>
      <c r="G20" s="12">
        <v>21264525.175000001</v>
      </c>
      <c r="H20" s="14">
        <v>16721842.862</v>
      </c>
      <c r="I20" s="14">
        <v>13120145.963</v>
      </c>
    </row>
    <row r="21" spans="1:9" x14ac:dyDescent="0.35">
      <c r="B21" s="230"/>
      <c r="C21" s="237" t="s">
        <v>211</v>
      </c>
      <c r="D21" s="232" t="s">
        <v>212</v>
      </c>
      <c r="E21" s="12">
        <v>0</v>
      </c>
      <c r="F21" s="13">
        <v>0</v>
      </c>
      <c r="G21" s="12">
        <v>0</v>
      </c>
      <c r="H21" s="14">
        <v>0</v>
      </c>
      <c r="I21" s="14">
        <v>0</v>
      </c>
    </row>
    <row r="22" spans="1:9" x14ac:dyDescent="0.35">
      <c r="A22" s="35"/>
      <c r="B22" s="230"/>
      <c r="C22" s="237" t="s">
        <v>213</v>
      </c>
      <c r="D22" s="238" t="s">
        <v>214</v>
      </c>
      <c r="E22" s="65">
        <f>SUM(E17:E21)</f>
        <v>461879271.48000002</v>
      </c>
      <c r="F22" s="65">
        <f t="shared" ref="F22:I22" si="0">SUM(F17:F21)</f>
        <v>474250938.29499996</v>
      </c>
      <c r="G22" s="65">
        <f t="shared" si="0"/>
        <v>376872834.59200001</v>
      </c>
      <c r="H22" s="65">
        <f t="shared" si="0"/>
        <v>417100805.977</v>
      </c>
      <c r="I22" s="65">
        <f t="shared" si="0"/>
        <v>411704689.84499997</v>
      </c>
    </row>
    <row r="23" spans="1:9" x14ac:dyDescent="0.35">
      <c r="B23" s="233"/>
      <c r="C23" s="240"/>
      <c r="D23" s="241"/>
      <c r="E23" s="15"/>
      <c r="F23" s="16"/>
      <c r="G23" s="15"/>
      <c r="H23" s="17"/>
      <c r="I23" s="17"/>
    </row>
    <row r="24" spans="1:9" x14ac:dyDescent="0.35">
      <c r="B24" s="227" t="s">
        <v>199</v>
      </c>
      <c r="C24" s="228" t="s">
        <v>215</v>
      </c>
      <c r="D24" s="242"/>
      <c r="E24" s="18"/>
      <c r="F24" s="19"/>
      <c r="G24" s="18"/>
      <c r="H24" s="20"/>
      <c r="I24" s="22"/>
    </row>
    <row r="25" spans="1:9" x14ac:dyDescent="0.35">
      <c r="B25" s="230"/>
      <c r="C25" s="231">
        <v>3.1</v>
      </c>
      <c r="D25" s="232" t="s">
        <v>216</v>
      </c>
      <c r="E25" s="18"/>
      <c r="F25" s="19"/>
      <c r="G25" s="18"/>
      <c r="H25" s="20"/>
      <c r="I25" s="22"/>
    </row>
    <row r="26" spans="1:9" ht="14.15" customHeight="1" x14ac:dyDescent="0.35">
      <c r="B26" s="230"/>
      <c r="C26" s="231"/>
      <c r="D26" s="243" t="s">
        <v>217</v>
      </c>
      <c r="E26" s="12">
        <v>8874677.425696468</v>
      </c>
      <c r="F26" s="13">
        <v>1797620.2200088243</v>
      </c>
      <c r="G26" s="12">
        <v>-1971147.8199999994</v>
      </c>
      <c r="H26" s="14">
        <v>-967743.72</v>
      </c>
      <c r="I26" s="14">
        <v>4496845.92</v>
      </c>
    </row>
    <row r="27" spans="1:9" ht="14.15" customHeight="1" x14ac:dyDescent="0.35">
      <c r="B27" s="230"/>
      <c r="C27" s="231"/>
      <c r="D27" s="243" t="s">
        <v>218</v>
      </c>
      <c r="E27" s="12">
        <v>215787.15091816077</v>
      </c>
      <c r="F27" s="13">
        <v>147710.77999117569</v>
      </c>
      <c r="G27" s="12">
        <v>184404.00000000003</v>
      </c>
      <c r="H27" s="14">
        <v>200808.72000000003</v>
      </c>
      <c r="I27" s="14">
        <v>203413.08</v>
      </c>
    </row>
    <row r="28" spans="1:9" ht="14.15" customHeight="1" x14ac:dyDescent="0.35">
      <c r="B28" s="230"/>
      <c r="C28" s="231"/>
      <c r="D28" s="243" t="s">
        <v>219</v>
      </c>
      <c r="E28" s="12">
        <v>11576235.423385371</v>
      </c>
      <c r="F28" s="13">
        <v>0</v>
      </c>
      <c r="G28" s="12">
        <v>8099673.8199999994</v>
      </c>
      <c r="H28" s="14">
        <v>0</v>
      </c>
      <c r="I28" s="14">
        <v>0</v>
      </c>
    </row>
    <row r="29" spans="1:9" ht="14.15" customHeight="1" x14ac:dyDescent="0.35">
      <c r="B29" s="230"/>
      <c r="C29" s="231"/>
      <c r="D29" s="243" t="s">
        <v>220</v>
      </c>
      <c r="E29" s="12">
        <v>0</v>
      </c>
      <c r="F29" s="13">
        <v>0</v>
      </c>
      <c r="G29" s="12">
        <v>0</v>
      </c>
      <c r="H29" s="14">
        <v>0</v>
      </c>
      <c r="I29" s="14">
        <v>0</v>
      </c>
    </row>
    <row r="30" spans="1:9" ht="14.15" customHeight="1" x14ac:dyDescent="0.35">
      <c r="B30" s="230"/>
      <c r="C30" s="231"/>
      <c r="D30" s="243" t="s">
        <v>221</v>
      </c>
      <c r="E30" s="12">
        <v>0</v>
      </c>
      <c r="F30" s="13">
        <v>0</v>
      </c>
      <c r="G30" s="12">
        <v>0</v>
      </c>
      <c r="H30" s="14">
        <v>0</v>
      </c>
      <c r="I30" s="14">
        <v>0</v>
      </c>
    </row>
    <row r="31" spans="1:9" x14ac:dyDescent="0.35">
      <c r="B31" s="230"/>
      <c r="C31" s="231">
        <v>3.2</v>
      </c>
      <c r="D31" s="238" t="s">
        <v>222</v>
      </c>
      <c r="E31" s="12">
        <v>7.9999999943538569E-3</v>
      </c>
      <c r="F31" s="13">
        <v>4067612.0579999997</v>
      </c>
      <c r="G31" s="12">
        <v>12386582</v>
      </c>
      <c r="H31" s="14">
        <v>11790306.790000001</v>
      </c>
      <c r="I31" s="23">
        <v>11682585.180000002</v>
      </c>
    </row>
    <row r="32" spans="1:9" x14ac:dyDescent="0.35">
      <c r="B32" s="230"/>
      <c r="C32" s="231">
        <v>3.3</v>
      </c>
      <c r="D32" s="238" t="s">
        <v>223</v>
      </c>
      <c r="E32" s="12">
        <v>737108.23199999996</v>
      </c>
      <c r="F32" s="13">
        <v>470083.94200000027</v>
      </c>
      <c r="G32" s="12">
        <v>209989</v>
      </c>
      <c r="H32" s="14">
        <v>215178.20999999903</v>
      </c>
      <c r="I32" s="23">
        <v>242726.81999999844</v>
      </c>
    </row>
    <row r="33" spans="2:9" x14ac:dyDescent="0.35">
      <c r="B33" s="230"/>
      <c r="C33" s="231">
        <v>3.4</v>
      </c>
      <c r="D33" s="232" t="s">
        <v>224</v>
      </c>
      <c r="E33" s="12">
        <v>79311</v>
      </c>
      <c r="F33" s="13">
        <v>74082</v>
      </c>
      <c r="G33" s="12">
        <v>61621</v>
      </c>
      <c r="H33" s="14">
        <v>65833</v>
      </c>
      <c r="I33" s="14">
        <v>78408</v>
      </c>
    </row>
    <row r="34" spans="2:9" x14ac:dyDescent="0.35">
      <c r="B34" s="230"/>
      <c r="C34" s="231">
        <v>3.5</v>
      </c>
      <c r="D34" s="232" t="s">
        <v>225</v>
      </c>
      <c r="E34" s="12">
        <v>0</v>
      </c>
      <c r="F34" s="13">
        <v>0</v>
      </c>
      <c r="G34" s="12">
        <v>0</v>
      </c>
      <c r="H34" s="14">
        <v>0</v>
      </c>
      <c r="I34" s="14">
        <v>0</v>
      </c>
    </row>
    <row r="35" spans="2:9" x14ac:dyDescent="0.35">
      <c r="B35" s="230"/>
      <c r="C35" s="231">
        <v>3.6</v>
      </c>
      <c r="D35" s="232" t="s">
        <v>226</v>
      </c>
      <c r="E35" s="65">
        <f>SUM(E26:E34)</f>
        <v>21483119.240000002</v>
      </c>
      <c r="F35" s="65">
        <f t="shared" ref="F35:I35" si="1">SUM(F26:F34)</f>
        <v>6557109</v>
      </c>
      <c r="G35" s="65">
        <f t="shared" si="1"/>
        <v>18971122</v>
      </c>
      <c r="H35" s="65">
        <f t="shared" si="1"/>
        <v>11304383</v>
      </c>
      <c r="I35" s="65">
        <f t="shared" si="1"/>
        <v>16703979</v>
      </c>
    </row>
    <row r="36" spans="2:9" x14ac:dyDescent="0.35">
      <c r="B36" s="244"/>
      <c r="C36" s="245"/>
      <c r="D36" s="246"/>
      <c r="E36" s="15"/>
      <c r="F36" s="16"/>
      <c r="G36" s="15"/>
      <c r="H36" s="17"/>
      <c r="I36" s="24"/>
    </row>
    <row r="37" spans="2:9" x14ac:dyDescent="0.35">
      <c r="B37" s="227" t="s">
        <v>200</v>
      </c>
      <c r="C37" s="236" t="s">
        <v>227</v>
      </c>
      <c r="D37" s="247"/>
      <c r="E37" s="25"/>
      <c r="F37" s="25"/>
      <c r="G37" s="25"/>
      <c r="H37" s="25"/>
      <c r="I37" s="25"/>
    </row>
    <row r="38" spans="2:9" x14ac:dyDescent="0.35">
      <c r="B38" s="36"/>
      <c r="C38" s="231">
        <v>4.0999999999999996</v>
      </c>
      <c r="D38" s="232" t="s">
        <v>228</v>
      </c>
      <c r="E38" s="12">
        <v>1553958</v>
      </c>
      <c r="F38" s="13">
        <v>1636413</v>
      </c>
      <c r="G38" s="12">
        <v>1578592</v>
      </c>
      <c r="H38" s="14">
        <v>1765649</v>
      </c>
      <c r="I38" s="14">
        <v>1328206</v>
      </c>
    </row>
    <row r="39" spans="2:9" x14ac:dyDescent="0.35">
      <c r="B39" s="36"/>
      <c r="C39" s="231">
        <v>4.2</v>
      </c>
      <c r="D39" s="232" t="s">
        <v>229</v>
      </c>
      <c r="E39" s="12">
        <v>656491</v>
      </c>
      <c r="F39" s="13">
        <v>621671</v>
      </c>
      <c r="G39" s="12">
        <v>550043</v>
      </c>
      <c r="H39" s="14">
        <v>620688</v>
      </c>
      <c r="I39" s="14">
        <v>457679</v>
      </c>
    </row>
    <row r="40" spans="2:9" x14ac:dyDescent="0.35">
      <c r="B40" s="36"/>
      <c r="C40" s="231">
        <v>4.3</v>
      </c>
      <c r="D40" s="232" t="s">
        <v>230</v>
      </c>
      <c r="E40" s="12">
        <v>968594</v>
      </c>
      <c r="F40" s="13">
        <v>1028050</v>
      </c>
      <c r="G40" s="12">
        <v>880104</v>
      </c>
      <c r="H40" s="14">
        <v>989793</v>
      </c>
      <c r="I40" s="14">
        <v>725933</v>
      </c>
    </row>
    <row r="41" spans="2:9" x14ac:dyDescent="0.35">
      <c r="B41" s="36"/>
      <c r="C41" s="231">
        <v>4.4000000000000004</v>
      </c>
      <c r="D41" s="232" t="s">
        <v>231</v>
      </c>
      <c r="E41" s="12">
        <v>406813</v>
      </c>
      <c r="F41" s="13">
        <v>414496</v>
      </c>
      <c r="G41" s="12">
        <v>362305</v>
      </c>
      <c r="H41" s="14">
        <v>438940</v>
      </c>
      <c r="I41" s="14">
        <v>346900</v>
      </c>
    </row>
    <row r="42" spans="2:9" ht="31" x14ac:dyDescent="0.35">
      <c r="B42" s="36"/>
      <c r="C42" s="237">
        <v>4.5</v>
      </c>
      <c r="D42" s="238" t="s">
        <v>232</v>
      </c>
      <c r="E42" s="12">
        <v>1387158</v>
      </c>
      <c r="F42" s="13">
        <v>1440707</v>
      </c>
      <c r="G42" s="12">
        <v>1141604</v>
      </c>
      <c r="H42" s="14">
        <v>1155747</v>
      </c>
      <c r="I42" s="14">
        <v>485687</v>
      </c>
    </row>
    <row r="43" spans="2:9" ht="31" x14ac:dyDescent="0.35">
      <c r="B43" s="36"/>
      <c r="C43" s="237">
        <v>4.5999999999999996</v>
      </c>
      <c r="D43" s="238" t="s">
        <v>233</v>
      </c>
      <c r="E43" s="12">
        <v>0</v>
      </c>
      <c r="F43" s="13">
        <v>0</v>
      </c>
      <c r="G43" s="12">
        <v>0</v>
      </c>
      <c r="H43" s="14">
        <v>0</v>
      </c>
      <c r="I43" s="23">
        <v>0</v>
      </c>
    </row>
    <row r="44" spans="2:9" ht="31" x14ac:dyDescent="0.35">
      <c r="B44" s="36"/>
      <c r="C44" s="237">
        <v>4.7</v>
      </c>
      <c r="D44" s="238" t="s">
        <v>234</v>
      </c>
      <c r="E44" s="65">
        <f>SUM(E38:E43)</f>
        <v>4973014</v>
      </c>
      <c r="F44" s="65">
        <f>SUM(F38:F43)</f>
        <v>5141337</v>
      </c>
      <c r="G44" s="65">
        <f>SUM(G38:G43)</f>
        <v>4512648</v>
      </c>
      <c r="H44" s="65">
        <f>SUM(H38:H43)</f>
        <v>4970817</v>
      </c>
      <c r="I44" s="65">
        <f>SUM(I38:I43)</f>
        <v>3344405</v>
      </c>
    </row>
    <row r="45" spans="2:9" x14ac:dyDescent="0.35">
      <c r="B45" s="37"/>
      <c r="C45" s="240"/>
      <c r="D45" s="248"/>
      <c r="E45" s="28"/>
      <c r="F45" s="28"/>
      <c r="G45" s="28"/>
      <c r="H45" s="28"/>
      <c r="I45" s="28"/>
    </row>
    <row r="46" spans="2:9" x14ac:dyDescent="0.35">
      <c r="B46" s="249" t="s">
        <v>235</v>
      </c>
      <c r="C46" s="228" t="s">
        <v>236</v>
      </c>
      <c r="D46" s="242"/>
      <c r="E46" s="18"/>
      <c r="F46" s="19"/>
      <c r="G46" s="18"/>
      <c r="H46" s="20"/>
      <c r="I46" s="22"/>
    </row>
    <row r="47" spans="2:9" x14ac:dyDescent="0.35">
      <c r="B47" s="231"/>
      <c r="C47" s="231">
        <v>5.0999999999999996</v>
      </c>
      <c r="D47" s="232" t="s">
        <v>237</v>
      </c>
      <c r="E47" s="12">
        <v>9258411</v>
      </c>
      <c r="F47" s="13">
        <v>8977097</v>
      </c>
      <c r="G47" s="12">
        <v>7526086</v>
      </c>
      <c r="H47" s="14">
        <v>7671900</v>
      </c>
      <c r="I47" s="14">
        <v>7906567</v>
      </c>
    </row>
    <row r="48" spans="2:9" x14ac:dyDescent="0.35">
      <c r="B48" s="231"/>
      <c r="C48" s="231">
        <v>5.2</v>
      </c>
      <c r="D48" s="232" t="s">
        <v>238</v>
      </c>
      <c r="E48" s="12">
        <v>7595994</v>
      </c>
      <c r="F48" s="13">
        <v>12403125</v>
      </c>
      <c r="G48" s="12">
        <v>7879341</v>
      </c>
      <c r="H48" s="14">
        <v>13330384</v>
      </c>
      <c r="I48" s="14">
        <v>15594040</v>
      </c>
    </row>
    <row r="49" spans="2:9" x14ac:dyDescent="0.35">
      <c r="B49" s="231"/>
      <c r="C49" s="231">
        <v>5.3</v>
      </c>
      <c r="D49" s="232" t="s">
        <v>239</v>
      </c>
      <c r="E49" s="12">
        <v>26592177</v>
      </c>
      <c r="F49" s="13">
        <v>27952449</v>
      </c>
      <c r="G49" s="12">
        <v>64978989</v>
      </c>
      <c r="H49" s="14">
        <v>32358461</v>
      </c>
      <c r="I49" s="14">
        <v>22070301</v>
      </c>
    </row>
    <row r="50" spans="2:9" x14ac:dyDescent="0.35">
      <c r="B50" s="231"/>
      <c r="C50" s="231">
        <v>5.4</v>
      </c>
      <c r="D50" s="232" t="s">
        <v>240</v>
      </c>
      <c r="E50" s="65">
        <f>SUM(E47:E49)</f>
        <v>43446582</v>
      </c>
      <c r="F50" s="65">
        <f>SUM(F47:F49)</f>
        <v>49332671</v>
      </c>
      <c r="G50" s="65">
        <f>SUM(G47:G49)</f>
        <v>80384416</v>
      </c>
      <c r="H50" s="65">
        <f>SUM(H47:H49)</f>
        <v>53360745</v>
      </c>
      <c r="I50" s="65">
        <f>SUM(I47:I49)</f>
        <v>45570908</v>
      </c>
    </row>
    <row r="51" spans="2:9" x14ac:dyDescent="0.35">
      <c r="B51" s="250"/>
      <c r="C51" s="250"/>
      <c r="D51" s="251"/>
      <c r="E51" s="18"/>
      <c r="F51" s="19"/>
      <c r="G51" s="18"/>
      <c r="H51" s="20"/>
      <c r="I51" s="22"/>
    </row>
    <row r="52" spans="2:9" x14ac:dyDescent="0.35">
      <c r="B52" s="252" t="s">
        <v>241</v>
      </c>
      <c r="C52" s="253" t="s">
        <v>242</v>
      </c>
      <c r="D52" s="254"/>
      <c r="E52" s="29"/>
      <c r="F52" s="30"/>
      <c r="G52" s="29"/>
      <c r="H52" s="31"/>
      <c r="I52" s="32"/>
    </row>
    <row r="53" spans="2:9" x14ac:dyDescent="0.35">
      <c r="B53" s="230"/>
      <c r="C53" s="231">
        <v>6.1</v>
      </c>
      <c r="D53" s="232" t="s">
        <v>243</v>
      </c>
      <c r="E53" s="12">
        <v>93787</v>
      </c>
      <c r="F53" s="12">
        <v>69555</v>
      </c>
      <c r="G53" s="12">
        <v>72979</v>
      </c>
      <c r="H53" s="12">
        <v>75970</v>
      </c>
      <c r="I53" s="12">
        <v>70730</v>
      </c>
    </row>
    <row r="54" spans="2:9" ht="16" thickBot="1" x14ac:dyDescent="0.4">
      <c r="B54" s="255"/>
      <c r="C54" s="256">
        <v>6.2</v>
      </c>
      <c r="D54" s="257" t="s">
        <v>244</v>
      </c>
      <c r="E54" s="33">
        <v>1108172</v>
      </c>
      <c r="F54" s="33">
        <v>1051641</v>
      </c>
      <c r="G54" s="33">
        <v>859763</v>
      </c>
      <c r="H54" s="33">
        <v>886813</v>
      </c>
      <c r="I54" s="33">
        <v>858959</v>
      </c>
    </row>
  </sheetData>
  <sheetProtection algorithmName="SHA-512" hashValue="PWUEyYug8eE3aZ9xT9QkomPJB3reBEeoG+WsjCL8h9pfN7i9m1Q6iTRCTOWsYXc02dqIYQkYLkpshpHbEJtFuw==" saltValue="TlNn+wiNYqnqnvYxEwQZzA=="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topLeftCell="A34" zoomScale="88" zoomScaleNormal="88" workbookViewId="0">
      <selection activeCell="I58" sqref="I58"/>
    </sheetView>
  </sheetViews>
  <sheetFormatPr defaultColWidth="7.69140625" defaultRowHeight="15.5" x14ac:dyDescent="0.35"/>
  <cols>
    <col min="1" max="1" width="1.4609375" style="8" customWidth="1"/>
    <col min="2" max="2" width="3" style="8" customWidth="1"/>
    <col min="3" max="3" width="4.69140625" style="8" customWidth="1"/>
    <col min="4" max="4" width="37.4609375" style="8" customWidth="1"/>
    <col min="5" max="9" width="17.69140625" style="8" customWidth="1"/>
    <col min="10" max="16384" width="7.69140625" style="8"/>
  </cols>
  <sheetData>
    <row r="1" spans="2:9" x14ac:dyDescent="0.35">
      <c r="B1" s="7" t="s">
        <v>61</v>
      </c>
      <c r="C1" s="7"/>
      <c r="D1" s="7"/>
      <c r="E1" s="108"/>
      <c r="F1" s="108"/>
      <c r="G1" s="218"/>
      <c r="H1" s="218"/>
      <c r="I1" s="218"/>
    </row>
    <row r="2" spans="2:9" x14ac:dyDescent="0.35">
      <c r="B2" s="7" t="s">
        <v>351</v>
      </c>
      <c r="C2" s="7"/>
      <c r="D2" s="7"/>
      <c r="F2" s="218"/>
      <c r="G2" s="218"/>
      <c r="H2" s="218"/>
      <c r="I2" s="218"/>
    </row>
    <row r="3" spans="2:9" x14ac:dyDescent="0.35">
      <c r="B3" s="7" t="s">
        <v>352</v>
      </c>
      <c r="C3" s="7"/>
      <c r="D3" s="7"/>
      <c r="E3" s="218"/>
      <c r="F3" s="218"/>
      <c r="G3" s="218"/>
      <c r="H3" s="218"/>
      <c r="I3" s="218"/>
    </row>
    <row r="4" spans="2:9" ht="10.5" customHeight="1" x14ac:dyDescent="0.35">
      <c r="B4" s="7"/>
    </row>
    <row r="5" spans="2:9" ht="16" thickBot="1" x14ac:dyDescent="0.4">
      <c r="B5" s="215" t="str">
        <f>'Cover-Input Page '!C7</f>
        <v>Anthem Blue Cross Life and Health Insurance Company</v>
      </c>
      <c r="C5" s="219"/>
      <c r="D5" s="219"/>
    </row>
    <row r="6" spans="2:9" ht="16" thickBot="1" x14ac:dyDescent="0.4">
      <c r="B6" s="216" t="str">
        <f>"Reporting Year: "&amp;'Cover-Input Page '!$C5</f>
        <v>Reporting Year: 2023</v>
      </c>
      <c r="C6" s="220"/>
      <c r="D6" s="220"/>
    </row>
    <row r="7" spans="2:9" x14ac:dyDescent="0.35">
      <c r="B7" s="7" t="s">
        <v>201</v>
      </c>
      <c r="C7" s="7"/>
      <c r="D7" s="7"/>
      <c r="E7" s="218"/>
      <c r="F7" s="218"/>
      <c r="G7" s="218"/>
      <c r="H7" s="218"/>
      <c r="I7" s="218"/>
    </row>
    <row r="9" spans="2:9" ht="16" thickBot="1" x14ac:dyDescent="0.4">
      <c r="D9" s="34"/>
    </row>
    <row r="10" spans="2:9" ht="16" thickBot="1" x14ac:dyDescent="0.4">
      <c r="B10" s="7" t="s">
        <v>202</v>
      </c>
      <c r="E10" s="221"/>
      <c r="F10" s="222"/>
      <c r="G10" s="222" t="s">
        <v>203</v>
      </c>
      <c r="H10" s="222"/>
      <c r="I10" s="223"/>
    </row>
    <row r="11" spans="2:9" ht="14.15" customHeight="1" thickBot="1" x14ac:dyDescent="0.4">
      <c r="E11" s="224"/>
      <c r="F11" s="225"/>
      <c r="G11" s="225"/>
      <c r="H11" s="225"/>
      <c r="I11" s="226"/>
    </row>
    <row r="12" spans="2:9" ht="16" thickBot="1" x14ac:dyDescent="0.4">
      <c r="E12" s="258">
        <f>'Cover-Input Page '!$C5-5</f>
        <v>2018</v>
      </c>
      <c r="F12" s="258">
        <f>'Cover-Input Page '!$C5-4</f>
        <v>2019</v>
      </c>
      <c r="G12" s="259">
        <f>'Cover-Input Page '!$C5-3</f>
        <v>2020</v>
      </c>
      <c r="H12" s="258">
        <f>'Cover-Input Page '!$C5-2</f>
        <v>2021</v>
      </c>
      <c r="I12" s="260">
        <f>'Cover-Input Page '!$C5-1</f>
        <v>2022</v>
      </c>
    </row>
    <row r="13" spans="2:9" x14ac:dyDescent="0.35">
      <c r="B13" s="227" t="s">
        <v>197</v>
      </c>
      <c r="C13" s="228" t="s">
        <v>246</v>
      </c>
      <c r="D13" s="261"/>
      <c r="E13" s="18"/>
      <c r="F13" s="19"/>
      <c r="G13" s="18"/>
      <c r="H13" s="20"/>
      <c r="I13" s="20"/>
    </row>
    <row r="14" spans="2:9" x14ac:dyDescent="0.35">
      <c r="B14" s="230"/>
      <c r="C14" s="231">
        <v>1.1000000000000001</v>
      </c>
      <c r="D14" s="232" t="s">
        <v>247</v>
      </c>
      <c r="E14" s="65">
        <f>'LGHistData-HMO'!E14</f>
        <v>0</v>
      </c>
      <c r="F14" s="65">
        <f>'LGHistData-HMO'!F14</f>
        <v>0</v>
      </c>
      <c r="G14" s="65">
        <f>'LGHistData-HMO'!G14</f>
        <v>0</v>
      </c>
      <c r="H14" s="65">
        <f>'LGHistData-HMO'!H14</f>
        <v>0</v>
      </c>
      <c r="I14" s="65">
        <f>'LGHistData-HMO'!I14</f>
        <v>0</v>
      </c>
    </row>
    <row r="15" spans="2:9" x14ac:dyDescent="0.35">
      <c r="B15" s="230"/>
      <c r="C15" s="231">
        <v>1.2</v>
      </c>
      <c r="D15" s="232" t="s">
        <v>248</v>
      </c>
      <c r="E15" s="65">
        <f>'LGHistData-HMO'!E22</f>
        <v>0</v>
      </c>
      <c r="F15" s="65">
        <f>'LGHistData-HMO'!F22</f>
        <v>0</v>
      </c>
      <c r="G15" s="65">
        <f>'LGHistData-HMO'!G22</f>
        <v>0</v>
      </c>
      <c r="H15" s="65">
        <f>'LGHistData-HMO'!H22</f>
        <v>0</v>
      </c>
      <c r="I15" s="65">
        <f>'LGHistData-HMO'!I22</f>
        <v>0</v>
      </c>
    </row>
    <row r="16" spans="2:9" x14ac:dyDescent="0.35">
      <c r="B16" s="230"/>
      <c r="C16" s="231">
        <v>1.3</v>
      </c>
      <c r="D16" s="232" t="s">
        <v>237</v>
      </c>
      <c r="E16" s="65">
        <f>'LGHistData-HMO'!E50</f>
        <v>0</v>
      </c>
      <c r="F16" s="65">
        <f>'LGHistData-HMO'!F50</f>
        <v>0</v>
      </c>
      <c r="G16" s="65">
        <f>'LGHistData-HMO'!G50</f>
        <v>0</v>
      </c>
      <c r="H16" s="65">
        <f>'LGHistData-HMO'!H50</f>
        <v>0</v>
      </c>
      <c r="I16" s="65">
        <f>'LGHistData-HMO'!I50</f>
        <v>0</v>
      </c>
    </row>
    <row r="17" spans="2:9" x14ac:dyDescent="0.35">
      <c r="B17" s="230"/>
      <c r="C17" s="231">
        <v>1.4</v>
      </c>
      <c r="D17" s="232" t="s">
        <v>249</v>
      </c>
      <c r="E17" s="65">
        <f>'LGHistData-HMO'!E35</f>
        <v>0</v>
      </c>
      <c r="F17" s="65">
        <f>'LGHistData-HMO'!F35</f>
        <v>0</v>
      </c>
      <c r="G17" s="65">
        <f>'LGHistData-HMO'!G35</f>
        <v>0</v>
      </c>
      <c r="H17" s="65">
        <f>'LGHistData-HMO'!H35</f>
        <v>0</v>
      </c>
      <c r="I17" s="65">
        <f>'LGHistData-HMO'!I35</f>
        <v>0</v>
      </c>
    </row>
    <row r="18" spans="2:9" x14ac:dyDescent="0.35">
      <c r="B18" s="230"/>
      <c r="C18" s="231">
        <v>1.5</v>
      </c>
      <c r="D18" s="232" t="s">
        <v>250</v>
      </c>
      <c r="E18" s="65">
        <f>'LGHistData-HMO'!E44</f>
        <v>0</v>
      </c>
      <c r="F18" s="66">
        <f>'LGHistData-HMO'!F44</f>
        <v>0</v>
      </c>
      <c r="G18" s="65">
        <f>'LGHistData-HMO'!G44</f>
        <v>0</v>
      </c>
      <c r="H18" s="67">
        <f>'LGHistData-HMO'!H44</f>
        <v>0</v>
      </c>
      <c r="I18" s="67">
        <f>'LGHistData-HMO'!I44</f>
        <v>0</v>
      </c>
    </row>
    <row r="19" spans="2:9" x14ac:dyDescent="0.35">
      <c r="B19" s="233"/>
      <c r="C19" s="240"/>
      <c r="D19" s="241"/>
      <c r="E19" s="15"/>
      <c r="F19" s="16"/>
      <c r="G19" s="15"/>
      <c r="H19" s="17"/>
      <c r="I19" s="17"/>
    </row>
    <row r="20" spans="2:9" x14ac:dyDescent="0.35">
      <c r="B20" s="227" t="s">
        <v>198</v>
      </c>
      <c r="C20" s="228" t="s">
        <v>251</v>
      </c>
      <c r="D20" s="242"/>
      <c r="E20" s="18"/>
      <c r="F20" s="19"/>
      <c r="G20" s="18"/>
      <c r="H20" s="20"/>
      <c r="I20" s="22"/>
    </row>
    <row r="21" spans="2:9" x14ac:dyDescent="0.35">
      <c r="B21" s="230"/>
      <c r="C21" s="231">
        <v>2.1</v>
      </c>
      <c r="D21" s="232" t="s">
        <v>247</v>
      </c>
      <c r="E21" s="65" t="str">
        <f>IF('LGHistData-HMO'!E$54=0,"",'LGHistData-Summary'!E14/'LGHistData-HMO'!E$54)</f>
        <v/>
      </c>
      <c r="F21" s="65" t="str">
        <f>IF('LGHistData-HMO'!F$54=0,"",'LGHistData-Summary'!F14/'LGHistData-HMO'!F$54)</f>
        <v/>
      </c>
      <c r="G21" s="65" t="str">
        <f>IF('LGHistData-HMO'!G$54=0,"",'LGHistData-Summary'!G14/'LGHistData-HMO'!G$54)</f>
        <v/>
      </c>
      <c r="H21" s="65" t="str">
        <f>IF('LGHistData-HMO'!H$54=0,"",'LGHistData-Summary'!H14/'LGHistData-HMO'!H$54)</f>
        <v/>
      </c>
      <c r="I21" s="65" t="str">
        <f>IF('LGHistData-HMO'!I$54=0,"",'LGHistData-Summary'!I14/'LGHistData-HMO'!I$54)</f>
        <v/>
      </c>
    </row>
    <row r="22" spans="2:9" x14ac:dyDescent="0.35">
      <c r="B22" s="230"/>
      <c r="C22" s="231">
        <v>2.2000000000000002</v>
      </c>
      <c r="D22" s="232" t="s">
        <v>248</v>
      </c>
      <c r="E22" s="65" t="str">
        <f>IF('LGHistData-HMO'!E$54=0,"",'LGHistData-Summary'!E15/'LGHistData-HMO'!E$54)</f>
        <v/>
      </c>
      <c r="F22" s="65" t="str">
        <f>IF('LGHistData-HMO'!F$54=0,"",'LGHistData-Summary'!F15/'LGHistData-HMO'!F$54)</f>
        <v/>
      </c>
      <c r="G22" s="65" t="str">
        <f>IF('LGHistData-HMO'!G$54=0,"",'LGHistData-Summary'!G15/'LGHistData-HMO'!G$54)</f>
        <v/>
      </c>
      <c r="H22" s="65" t="str">
        <f>IF('LGHistData-HMO'!H$54=0,"",'LGHistData-Summary'!H15/'LGHistData-HMO'!H$54)</f>
        <v/>
      </c>
      <c r="I22" s="65" t="str">
        <f>IF('LGHistData-HMO'!I$54=0,"",'LGHistData-Summary'!I15/'LGHistData-HMO'!I$54)</f>
        <v/>
      </c>
    </row>
    <row r="23" spans="2:9" x14ac:dyDescent="0.35">
      <c r="B23" s="230"/>
      <c r="C23" s="231">
        <v>2.2999999999999998</v>
      </c>
      <c r="D23" s="232" t="s">
        <v>237</v>
      </c>
      <c r="E23" s="65" t="str">
        <f>IF('LGHistData-HMO'!E$54=0,"",'LGHistData-Summary'!E16/'LGHistData-HMO'!E$54)</f>
        <v/>
      </c>
      <c r="F23" s="65" t="str">
        <f>IF('LGHistData-HMO'!F$54=0,"",'LGHistData-Summary'!F16/'LGHistData-HMO'!F$54)</f>
        <v/>
      </c>
      <c r="G23" s="65" t="str">
        <f>IF('LGHistData-HMO'!G$54=0,"",'LGHistData-Summary'!G16/'LGHistData-HMO'!G$54)</f>
        <v/>
      </c>
      <c r="H23" s="65" t="str">
        <f>IF('LGHistData-HMO'!H$54=0,"",'LGHistData-Summary'!H16/'LGHistData-HMO'!H$54)</f>
        <v/>
      </c>
      <c r="I23" s="65" t="str">
        <f>IF('LGHistData-HMO'!I$54=0,"",'LGHistData-Summary'!I16/'LGHistData-HMO'!I$54)</f>
        <v/>
      </c>
    </row>
    <row r="24" spans="2:9" x14ac:dyDescent="0.35">
      <c r="B24" s="230"/>
      <c r="C24" s="231">
        <v>2.4</v>
      </c>
      <c r="D24" s="232" t="s">
        <v>249</v>
      </c>
      <c r="E24" s="65" t="str">
        <f>IF('LGHistData-HMO'!E$54=0,"",'LGHistData-Summary'!E17/'LGHistData-HMO'!E$54)</f>
        <v/>
      </c>
      <c r="F24" s="65" t="str">
        <f>IF('LGHistData-HMO'!F$54=0,"",'LGHistData-Summary'!F17/'LGHistData-HMO'!F$54)</f>
        <v/>
      </c>
      <c r="G24" s="65" t="str">
        <f>IF('LGHistData-HMO'!G$54=0,"",'LGHistData-Summary'!G17/'LGHistData-HMO'!G$54)</f>
        <v/>
      </c>
      <c r="H24" s="65" t="str">
        <f>IF('LGHistData-HMO'!H$54=0,"",'LGHistData-Summary'!H17/'LGHistData-HMO'!H$54)</f>
        <v/>
      </c>
      <c r="I24" s="65" t="str">
        <f>IF('LGHistData-HMO'!I$54=0,"",'LGHistData-Summary'!I17/'LGHistData-HMO'!I$54)</f>
        <v/>
      </c>
    </row>
    <row r="25" spans="2:9" x14ac:dyDescent="0.35">
      <c r="B25" s="230"/>
      <c r="C25" s="231">
        <v>2.5</v>
      </c>
      <c r="D25" s="232" t="s">
        <v>250</v>
      </c>
      <c r="E25" s="65" t="str">
        <f>IF('LGHistData-HMO'!E$54=0,"",'LGHistData-Summary'!E18/'LGHistData-HMO'!E$54)</f>
        <v/>
      </c>
      <c r="F25" s="66" t="str">
        <f>IF('LGHistData-HMO'!F$54=0,"",'LGHistData-Summary'!F18/'LGHistData-HMO'!F$54)</f>
        <v/>
      </c>
      <c r="G25" s="65" t="str">
        <f>IF('LGHistData-HMO'!G$54=0,"",'LGHistData-Summary'!G18/'LGHistData-HMO'!G$54)</f>
        <v/>
      </c>
      <c r="H25" s="67" t="str">
        <f>IF('LGHistData-HMO'!H$54=0,"",'LGHistData-Summary'!H18/'LGHistData-HMO'!H$54)</f>
        <v/>
      </c>
      <c r="I25" s="67" t="str">
        <f>IF('LGHistData-HMO'!I$54=0,"",'LGHistData-Summary'!I18/'LGHistData-HMO'!I$54)</f>
        <v/>
      </c>
    </row>
    <row r="26" spans="2:9" x14ac:dyDescent="0.35">
      <c r="B26" s="244"/>
      <c r="C26" s="245"/>
      <c r="D26" s="246"/>
      <c r="E26" s="15"/>
      <c r="F26" s="16"/>
      <c r="G26" s="15"/>
      <c r="H26" s="17"/>
      <c r="I26" s="24"/>
    </row>
    <row r="27" spans="2:9" x14ac:dyDescent="0.35">
      <c r="B27" s="249" t="s">
        <v>199</v>
      </c>
      <c r="C27" s="228" t="s">
        <v>252</v>
      </c>
      <c r="D27" s="242"/>
      <c r="E27" s="18"/>
      <c r="F27" s="19"/>
      <c r="G27" s="18"/>
      <c r="H27" s="20"/>
      <c r="I27" s="22"/>
    </row>
    <row r="28" spans="2:9" x14ac:dyDescent="0.35">
      <c r="B28" s="231"/>
      <c r="C28" s="231">
        <v>3.1</v>
      </c>
      <c r="D28" s="232" t="s">
        <v>247</v>
      </c>
      <c r="E28" s="239" t="s">
        <v>253</v>
      </c>
      <c r="F28" s="68" t="str">
        <f>IF(E21="","",F21/E21-1)</f>
        <v/>
      </c>
      <c r="G28" s="68" t="str">
        <f>IF(F21="","",G21/F21-1)</f>
        <v/>
      </c>
      <c r="H28" s="68" t="str">
        <f>IF(G21="","",H21/G21-1)</f>
        <v/>
      </c>
      <c r="I28" s="68" t="str">
        <f>IF(H21="","",I21/H21-1)</f>
        <v/>
      </c>
    </row>
    <row r="29" spans="2:9" x14ac:dyDescent="0.35">
      <c r="B29" s="231"/>
      <c r="C29" s="231">
        <v>3.2</v>
      </c>
      <c r="D29" s="232" t="s">
        <v>248</v>
      </c>
      <c r="E29" s="239" t="s">
        <v>253</v>
      </c>
      <c r="F29" s="68" t="str">
        <f t="shared" ref="F29:I32" si="0">IF(E22="","",F22/E22-1)</f>
        <v/>
      </c>
      <c r="G29" s="68" t="str">
        <f t="shared" si="0"/>
        <v/>
      </c>
      <c r="H29" s="68" t="str">
        <f t="shared" si="0"/>
        <v/>
      </c>
      <c r="I29" s="68" t="str">
        <f t="shared" si="0"/>
        <v/>
      </c>
    </row>
    <row r="30" spans="2:9" x14ac:dyDescent="0.35">
      <c r="B30" s="231"/>
      <c r="C30" s="231">
        <v>3.3</v>
      </c>
      <c r="D30" s="232" t="s">
        <v>237</v>
      </c>
      <c r="E30" s="239" t="s">
        <v>253</v>
      </c>
      <c r="F30" s="68" t="str">
        <f t="shared" si="0"/>
        <v/>
      </c>
      <c r="G30" s="68" t="str">
        <f t="shared" si="0"/>
        <v/>
      </c>
      <c r="H30" s="68" t="str">
        <f t="shared" si="0"/>
        <v/>
      </c>
      <c r="I30" s="68" t="str">
        <f t="shared" si="0"/>
        <v/>
      </c>
    </row>
    <row r="31" spans="2:9" x14ac:dyDescent="0.35">
      <c r="B31" s="231"/>
      <c r="C31" s="231">
        <v>3.4</v>
      </c>
      <c r="D31" s="232" t="s">
        <v>249</v>
      </c>
      <c r="E31" s="239" t="s">
        <v>253</v>
      </c>
      <c r="F31" s="68" t="str">
        <f t="shared" si="0"/>
        <v/>
      </c>
      <c r="G31" s="68" t="str">
        <f t="shared" si="0"/>
        <v/>
      </c>
      <c r="H31" s="68" t="str">
        <f t="shared" si="0"/>
        <v/>
      </c>
      <c r="I31" s="68" t="str">
        <f t="shared" si="0"/>
        <v/>
      </c>
    </row>
    <row r="32" spans="2:9" x14ac:dyDescent="0.35">
      <c r="B32" s="231"/>
      <c r="C32" s="231">
        <v>3.5</v>
      </c>
      <c r="D32" s="232" t="s">
        <v>250</v>
      </c>
      <c r="E32" s="239" t="s">
        <v>253</v>
      </c>
      <c r="F32" s="69" t="str">
        <f t="shared" si="0"/>
        <v/>
      </c>
      <c r="G32" s="68" t="str">
        <f t="shared" si="0"/>
        <v/>
      </c>
      <c r="H32" s="70" t="str">
        <f t="shared" si="0"/>
        <v/>
      </c>
      <c r="I32" s="70" t="str">
        <f t="shared" si="0"/>
        <v/>
      </c>
    </row>
    <row r="33" spans="2:9" ht="16" thickBot="1" x14ac:dyDescent="0.4">
      <c r="B33" s="240"/>
      <c r="C33" s="240"/>
      <c r="D33" s="235"/>
      <c r="E33" s="38"/>
      <c r="F33" s="39"/>
      <c r="G33" s="38"/>
      <c r="H33" s="40"/>
      <c r="I33" s="41"/>
    </row>
    <row r="35" spans="2:9" ht="16" thickBot="1" x14ac:dyDescent="0.4"/>
    <row r="36" spans="2:9" ht="16" thickBot="1" x14ac:dyDescent="0.4">
      <c r="B36" s="7" t="s">
        <v>245</v>
      </c>
      <c r="E36" s="221"/>
      <c r="F36" s="222"/>
      <c r="G36" s="222" t="s">
        <v>203</v>
      </c>
      <c r="H36" s="222"/>
      <c r="I36" s="223"/>
    </row>
    <row r="37" spans="2:9" ht="16" thickBot="1" x14ac:dyDescent="0.4">
      <c r="E37" s="224"/>
      <c r="F37" s="225"/>
      <c r="G37" s="225"/>
      <c r="H37" s="225"/>
      <c r="I37" s="226"/>
    </row>
    <row r="38" spans="2:9" ht="16" thickBot="1" x14ac:dyDescent="0.4">
      <c r="E38" s="258">
        <f>E12</f>
        <v>2018</v>
      </c>
      <c r="F38" s="258">
        <f>E38+1</f>
        <v>2019</v>
      </c>
      <c r="G38" s="259">
        <f>F38+1</f>
        <v>2020</v>
      </c>
      <c r="H38" s="258">
        <f>G38+1</f>
        <v>2021</v>
      </c>
      <c r="I38" s="260">
        <f>H38+1</f>
        <v>2022</v>
      </c>
    </row>
    <row r="39" spans="2:9" x14ac:dyDescent="0.35">
      <c r="B39" s="227" t="s">
        <v>197</v>
      </c>
      <c r="C39" s="228" t="s">
        <v>246</v>
      </c>
      <c r="D39" s="261"/>
      <c r="E39" s="18"/>
      <c r="F39" s="19"/>
      <c r="G39" s="18"/>
      <c r="H39" s="20"/>
      <c r="I39" s="20"/>
    </row>
    <row r="40" spans="2:9" x14ac:dyDescent="0.35">
      <c r="B40" s="230"/>
      <c r="C40" s="231">
        <v>1.1000000000000001</v>
      </c>
      <c r="D40" s="232" t="s">
        <v>247</v>
      </c>
      <c r="E40" s="65">
        <f>'LGHistData-PPO'!E14</f>
        <v>567063659.75999999</v>
      </c>
      <c r="F40" s="65">
        <f>'LGHistData-PPO'!F14</f>
        <v>554068004.5</v>
      </c>
      <c r="G40" s="65">
        <f>'LGHistData-PPO'!G14</f>
        <v>461393123</v>
      </c>
      <c r="H40" s="65">
        <f>'LGHistData-PPO'!H14</f>
        <v>494713377.85000002</v>
      </c>
      <c r="I40" s="65">
        <f>'LGHistData-PPO'!I14</f>
        <v>503001317.97000003</v>
      </c>
    </row>
    <row r="41" spans="2:9" x14ac:dyDescent="0.35">
      <c r="B41" s="230"/>
      <c r="C41" s="231">
        <v>1.2</v>
      </c>
      <c r="D41" s="232" t="s">
        <v>248</v>
      </c>
      <c r="E41" s="65">
        <f>'LGHistData-PPO'!E22</f>
        <v>461879271.48000002</v>
      </c>
      <c r="F41" s="65">
        <f>'LGHistData-PPO'!F22</f>
        <v>474250938.29499996</v>
      </c>
      <c r="G41" s="65">
        <f>'LGHistData-PPO'!G22</f>
        <v>376872834.59200001</v>
      </c>
      <c r="H41" s="65">
        <f>'LGHistData-PPO'!H22</f>
        <v>417100805.977</v>
      </c>
      <c r="I41" s="65">
        <f>'LGHistData-PPO'!I22</f>
        <v>411704689.84499997</v>
      </c>
    </row>
    <row r="42" spans="2:9" x14ac:dyDescent="0.35">
      <c r="B42" s="230"/>
      <c r="C42" s="231">
        <v>1.3</v>
      </c>
      <c r="D42" s="232" t="s">
        <v>237</v>
      </c>
      <c r="E42" s="65">
        <f>'LGHistData-PPO'!E50</f>
        <v>43446582</v>
      </c>
      <c r="F42" s="65">
        <f>'LGHistData-PPO'!F50</f>
        <v>49332671</v>
      </c>
      <c r="G42" s="65">
        <f>'LGHistData-PPO'!G50</f>
        <v>80384416</v>
      </c>
      <c r="H42" s="65">
        <f>'LGHistData-PPO'!H50</f>
        <v>53360745</v>
      </c>
      <c r="I42" s="65">
        <f>'LGHistData-PPO'!I50</f>
        <v>45570908</v>
      </c>
    </row>
    <row r="43" spans="2:9" x14ac:dyDescent="0.35">
      <c r="B43" s="230"/>
      <c r="C43" s="231">
        <v>1.4</v>
      </c>
      <c r="D43" s="232" t="s">
        <v>249</v>
      </c>
      <c r="E43" s="65">
        <f>'LGHistData-PPO'!E35</f>
        <v>21483119.240000002</v>
      </c>
      <c r="F43" s="65">
        <f>'LGHistData-PPO'!F35</f>
        <v>6557109</v>
      </c>
      <c r="G43" s="65">
        <f>'LGHistData-PPO'!G35</f>
        <v>18971122</v>
      </c>
      <c r="H43" s="65">
        <f>'LGHistData-PPO'!H35</f>
        <v>11304383</v>
      </c>
      <c r="I43" s="65">
        <f>'LGHistData-PPO'!I35</f>
        <v>16703979</v>
      </c>
    </row>
    <row r="44" spans="2:9" x14ac:dyDescent="0.35">
      <c r="B44" s="230"/>
      <c r="C44" s="231">
        <v>1.5</v>
      </c>
      <c r="D44" s="232" t="s">
        <v>250</v>
      </c>
      <c r="E44" s="65">
        <f>'LGHistData-PPO'!E44</f>
        <v>4973014</v>
      </c>
      <c r="F44" s="66">
        <f>'LGHistData-PPO'!F44</f>
        <v>5141337</v>
      </c>
      <c r="G44" s="65">
        <f>'LGHistData-PPO'!G44</f>
        <v>4512648</v>
      </c>
      <c r="H44" s="67">
        <f>'LGHistData-PPO'!H44</f>
        <v>4970817</v>
      </c>
      <c r="I44" s="67">
        <f>'LGHistData-PPO'!I44</f>
        <v>3344405</v>
      </c>
    </row>
    <row r="45" spans="2:9" x14ac:dyDescent="0.35">
      <c r="B45" s="233"/>
      <c r="C45" s="240"/>
      <c r="D45" s="241"/>
      <c r="E45" s="15"/>
      <c r="F45" s="16"/>
      <c r="G45" s="15"/>
      <c r="H45" s="17"/>
      <c r="I45" s="17"/>
    </row>
    <row r="46" spans="2:9" x14ac:dyDescent="0.35">
      <c r="B46" s="227" t="s">
        <v>198</v>
      </c>
      <c r="C46" s="228" t="s">
        <v>251</v>
      </c>
      <c r="D46" s="242"/>
      <c r="E46" s="18"/>
      <c r="F46" s="19"/>
      <c r="G46" s="18"/>
      <c r="H46" s="20"/>
      <c r="I46" s="22"/>
    </row>
    <row r="47" spans="2:9" x14ac:dyDescent="0.35">
      <c r="B47" s="230"/>
      <c r="C47" s="231">
        <v>2.1</v>
      </c>
      <c r="D47" s="232" t="s">
        <v>247</v>
      </c>
      <c r="E47" s="65">
        <f>IF('LGHistData-PPO'!E$54=0,"",E40/'LGHistData-PPO'!E$54)</f>
        <v>511.71087138097693</v>
      </c>
      <c r="F47" s="65">
        <f>IF('LGHistData-PPO'!F$54=0,"",F40/'LGHistData-PPO'!F$54)</f>
        <v>526.86040626031127</v>
      </c>
      <c r="G47" s="65">
        <f>IF('LGHistData-PPO'!G$54=0,"",G40/'LGHistData-PPO'!G$54)</f>
        <v>536.65152257075499</v>
      </c>
      <c r="H47" s="65">
        <f>IF('LGHistData-PPO'!H$54=0,"",H40/'LGHistData-PPO'!H$54)</f>
        <v>557.85535152281261</v>
      </c>
      <c r="I47" s="65">
        <f>IF('LGHistData-PPO'!I$54=0,"",I40/'LGHistData-PPO'!I$54)</f>
        <v>585.59409467739442</v>
      </c>
    </row>
    <row r="48" spans="2:9" x14ac:dyDescent="0.35">
      <c r="B48" s="230"/>
      <c r="C48" s="231">
        <v>2.2000000000000002</v>
      </c>
      <c r="D48" s="232" t="s">
        <v>248</v>
      </c>
      <c r="E48" s="65">
        <f>IF('LGHistData-PPO'!E$54=0,"",E41/'LGHistData-PPO'!E$54)</f>
        <v>416.79384741718798</v>
      </c>
      <c r="F48" s="65">
        <f>IF('LGHistData-PPO'!F$54=0,"",F41/'LGHistData-PPO'!F$54)</f>
        <v>450.96276989485949</v>
      </c>
      <c r="G48" s="65">
        <f>IF('LGHistData-PPO'!G$54=0,"",G41/'LGHistData-PPO'!G$54)</f>
        <v>438.34502600367779</v>
      </c>
      <c r="H48" s="65">
        <f>IF('LGHistData-PPO'!H$54=0,"",H41/'LGHistData-PPO'!H$54)</f>
        <v>470.33681957413796</v>
      </c>
      <c r="I48" s="65">
        <f>IF('LGHistData-PPO'!I$54=0,"",I41/'LGHistData-PPO'!I$54)</f>
        <v>479.30656742056368</v>
      </c>
    </row>
    <row r="49" spans="2:9" x14ac:dyDescent="0.35">
      <c r="B49" s="230"/>
      <c r="C49" s="231">
        <v>2.2999999999999998</v>
      </c>
      <c r="D49" s="232" t="s">
        <v>237</v>
      </c>
      <c r="E49" s="65">
        <f>IF('LGHistData-PPO'!E$54=0,"",E42/'LGHistData-PPO'!E$54)</f>
        <v>39.20563053388824</v>
      </c>
      <c r="F49" s="65">
        <f>IF('LGHistData-PPO'!F$54=0,"",F42/'LGHistData-PPO'!F$54)</f>
        <v>46.910182277031801</v>
      </c>
      <c r="G49" s="65">
        <f>IF('LGHistData-PPO'!G$54=0,"",G42/'LGHistData-PPO'!G$54)</f>
        <v>93.496016925594617</v>
      </c>
      <c r="H49" s="65">
        <f>IF('LGHistData-PPO'!H$54=0,"",H42/'LGHistData-PPO'!H$54)</f>
        <v>60.171360816767461</v>
      </c>
      <c r="I49" s="65">
        <f>IF('LGHistData-PPO'!I$54=0,"",I42/'LGHistData-PPO'!I$54)</f>
        <v>53.053647496562697</v>
      </c>
    </row>
    <row r="50" spans="2:9" x14ac:dyDescent="0.35">
      <c r="B50" s="230"/>
      <c r="C50" s="231">
        <v>2.4</v>
      </c>
      <c r="D50" s="232" t="s">
        <v>249</v>
      </c>
      <c r="E50" s="65">
        <f>IF('LGHistData-PPO'!E$54=0,"",E43/'LGHistData-PPO'!E$54)</f>
        <v>19.386087394375604</v>
      </c>
      <c r="F50" s="65">
        <f>IF('LGHistData-PPO'!F$54=0,"",F43/'LGHistData-PPO'!F$54)</f>
        <v>6.2351211107212441</v>
      </c>
      <c r="G50" s="65">
        <f>IF('LGHistData-PPO'!G$54=0,"",G43/'LGHistData-PPO'!G$54)</f>
        <v>22.065525034224549</v>
      </c>
      <c r="H50" s="65">
        <f>IF('LGHistData-PPO'!H$54=0,"",H43/'LGHistData-PPO'!H$54)</f>
        <v>12.747200368059557</v>
      </c>
      <c r="I50" s="65">
        <f>IF('LGHistData-PPO'!I$54=0,"",I43/'LGHistData-PPO'!I$54)</f>
        <v>19.446771033308924</v>
      </c>
    </row>
    <row r="51" spans="2:9" x14ac:dyDescent="0.35">
      <c r="B51" s="230"/>
      <c r="C51" s="231">
        <v>2.5</v>
      </c>
      <c r="D51" s="232" t="s">
        <v>250</v>
      </c>
      <c r="E51" s="65">
        <f>IF('LGHistData-PPO'!E$54=0,"",E44/'LGHistData-PPO'!E$54)</f>
        <v>4.487583154961504</v>
      </c>
      <c r="F51" s="66">
        <f>IF('LGHistData-PPO'!F$54=0,"",F44/'LGHistData-PPO'!F$54)</f>
        <v>4.888870821886937</v>
      </c>
      <c r="G51" s="65">
        <f>IF('LGHistData-PPO'!G$54=0,"",G44/'LGHistData-PPO'!G$54)</f>
        <v>5.2487115635355321</v>
      </c>
      <c r="H51" s="67">
        <f>IF('LGHistData-PPO'!H$54=0,"",H44/'LGHistData-PPO'!H$54)</f>
        <v>5.6052595079233161</v>
      </c>
      <c r="I51" s="67">
        <f>IF('LGHistData-PPO'!I$54=0,"",I44/'LGHistData-PPO'!I$54)</f>
        <v>3.8935560370169009</v>
      </c>
    </row>
    <row r="52" spans="2:9" x14ac:dyDescent="0.35">
      <c r="B52" s="244"/>
      <c r="C52" s="245"/>
      <c r="D52" s="246"/>
      <c r="E52" s="15"/>
      <c r="F52" s="16"/>
      <c r="G52" s="15"/>
      <c r="H52" s="17"/>
      <c r="I52" s="24"/>
    </row>
    <row r="53" spans="2:9" x14ac:dyDescent="0.35">
      <c r="B53" s="249" t="s">
        <v>199</v>
      </c>
      <c r="C53" s="228" t="s">
        <v>252</v>
      </c>
      <c r="D53" s="242"/>
      <c r="E53" s="18"/>
      <c r="F53" s="19"/>
      <c r="G53" s="18"/>
      <c r="H53" s="20"/>
      <c r="I53" s="22"/>
    </row>
    <row r="54" spans="2:9" x14ac:dyDescent="0.35">
      <c r="B54" s="231"/>
      <c r="C54" s="231">
        <v>3.1</v>
      </c>
      <c r="D54" s="232" t="s">
        <v>247</v>
      </c>
      <c r="E54" s="239" t="s">
        <v>253</v>
      </c>
      <c r="F54" s="68">
        <f>IF(E47="","",F47/E47-1)</f>
        <v>2.9605653752185601E-2</v>
      </c>
      <c r="G54" s="68">
        <f>IF(F47="","",G47/F47-1)</f>
        <v>1.8583890901845646E-2</v>
      </c>
      <c r="H54" s="68">
        <f>IF(G47="","",H47/G47-1)</f>
        <v>3.9511355246852897E-2</v>
      </c>
      <c r="I54" s="68">
        <f>IF(H47="","",I47/H47-1)</f>
        <v>4.9723898997942051E-2</v>
      </c>
    </row>
    <row r="55" spans="2:9" x14ac:dyDescent="0.35">
      <c r="B55" s="231"/>
      <c r="C55" s="231">
        <v>3.2</v>
      </c>
      <c r="D55" s="232" t="s">
        <v>248</v>
      </c>
      <c r="E55" s="239" t="s">
        <v>253</v>
      </c>
      <c r="F55" s="68">
        <f t="shared" ref="F55:I58" si="1">IF(E48="","",F48/E48-1)</f>
        <v>8.1980390760111765E-2</v>
      </c>
      <c r="G55" s="68">
        <f t="shared" si="1"/>
        <v>-2.7979568899054508E-2</v>
      </c>
      <c r="H55" s="68">
        <f t="shared" si="1"/>
        <v>7.2983133542370293E-2</v>
      </c>
      <c r="I55" s="68">
        <f t="shared" si="1"/>
        <v>1.9070902963853165E-2</v>
      </c>
    </row>
    <row r="56" spans="2:9" x14ac:dyDescent="0.35">
      <c r="B56" s="231"/>
      <c r="C56" s="231">
        <v>3.3</v>
      </c>
      <c r="D56" s="232" t="s">
        <v>237</v>
      </c>
      <c r="E56" s="239" t="s">
        <v>253</v>
      </c>
      <c r="F56" s="68">
        <f t="shared" si="1"/>
        <v>0.19651646047329763</v>
      </c>
      <c r="G56" s="68">
        <f t="shared" si="1"/>
        <v>0.99308577343499693</v>
      </c>
      <c r="H56" s="68">
        <f t="shared" si="1"/>
        <v>-0.3564286180805688</v>
      </c>
      <c r="I56" s="68">
        <f t="shared" si="1"/>
        <v>-0.1182907154431736</v>
      </c>
    </row>
    <row r="57" spans="2:9" x14ac:dyDescent="0.35">
      <c r="B57" s="231"/>
      <c r="C57" s="231">
        <v>3.4</v>
      </c>
      <c r="D57" s="232" t="s">
        <v>249</v>
      </c>
      <c r="E57" s="239" t="s">
        <v>253</v>
      </c>
      <c r="F57" s="68">
        <f>IF(E50="","",F50/E50-1)</f>
        <v>-0.67837135034632046</v>
      </c>
      <c r="G57" s="68">
        <f t="shared" si="1"/>
        <v>2.5389088106537407</v>
      </c>
      <c r="H57" s="68">
        <f t="shared" si="1"/>
        <v>-0.42230242206844759</v>
      </c>
      <c r="I57" s="68">
        <f t="shared" si="1"/>
        <v>0.5255719273101227</v>
      </c>
    </row>
    <row r="58" spans="2:9" x14ac:dyDescent="0.35">
      <c r="B58" s="231"/>
      <c r="C58" s="231">
        <v>3.5</v>
      </c>
      <c r="D58" s="232" t="s">
        <v>250</v>
      </c>
      <c r="E58" s="239" t="s">
        <v>253</v>
      </c>
      <c r="F58" s="69">
        <f>IF(E51="","",F51/E51-1)</f>
        <v>8.9421778509389149E-2</v>
      </c>
      <c r="G58" s="68">
        <f t="shared" si="1"/>
        <v>7.360406006999165E-2</v>
      </c>
      <c r="H58" s="70">
        <f t="shared" si="1"/>
        <v>6.7930565448639957E-2</v>
      </c>
      <c r="I58" s="70">
        <f t="shared" si="1"/>
        <v>-0.30537452699323486</v>
      </c>
    </row>
    <row r="59" spans="2:9" ht="16" thickBot="1" x14ac:dyDescent="0.4">
      <c r="B59" s="240"/>
      <c r="C59" s="240"/>
      <c r="D59" s="235"/>
      <c r="E59" s="38"/>
      <c r="F59" s="39"/>
      <c r="G59" s="38"/>
      <c r="H59" s="40"/>
      <c r="I59" s="41"/>
    </row>
  </sheetData>
  <sheetProtection algorithmName="SHA-512" hashValue="eNR4hO19XMXE6p3nlvLhjYTj0btCWdxlzSH2AZAsHqftZmMytT1A6+AwVMovkaF02Hf4IZ2Hpl+P5sMb55kvaA==" saltValue="02oOa/olaYGnFtNYyusmCg=="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heetViews>
  <sheetFormatPr defaultRowHeight="15.5" x14ac:dyDescent="0.35"/>
  <cols>
    <col min="1" max="1" width="23.23046875" customWidth="1"/>
  </cols>
  <sheetData>
    <row r="1" spans="1:1" x14ac:dyDescent="0.35">
      <c r="A1" t="s">
        <v>400</v>
      </c>
    </row>
    <row r="3" spans="1:1" x14ac:dyDescent="0.35">
      <c r="A3" s="43" t="s">
        <v>384</v>
      </c>
    </row>
    <row r="4" spans="1:1" x14ac:dyDescent="0.35">
      <c r="A4" s="63" t="s">
        <v>385</v>
      </c>
    </row>
    <row r="5" spans="1:1" x14ac:dyDescent="0.35">
      <c r="A5" s="94" t="s">
        <v>386</v>
      </c>
    </row>
    <row r="6" spans="1:1" x14ac:dyDescent="0.35">
      <c r="A6" s="43" t="s">
        <v>387</v>
      </c>
    </row>
    <row r="7" spans="1:1" x14ac:dyDescent="0.35">
      <c r="A7" s="43" t="s">
        <v>388</v>
      </c>
    </row>
    <row r="8" spans="1:1" x14ac:dyDescent="0.35">
      <c r="A8" s="62" t="s">
        <v>389</v>
      </c>
    </row>
    <row r="9" spans="1:1" x14ac:dyDescent="0.35">
      <c r="A9" s="45" t="s">
        <v>396</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June 14,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heetViews>
  <sheetFormatPr defaultRowHeight="15.5" x14ac:dyDescent="0.35"/>
  <sheetData>
    <row r="1" spans="1:1" x14ac:dyDescent="0.35">
      <c r="A1" t="s">
        <v>464</v>
      </c>
    </row>
    <row r="3" spans="1:1" x14ac:dyDescent="0.35">
      <c r="A3" s="43" t="s">
        <v>370</v>
      </c>
    </row>
    <row r="4" spans="1:1" x14ac:dyDescent="0.35">
      <c r="A4" s="43" t="s">
        <v>370</v>
      </c>
    </row>
    <row r="5" spans="1:1" x14ac:dyDescent="0.35">
      <c r="A5" s="43" t="s">
        <v>370</v>
      </c>
    </row>
    <row r="6" spans="1:1" x14ac:dyDescent="0.35">
      <c r="A6" s="43" t="s">
        <v>370</v>
      </c>
    </row>
    <row r="7" spans="1:1" x14ac:dyDescent="0.35">
      <c r="A7" s="43" t="s">
        <v>371</v>
      </c>
    </row>
    <row r="8" spans="1:1" x14ac:dyDescent="0.35">
      <c r="A8" s="43" t="s">
        <v>372</v>
      </c>
    </row>
    <row r="9" spans="1:1" x14ac:dyDescent="0.35">
      <c r="A9" s="43" t="s">
        <v>373</v>
      </c>
    </row>
    <row r="10" spans="1:1" x14ac:dyDescent="0.35">
      <c r="A10" s="43" t="s">
        <v>373</v>
      </c>
    </row>
    <row r="11" spans="1:1" x14ac:dyDescent="0.35">
      <c r="A11" s="43" t="s">
        <v>374</v>
      </c>
    </row>
    <row r="12" spans="1:1" x14ac:dyDescent="0.35">
      <c r="A12" s="43" t="s">
        <v>375</v>
      </c>
    </row>
    <row r="13" spans="1:1" x14ac:dyDescent="0.35">
      <c r="A13" s="43" t="s">
        <v>376</v>
      </c>
    </row>
    <row r="14" spans="1:1" x14ac:dyDescent="0.35">
      <c r="A14" s="43" t="s">
        <v>377</v>
      </c>
    </row>
    <row r="15" spans="1:1" x14ac:dyDescent="0.35">
      <c r="A15" s="42" t="s">
        <v>378</v>
      </c>
    </row>
    <row r="16" spans="1:1" x14ac:dyDescent="0.35">
      <c r="A16" s="43" t="s">
        <v>379</v>
      </c>
    </row>
    <row r="17" spans="1:1" x14ac:dyDescent="0.35">
      <c r="A17" s="45" t="s">
        <v>380</v>
      </c>
    </row>
    <row r="18" spans="1:1" x14ac:dyDescent="0.35">
      <c r="A18" s="4" t="s">
        <v>431</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June 14, 2023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topLeftCell="A5" zoomScale="65" zoomScaleNormal="85" zoomScaleSheetLayoutView="85" zoomScalePageLayoutView="90" workbookViewId="0">
      <selection activeCell="D14" sqref="D14"/>
    </sheetView>
  </sheetViews>
  <sheetFormatPr defaultColWidth="42.69140625" defaultRowHeight="15.5" x14ac:dyDescent="0.35"/>
  <cols>
    <col min="1" max="1" width="53.23046875" style="263" customWidth="1"/>
    <col min="2" max="2" width="25.07421875" style="263" customWidth="1"/>
    <col min="3" max="3" width="31.69140625" style="263" customWidth="1"/>
    <col min="4" max="16384" width="42.69140625" style="263"/>
  </cols>
  <sheetData>
    <row r="1" spans="1:3" ht="16.5" customHeight="1" x14ac:dyDescent="0.35">
      <c r="A1" s="262" t="s">
        <v>61</v>
      </c>
      <c r="B1" s="264"/>
      <c r="C1" s="85"/>
    </row>
    <row r="2" spans="1:3" ht="16.5" customHeight="1" x14ac:dyDescent="0.35">
      <c r="A2" s="262" t="s">
        <v>260</v>
      </c>
      <c r="B2" s="264"/>
      <c r="C2" s="85"/>
    </row>
    <row r="3" spans="1:3" ht="16.5" customHeight="1" x14ac:dyDescent="0.35">
      <c r="A3" s="262" t="s">
        <v>312</v>
      </c>
      <c r="B3" s="264"/>
      <c r="C3" s="85"/>
    </row>
    <row r="4" spans="1:3" ht="16.5" customHeight="1" x14ac:dyDescent="0.35">
      <c r="A4" s="265" t="s">
        <v>261</v>
      </c>
      <c r="B4" s="266"/>
      <c r="C4" s="267"/>
    </row>
    <row r="5" spans="1:3" ht="16.5" customHeight="1" x14ac:dyDescent="0.35">
      <c r="A5" s="265" t="s">
        <v>262</v>
      </c>
      <c r="B5" s="266"/>
      <c r="C5" s="267"/>
    </row>
    <row r="6" spans="1:3" ht="16.5" customHeight="1" x14ac:dyDescent="0.35">
      <c r="A6" s="268"/>
      <c r="B6" s="268"/>
      <c r="C6" s="268"/>
    </row>
    <row r="7" spans="1:3" ht="16.5" customHeight="1" x14ac:dyDescent="0.35">
      <c r="A7" s="282" t="str">
        <f>'Cover-Input Page '!B7&amp;": "&amp;'Cover-Input Page '!C7</f>
        <v>Company Name (Health Plan): Anthem Blue Cross Life and Health Insurance Company</v>
      </c>
      <c r="B7" s="269"/>
      <c r="C7" s="269"/>
    </row>
    <row r="8" spans="1:3" ht="16.5" customHeight="1" x14ac:dyDescent="0.35">
      <c r="A8" s="282" t="str">
        <f>"Reporting Year: "&amp;'Cover-Input Page '!$C$5</f>
        <v>Reporting Year: 2023</v>
      </c>
      <c r="B8" s="269"/>
      <c r="C8" s="269"/>
    </row>
    <row r="9" spans="1:3" ht="16.5" customHeight="1" x14ac:dyDescent="0.35">
      <c r="A9" s="269"/>
      <c r="B9" s="264"/>
      <c r="C9" s="264"/>
    </row>
    <row r="10" spans="1:3" x14ac:dyDescent="0.35">
      <c r="A10" s="270" t="s">
        <v>263</v>
      </c>
      <c r="B10" s="271"/>
      <c r="C10" s="272"/>
    </row>
    <row r="11" spans="1:3" ht="49.5" customHeight="1" x14ac:dyDescent="0.35">
      <c r="A11" s="273" t="s">
        <v>264</v>
      </c>
      <c r="B11" s="283" t="str">
        <f>'Cover-Input Page '!$C$5&amp;" Total Paid Dollar Amount (PMPM)"</f>
        <v>2023 Total Paid Dollar Amount (PMPM)</v>
      </c>
      <c r="C11" s="274" t="s">
        <v>265</v>
      </c>
    </row>
    <row r="12" spans="1:3" ht="45" customHeight="1" x14ac:dyDescent="0.35">
      <c r="A12" s="275" t="s">
        <v>366</v>
      </c>
      <c r="B12" s="54">
        <v>15.049153902331721</v>
      </c>
      <c r="C12" s="284">
        <f>B12/B19</f>
        <v>2.5739954947509209E-2</v>
      </c>
    </row>
    <row r="13" spans="1:3" ht="45.75" customHeight="1" x14ac:dyDescent="0.35">
      <c r="A13" s="275" t="s">
        <v>367</v>
      </c>
      <c r="B13" s="54">
        <v>30.840771919899414</v>
      </c>
      <c r="C13" s="284">
        <f>B13/B19</f>
        <v>5.2749814701650445E-2</v>
      </c>
    </row>
    <row r="14" spans="1:3" ht="45" customHeight="1" x14ac:dyDescent="0.35">
      <c r="A14" s="275" t="s">
        <v>368</v>
      </c>
      <c r="B14" s="54">
        <v>122.30092878322591</v>
      </c>
      <c r="C14" s="284">
        <f>B14/B19</f>
        <v>0.20918255055063339</v>
      </c>
    </row>
    <row r="15" spans="1:3" ht="45" customHeight="1" x14ac:dyDescent="0.35">
      <c r="A15" s="275" t="s">
        <v>266</v>
      </c>
      <c r="B15" s="285">
        <f>SUM(B12:B14)</f>
        <v>168.19085460545705</v>
      </c>
      <c r="C15" s="284">
        <f>B15/B19</f>
        <v>0.28767232019979305</v>
      </c>
    </row>
    <row r="16" spans="1:3" ht="45" customHeight="1" x14ac:dyDescent="0.35">
      <c r="A16" s="276" t="s">
        <v>267</v>
      </c>
      <c r="B16" s="285">
        <f>'LGPDCD-YoYTotalPlanSpnd'!B16</f>
        <v>-30.648187419763115</v>
      </c>
      <c r="C16" s="284">
        <f>B16/B19</f>
        <v>-5.2420419681221499E-2</v>
      </c>
    </row>
    <row r="17" spans="1:3" ht="30" customHeight="1" x14ac:dyDescent="0.35">
      <c r="A17" s="277"/>
      <c r="B17" s="278"/>
      <c r="C17" s="279"/>
    </row>
    <row r="18" spans="1:3" ht="23.25" customHeight="1" x14ac:dyDescent="0.35">
      <c r="A18" s="280"/>
      <c r="B18" s="286">
        <f>'Cover-Input Page '!$C$5</f>
        <v>2023</v>
      </c>
      <c r="C18" s="281"/>
    </row>
    <row r="19" spans="1:3" ht="45" customHeight="1" x14ac:dyDescent="0.35">
      <c r="A19" s="275" t="s">
        <v>268</v>
      </c>
      <c r="B19" s="285">
        <f>'LGPDCD-YoYTotalPlanSpnd'!B19</f>
        <v>584.66123709311273</v>
      </c>
      <c r="C19" s="281"/>
    </row>
    <row r="20" spans="1:3" ht="15" customHeight="1" x14ac:dyDescent="0.35"/>
    <row r="21" spans="1:3" ht="17.25" customHeight="1" x14ac:dyDescent="0.35"/>
    <row r="22" spans="1:3" ht="30" customHeight="1" x14ac:dyDescent="0.35">
      <c r="A22" s="277"/>
      <c r="B22" s="277"/>
      <c r="C22" s="277"/>
    </row>
    <row r="23" spans="1:3" ht="30" customHeight="1" x14ac:dyDescent="0.35"/>
    <row r="24" spans="1:3" ht="30" customHeight="1" x14ac:dyDescent="0.35"/>
  </sheetData>
  <sheetProtection algorithmName="SHA-512" hashValue="Q1CrPX6lqxwoDQwQyV+6M9Z2bzZbC/9652TQdUTng37wjmBRXzhBTzwQiYgFzJBqcITSAwY3o9HNiQxwOqLg0w==" saltValue="AUv6TCCVIx7olRxQl1ShMw==" spinCount="100000" sheet="1" objects="1" scenarios="1"/>
  <printOptions horizontalCentered="1"/>
  <pageMargins left="0.7" right="0.7" top="0.75" bottom="0.75" header="0.3" footer="0.3"/>
  <pageSetup scale="84" orientation="landscape" r:id="rId1"/>
  <headerFooter>
    <oddFooter>&amp;L&amp;A
Version Date: June 14, 2023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topLeftCell="A16" zoomScale="85" zoomScaleNormal="85" zoomScaleSheetLayoutView="115" zoomScalePageLayoutView="85" workbookViewId="0">
      <selection activeCell="I18" sqref="I18"/>
    </sheetView>
  </sheetViews>
  <sheetFormatPr defaultColWidth="7.69140625" defaultRowHeight="15.5" x14ac:dyDescent="0.35"/>
  <cols>
    <col min="1" max="1" width="54.69140625" style="263" customWidth="1"/>
    <col min="2" max="2" width="21.07421875" style="263" customWidth="1"/>
    <col min="3" max="3" width="22" style="263" customWidth="1"/>
    <col min="4" max="4" width="22.23046875" style="263" customWidth="1"/>
    <col min="5" max="16384" width="7.69140625" style="263"/>
  </cols>
  <sheetData>
    <row r="1" spans="1:4" ht="17.25" customHeight="1" x14ac:dyDescent="0.35">
      <c r="A1" s="262" t="s">
        <v>61</v>
      </c>
      <c r="B1" s="264"/>
      <c r="C1" s="85"/>
      <c r="D1" s="85"/>
    </row>
    <row r="2" spans="1:4" ht="18" customHeight="1" x14ac:dyDescent="0.35">
      <c r="A2" s="262" t="s">
        <v>260</v>
      </c>
      <c r="B2" s="264"/>
      <c r="C2" s="85"/>
      <c r="D2" s="85"/>
    </row>
    <row r="3" spans="1:4" ht="18" customHeight="1" x14ac:dyDescent="0.35">
      <c r="A3" s="262" t="s">
        <v>312</v>
      </c>
      <c r="B3" s="264"/>
      <c r="C3" s="85"/>
      <c r="D3" s="85"/>
    </row>
    <row r="4" spans="1:4" ht="18" customHeight="1" x14ac:dyDescent="0.35">
      <c r="A4" s="267" t="s">
        <v>269</v>
      </c>
      <c r="B4" s="266"/>
      <c r="C4" s="287"/>
      <c r="D4" s="287"/>
    </row>
    <row r="5" spans="1:4" ht="18" customHeight="1" x14ac:dyDescent="0.35">
      <c r="A5" s="267" t="s">
        <v>270</v>
      </c>
      <c r="B5" s="266"/>
      <c r="C5" s="287"/>
      <c r="D5" s="287"/>
    </row>
    <row r="6" spans="1:4" ht="16.5" customHeight="1" x14ac:dyDescent="0.35">
      <c r="A6" s="268"/>
      <c r="B6" s="268"/>
      <c r="C6" s="268"/>
      <c r="D6" s="268"/>
    </row>
    <row r="7" spans="1:4" ht="16.5" customHeight="1" x14ac:dyDescent="0.35">
      <c r="A7" s="282" t="str">
        <f>'Cover-Input Page '!B7&amp;": "&amp;'Cover-Input Page '!C7</f>
        <v>Company Name (Health Plan): Anthem Blue Cross Life and Health Insurance Company</v>
      </c>
      <c r="B7" s="280"/>
      <c r="C7" s="264"/>
      <c r="D7" s="264"/>
    </row>
    <row r="8" spans="1:4" ht="16.5" customHeight="1" x14ac:dyDescent="0.35">
      <c r="A8" s="282" t="str">
        <f>"Reporting Year: "&amp;'Cover-Input Page '!$C$5</f>
        <v>Reporting Year: 2023</v>
      </c>
      <c r="B8" s="288"/>
      <c r="C8" s="264"/>
      <c r="D8" s="264"/>
    </row>
    <row r="9" spans="1:4" ht="16.5" customHeight="1" x14ac:dyDescent="0.35">
      <c r="A9" s="269"/>
      <c r="B9" s="288"/>
      <c r="C9" s="264"/>
      <c r="D9" s="264"/>
    </row>
    <row r="10" spans="1:4" x14ac:dyDescent="0.35">
      <c r="A10" s="294" t="str">
        <f>'LGPDCD-PharmPctPrem'!A10:C10</f>
        <v>Includes Plan Pharmacy, Network Pharmacy, and Mail Order Pharmacy for Outpatient Use</v>
      </c>
      <c r="B10" s="289"/>
      <c r="C10" s="289"/>
      <c r="D10" s="289"/>
    </row>
    <row r="11" spans="1:4" ht="87.75" customHeight="1" x14ac:dyDescent="0.35">
      <c r="A11" s="273" t="s">
        <v>264</v>
      </c>
      <c r="B11" s="283" t="str">
        <f>'Cover-Input Page '!$C$5&amp;" Total Annual Plan Spending (i.e., Allowed) Dollar Amount (PMPM)"</f>
        <v>2023 Total Annual Plan Spending (i.e., Allowed) Dollar Amount (PMPM)</v>
      </c>
      <c r="C11" s="283" t="str">
        <f>'Cover-Input Page '!$C$5-1&amp;" Total Annual Plan Spending (i.e., Allowed) Dollar Amount (PMPM)"</f>
        <v>2022 Total Annual Plan Spending (i.e., Allowed) Dollar Amount (PMPM)</v>
      </c>
      <c r="D11" s="274" t="s">
        <v>271</v>
      </c>
    </row>
    <row r="12" spans="1:4" ht="54.75" customHeight="1" x14ac:dyDescent="0.35">
      <c r="A12" s="275" t="s">
        <v>366</v>
      </c>
      <c r="B12" s="52">
        <v>23.094609292693974</v>
      </c>
      <c r="C12" s="52">
        <v>19.863581456244937</v>
      </c>
      <c r="D12" s="284">
        <f>B12/C12-1</f>
        <v>0.16266088990881511</v>
      </c>
    </row>
    <row r="13" spans="1:4" ht="54.75" customHeight="1" x14ac:dyDescent="0.35">
      <c r="A13" s="275" t="s">
        <v>367</v>
      </c>
      <c r="B13" s="52">
        <v>33.498724837148998</v>
      </c>
      <c r="C13" s="52">
        <v>26.095196563742313</v>
      </c>
      <c r="D13" s="284">
        <f>B13/C13-1</f>
        <v>0.28371230143149928</v>
      </c>
    </row>
    <row r="14" spans="1:4" ht="31" x14ac:dyDescent="0.35">
      <c r="A14" s="275" t="s">
        <v>368</v>
      </c>
      <c r="B14" s="52">
        <v>125.5130959081022</v>
      </c>
      <c r="C14" s="52">
        <v>85.342658321661659</v>
      </c>
      <c r="D14" s="284">
        <f>B14/C14-1</f>
        <v>0.47069587913509481</v>
      </c>
    </row>
    <row r="15" spans="1:4" ht="45" customHeight="1" x14ac:dyDescent="0.35">
      <c r="A15" s="275" t="s">
        <v>272</v>
      </c>
      <c r="B15" s="295">
        <f>SUM(B12:B14)</f>
        <v>182.10643003794519</v>
      </c>
      <c r="C15" s="295">
        <f>SUM(C12:C14)</f>
        <v>131.30143634164892</v>
      </c>
      <c r="D15" s="284">
        <f>B15/C15-1</f>
        <v>0.38693402838412738</v>
      </c>
    </row>
    <row r="16" spans="1:4" ht="45" customHeight="1" x14ac:dyDescent="0.35">
      <c r="A16" s="275" t="s">
        <v>273</v>
      </c>
      <c r="B16" s="53">
        <v>-30.648187419763115</v>
      </c>
      <c r="C16" s="53">
        <v>-25.251639859534933</v>
      </c>
      <c r="D16" s="284">
        <f>B16/C16-1</f>
        <v>0.21371077641876246</v>
      </c>
    </row>
    <row r="17" spans="1:4" ht="30" customHeight="1" x14ac:dyDescent="0.35">
      <c r="A17" s="277"/>
      <c r="B17" s="290"/>
      <c r="C17" s="290"/>
      <c r="D17" s="291"/>
    </row>
    <row r="18" spans="1:4" ht="31" x14ac:dyDescent="0.35">
      <c r="A18" s="280"/>
      <c r="B18" s="296">
        <f>'Cover-Input Page '!$C$5</f>
        <v>2023</v>
      </c>
      <c r="C18" s="297">
        <f>B18-1</f>
        <v>2022</v>
      </c>
      <c r="D18" s="292" t="s">
        <v>274</v>
      </c>
    </row>
    <row r="19" spans="1:4" ht="45" customHeight="1" x14ac:dyDescent="0.35">
      <c r="A19" s="298" t="str">
        <f>'LGPDCD-PharmPctPrem'!A19</f>
        <v>Total Health Care Paid Premiums with pharmacy benefits carve-in (PMPM)</v>
      </c>
      <c r="B19" s="72">
        <v>584.66123709311273</v>
      </c>
      <c r="C19" s="52">
        <v>522.5739338326722</v>
      </c>
      <c r="D19" s="284">
        <f>B19/C19-1</f>
        <v>0.11881056294767434</v>
      </c>
    </row>
    <row r="20" spans="1:4" ht="30" customHeight="1" x14ac:dyDescent="0.35">
      <c r="C20" s="264"/>
      <c r="D20" s="264"/>
    </row>
    <row r="21" spans="1:4" ht="30" customHeight="1" x14ac:dyDescent="0.35"/>
    <row r="22" spans="1:4" ht="30" customHeight="1" x14ac:dyDescent="0.35"/>
    <row r="23" spans="1:4" ht="30" customHeight="1" x14ac:dyDescent="0.35">
      <c r="A23" s="293"/>
      <c r="B23" s="293"/>
      <c r="C23" s="293"/>
      <c r="D23" s="293"/>
    </row>
    <row r="24" spans="1:4" ht="30" customHeight="1" x14ac:dyDescent="0.35"/>
  </sheetData>
  <sheetProtection algorithmName="SHA-512" hashValue="47REk29IUd96yWRUhheZdTZAMrJG2LVZAeCkEz1R8jjbCBwg/Dt/Gg01bhOeqC58c8K0EeOyLZR9mdT5prRjiQ==" saltValue="7XikNtnf9ZauviVQRIfuiA==" spinCount="100000" sheet="1" objects="1" scenarios="1"/>
  <printOptions horizontalCentered="1"/>
  <pageMargins left="0.7" right="0.7" top="0.75" bottom="0.75" header="0.3" footer="0.3"/>
  <pageSetup scale="84" orientation="landscape" r:id="rId1"/>
  <headerFooter>
    <oddFooter>&amp;L&amp;A
Version Date: June 14, 2023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D62"/>
  <sheetViews>
    <sheetView showGridLines="0" tabSelected="1" showWhiteSpace="0" topLeftCell="A13" zoomScale="64" zoomScaleNormal="85" zoomScaleSheetLayoutView="100" zoomScalePageLayoutView="85" workbookViewId="0">
      <selection activeCell="H26" sqref="H26"/>
    </sheetView>
  </sheetViews>
  <sheetFormatPr defaultColWidth="7.69140625" defaultRowHeight="15.5" x14ac:dyDescent="0.35"/>
  <cols>
    <col min="1" max="1" width="55.07421875" style="263" customWidth="1"/>
    <col min="2" max="4" width="19.07421875" style="263" customWidth="1"/>
    <col min="5" max="16384" width="7.69140625" style="263"/>
  </cols>
  <sheetData>
    <row r="1" spans="1:4" ht="16.5" customHeight="1" x14ac:dyDescent="0.35">
      <c r="A1" s="262" t="s">
        <v>61</v>
      </c>
      <c r="B1" s="264"/>
      <c r="C1" s="85"/>
      <c r="D1" s="85"/>
    </row>
    <row r="2" spans="1:4" ht="16.5" customHeight="1" x14ac:dyDescent="0.35">
      <c r="A2" s="262" t="s">
        <v>260</v>
      </c>
      <c r="B2" s="264"/>
      <c r="C2" s="85"/>
      <c r="D2" s="85"/>
    </row>
    <row r="3" spans="1:4" ht="16.5" customHeight="1" x14ac:dyDescent="0.35">
      <c r="A3" s="262" t="s">
        <v>312</v>
      </c>
      <c r="B3" s="264"/>
      <c r="C3" s="85"/>
      <c r="D3" s="85"/>
    </row>
    <row r="4" spans="1:4" x14ac:dyDescent="0.35">
      <c r="A4" s="267" t="s">
        <v>275</v>
      </c>
      <c r="B4" s="266"/>
      <c r="C4" s="287"/>
      <c r="D4" s="287"/>
    </row>
    <row r="5" spans="1:4" ht="16.5" customHeight="1" x14ac:dyDescent="0.35">
      <c r="A5" s="267" t="s">
        <v>276</v>
      </c>
      <c r="B5" s="266"/>
      <c r="C5" s="287"/>
      <c r="D5" s="287"/>
    </row>
    <row r="6" spans="1:4" ht="16.5" customHeight="1" x14ac:dyDescent="0.35">
      <c r="B6" s="268"/>
      <c r="C6" s="268"/>
      <c r="D6" s="268"/>
    </row>
    <row r="7" spans="1:4" ht="16.5" customHeight="1" x14ac:dyDescent="0.35">
      <c r="A7" s="282" t="str">
        <f>'Cover-Input Page '!B7&amp;": "&amp;'Cover-Input Page '!C7</f>
        <v>Company Name (Health Plan): Anthem Blue Cross Life and Health Insurance Company</v>
      </c>
      <c r="B7" s="280"/>
      <c r="C7" s="264"/>
      <c r="D7" s="264"/>
    </row>
    <row r="8" spans="1:4" ht="16.5" customHeight="1" x14ac:dyDescent="0.35">
      <c r="A8" s="282" t="str">
        <f>"Reporting Year: "&amp;'Cover-Input Page '!$C$5</f>
        <v>Reporting Year: 2023</v>
      </c>
      <c r="B8" s="288"/>
      <c r="C8" s="264"/>
      <c r="D8" s="264"/>
    </row>
    <row r="9" spans="1:4" ht="16.5" customHeight="1" x14ac:dyDescent="0.35"/>
    <row r="10" spans="1:4" ht="31" x14ac:dyDescent="0.35">
      <c r="A10" s="298" t="str">
        <f>"Components of "&amp;'LGPDCD-PharmPctPrem'!A19</f>
        <v>Components of Total Health Care Paid Premiums with pharmacy benefits carve-in (PMPM)</v>
      </c>
      <c r="B10" s="283" t="str">
        <f>'Cover-Input Page '!$C$5&amp;" (PMPM)"</f>
        <v>2023 (PMPM)</v>
      </c>
      <c r="C10" s="283" t="str">
        <f>'Cover-Input Page '!$C$5-1&amp;" (PMPM)"</f>
        <v>2022 (PMPM)</v>
      </c>
      <c r="D10" s="274" t="s">
        <v>277</v>
      </c>
    </row>
    <row r="11" spans="1:4" ht="31" x14ac:dyDescent="0.35">
      <c r="A11" s="275" t="s">
        <v>278</v>
      </c>
      <c r="B11" s="48">
        <v>168.19085460545705</v>
      </c>
      <c r="C11" s="48">
        <v>119.52707893699565</v>
      </c>
      <c r="D11" s="299">
        <f>B11-C11</f>
        <v>48.663775668461398</v>
      </c>
    </row>
    <row r="12" spans="1:4" x14ac:dyDescent="0.35">
      <c r="A12" s="275"/>
      <c r="B12" s="48"/>
      <c r="C12" s="48"/>
      <c r="D12" s="48"/>
    </row>
    <row r="13" spans="1:4" ht="31.5" customHeight="1" x14ac:dyDescent="0.35">
      <c r="A13" s="275" t="s">
        <v>279</v>
      </c>
      <c r="B13" s="48">
        <v>35.407770878701378</v>
      </c>
      <c r="C13" s="48">
        <v>35.90004904243299</v>
      </c>
      <c r="D13" s="299">
        <f>B13-C13</f>
        <v>-0.49227816373161204</v>
      </c>
    </row>
    <row r="14" spans="1:4" x14ac:dyDescent="0.35">
      <c r="A14" s="275"/>
      <c r="B14" s="48"/>
      <c r="C14" s="48"/>
      <c r="D14" s="302"/>
    </row>
    <row r="15" spans="1:4" ht="27" customHeight="1" x14ac:dyDescent="0.35">
      <c r="A15" s="275" t="s">
        <v>280</v>
      </c>
      <c r="B15" s="300">
        <f>'LGPDCD-YoYTotalPlanSpnd'!B16</f>
        <v>-30.648187419763115</v>
      </c>
      <c r="C15" s="300">
        <f>'LGPDCD-YoYTotalPlanSpnd'!C16</f>
        <v>-25.251639859534933</v>
      </c>
      <c r="D15" s="300">
        <f>B15-C15</f>
        <v>-5.396547560228182</v>
      </c>
    </row>
    <row r="16" spans="1:4" x14ac:dyDescent="0.35">
      <c r="A16" s="275"/>
      <c r="B16" s="48"/>
      <c r="C16" s="48"/>
      <c r="D16" s="302"/>
    </row>
    <row r="17" spans="1:4" ht="31" x14ac:dyDescent="0.35">
      <c r="A17" s="275" t="s">
        <v>281</v>
      </c>
      <c r="B17" s="48">
        <v>376.39842950226068</v>
      </c>
      <c r="C17" s="48">
        <v>306.46935180304865</v>
      </c>
      <c r="D17" s="299">
        <f>B17-C17</f>
        <v>69.92907769921203</v>
      </c>
    </row>
    <row r="18" spans="1:4" x14ac:dyDescent="0.35">
      <c r="A18" s="275"/>
      <c r="B18" s="50"/>
      <c r="C18" s="50"/>
      <c r="D18" s="50"/>
    </row>
    <row r="19" spans="1:4" ht="31" x14ac:dyDescent="0.35">
      <c r="A19" s="275" t="s">
        <v>282</v>
      </c>
      <c r="B19" s="50">
        <v>27.256706595295878</v>
      </c>
      <c r="C19" s="50">
        <v>23.738893345957553</v>
      </c>
      <c r="D19" s="301">
        <f>B19-C19</f>
        <v>3.5178132493383245</v>
      </c>
    </row>
    <row r="20" spans="1:4" x14ac:dyDescent="0.35">
      <c r="A20" s="275"/>
      <c r="B20" s="50"/>
      <c r="C20" s="50"/>
      <c r="D20" s="50"/>
    </row>
    <row r="21" spans="1:4" x14ac:dyDescent="0.35">
      <c r="A21" s="275" t="s">
        <v>283</v>
      </c>
      <c r="B21" s="48">
        <v>15.721178032532837</v>
      </c>
      <c r="C21" s="48">
        <v>20.951531865814498</v>
      </c>
      <c r="D21" s="299">
        <f>B21-C21</f>
        <v>-5.2303538332816615</v>
      </c>
    </row>
    <row r="22" spans="1:4" x14ac:dyDescent="0.35">
      <c r="A22" s="275"/>
      <c r="B22" s="50"/>
      <c r="C22" s="50"/>
      <c r="D22" s="50"/>
    </row>
    <row r="23" spans="1:4" x14ac:dyDescent="0.35">
      <c r="A23" s="275" t="s">
        <v>284</v>
      </c>
      <c r="B23" s="49">
        <v>14.646727497004795</v>
      </c>
      <c r="C23" s="49">
        <v>16.589469835135855</v>
      </c>
      <c r="D23" s="299">
        <f>B23-C23</f>
        <v>-1.94274233813106</v>
      </c>
    </row>
    <row r="24" spans="1:4" x14ac:dyDescent="0.35">
      <c r="A24" s="275"/>
      <c r="B24" s="50"/>
      <c r="C24" s="50"/>
      <c r="D24" s="50"/>
    </row>
    <row r="25" spans="1:4" x14ac:dyDescent="0.35">
      <c r="A25" s="275" t="s">
        <v>285</v>
      </c>
      <c r="B25" s="48">
        <v>-30.94980602529801</v>
      </c>
      <c r="C25" s="48">
        <v>20.493937715471393</v>
      </c>
      <c r="D25" s="299">
        <f>B25-C25</f>
        <v>-51.443743740769406</v>
      </c>
    </row>
    <row r="26" spans="1:4" x14ac:dyDescent="0.35">
      <c r="A26" s="275"/>
      <c r="B26" s="50"/>
      <c r="C26" s="50"/>
      <c r="D26" s="50"/>
    </row>
    <row r="27" spans="1:4" x14ac:dyDescent="0.35">
      <c r="A27" s="275" t="s">
        <v>286</v>
      </c>
      <c r="B27" s="48">
        <v>8.6375634269211332</v>
      </c>
      <c r="C27" s="48">
        <v>4.1552611473505294</v>
      </c>
      <c r="D27" s="299">
        <f>B27-C27</f>
        <v>4.4823022795706038</v>
      </c>
    </row>
    <row r="28" spans="1:4" x14ac:dyDescent="0.35">
      <c r="A28" s="275"/>
      <c r="B28" s="50"/>
      <c r="C28" s="50"/>
      <c r="D28" s="50"/>
    </row>
    <row r="29" spans="1:4" ht="31" x14ac:dyDescent="0.35">
      <c r="A29" s="275" t="s">
        <v>287</v>
      </c>
      <c r="B29" s="299">
        <f>'LGPDCD-YoYTotalPlanSpnd'!B19</f>
        <v>584.66123709311273</v>
      </c>
      <c r="C29" s="299">
        <f>'LGPDCD-YoYTotalPlanSpnd'!C19</f>
        <v>522.5739338326722</v>
      </c>
      <c r="D29" s="299">
        <f>B29-C29</f>
        <v>62.087303260440535</v>
      </c>
    </row>
    <row r="30" spans="1:4" x14ac:dyDescent="0.35">
      <c r="B30" s="303"/>
      <c r="C30" s="303"/>
    </row>
    <row r="31" spans="1:4" x14ac:dyDescent="0.35">
      <c r="A31" s="275" t="s">
        <v>288</v>
      </c>
      <c r="B31" s="296">
        <f>'Cover-Input Page '!$C$5</f>
        <v>2023</v>
      </c>
      <c r="C31" s="296">
        <f>B31-1</f>
        <v>2022</v>
      </c>
    </row>
    <row r="32" spans="1:4" x14ac:dyDescent="0.35">
      <c r="A32" s="275" t="s">
        <v>289</v>
      </c>
      <c r="B32" s="51">
        <v>641017.61999999988</v>
      </c>
      <c r="C32" s="51">
        <v>952587.42999999993</v>
      </c>
    </row>
    <row r="33" spans="1:4" ht="31" x14ac:dyDescent="0.35">
      <c r="A33" s="275" t="s">
        <v>290</v>
      </c>
      <c r="B33" s="51">
        <v>833493.65999999992</v>
      </c>
      <c r="C33" s="51">
        <v>1140643.3799999999</v>
      </c>
    </row>
    <row r="34" spans="1:4" x14ac:dyDescent="0.35">
      <c r="A34" s="304"/>
      <c r="B34" s="305"/>
      <c r="C34" s="305"/>
      <c r="D34" s="305"/>
    </row>
    <row r="35" spans="1:4" x14ac:dyDescent="0.35">
      <c r="A35" s="269"/>
      <c r="B35" s="306"/>
      <c r="C35" s="306"/>
      <c r="D35" s="264"/>
    </row>
    <row r="36" spans="1:4" x14ac:dyDescent="0.35">
      <c r="A36" s="269"/>
      <c r="B36" s="288"/>
      <c r="C36" s="264"/>
      <c r="D36" s="264"/>
    </row>
    <row r="37" spans="1:4" x14ac:dyDescent="0.35">
      <c r="A37" s="269"/>
      <c r="B37" s="288"/>
      <c r="C37" s="264"/>
      <c r="D37" s="264"/>
    </row>
    <row r="38" spans="1:4" x14ac:dyDescent="0.35">
      <c r="A38" s="269"/>
      <c r="B38" s="288"/>
      <c r="C38" s="264"/>
      <c r="D38" s="264"/>
    </row>
    <row r="39" spans="1:4" x14ac:dyDescent="0.35">
      <c r="A39" s="269"/>
      <c r="B39" s="288"/>
      <c r="C39" s="264"/>
      <c r="D39" s="264"/>
    </row>
    <row r="41" spans="1:4" ht="45.75" customHeight="1" x14ac:dyDescent="0.35"/>
    <row r="60" spans="3:3" x14ac:dyDescent="0.35">
      <c r="C60" s="307"/>
    </row>
    <row r="61" spans="3:3" x14ac:dyDescent="0.35">
      <c r="C61" s="307"/>
    </row>
    <row r="62" spans="3:3" x14ac:dyDescent="0.35">
      <c r="C62" s="307"/>
    </row>
  </sheetData>
  <sheetProtection algorithmName="SHA-512" hashValue="SZUd3lg6qbpY9Y8InfTbc4ahSm0wMsIhG7HjRMKeNkvRJ0cmMpmOl1UsOOh8HAjrcqyC8DDqE5nEQ43rS4FJQQ==" saltValue="Z19peu3IJpBTkszvGW6ewA==" spinCount="100000" sheet="1" objects="1" scenarios="1"/>
  <printOptions horizontalCentered="1"/>
  <pageMargins left="0.7" right="0.7" top="0.75" bottom="0.75" header="0.3" footer="0.3"/>
  <pageSetup scale="83" orientation="landscape" r:id="rId1"/>
  <headerFooter>
    <oddFooter>&amp;L&amp;A
Version Date: June 14, 2023</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435"/>
  <sheetViews>
    <sheetView showGridLines="0" zoomScale="85" zoomScaleNormal="85" zoomScaleSheetLayoutView="83" workbookViewId="0">
      <selection activeCell="B375" sqref="B375"/>
    </sheetView>
  </sheetViews>
  <sheetFormatPr defaultColWidth="7.69140625" defaultRowHeight="15.5" x14ac:dyDescent="0.35"/>
  <cols>
    <col min="1" max="1" width="62.23046875" style="263" customWidth="1"/>
    <col min="2" max="2" width="76.4609375" style="263" customWidth="1"/>
    <col min="3" max="16384" width="7.69140625" style="263"/>
  </cols>
  <sheetData>
    <row r="1" spans="1:10" x14ac:dyDescent="0.35">
      <c r="A1" s="262" t="s">
        <v>61</v>
      </c>
      <c r="B1" s="308"/>
      <c r="C1" s="264"/>
      <c r="D1" s="264"/>
      <c r="E1" s="264"/>
      <c r="F1" s="264"/>
      <c r="G1" s="264"/>
      <c r="H1" s="264"/>
      <c r="I1" s="264"/>
      <c r="J1" s="264"/>
    </row>
    <row r="2" spans="1:10" x14ac:dyDescent="0.35">
      <c r="A2" s="262" t="s">
        <v>260</v>
      </c>
      <c r="B2" s="308"/>
      <c r="C2" s="85"/>
      <c r="D2" s="85"/>
      <c r="E2" s="85"/>
      <c r="F2" s="85"/>
      <c r="G2" s="85"/>
      <c r="H2" s="85"/>
      <c r="I2" s="85"/>
    </row>
    <row r="3" spans="1:10" x14ac:dyDescent="0.35">
      <c r="A3" s="262" t="s">
        <v>312</v>
      </c>
      <c r="B3" s="308"/>
      <c r="C3" s="85"/>
      <c r="D3" s="85"/>
      <c r="E3" s="85"/>
      <c r="F3" s="85"/>
      <c r="G3" s="85"/>
      <c r="H3" s="85"/>
      <c r="I3" s="85"/>
      <c r="J3" s="85"/>
    </row>
    <row r="4" spans="1:10" x14ac:dyDescent="0.35">
      <c r="A4" s="265" t="s">
        <v>291</v>
      </c>
      <c r="B4" s="309"/>
      <c r="C4" s="287"/>
      <c r="D4" s="287"/>
      <c r="E4" s="287"/>
      <c r="F4" s="287"/>
      <c r="G4" s="287"/>
      <c r="H4" s="287"/>
      <c r="I4" s="287"/>
      <c r="J4" s="287"/>
    </row>
    <row r="5" spans="1:10" x14ac:dyDescent="0.35">
      <c r="A5" s="265" t="s">
        <v>292</v>
      </c>
      <c r="B5" s="309"/>
      <c r="C5" s="287"/>
      <c r="D5" s="287"/>
      <c r="E5" s="287"/>
      <c r="F5" s="287"/>
      <c r="G5" s="287"/>
      <c r="H5" s="287"/>
      <c r="I5" s="287"/>
      <c r="J5" s="287"/>
    </row>
    <row r="6" spans="1:10" x14ac:dyDescent="0.35">
      <c r="C6" s="264"/>
      <c r="D6" s="264"/>
      <c r="E6" s="264"/>
      <c r="F6" s="264"/>
      <c r="G6" s="264"/>
      <c r="H6" s="264"/>
      <c r="I6" s="264"/>
      <c r="J6" s="264"/>
    </row>
    <row r="7" spans="1:10" x14ac:dyDescent="0.35">
      <c r="A7" s="282" t="str">
        <f>'Cover-Input Page '!B7&amp;": "&amp;'Cover-Input Page '!C7</f>
        <v>Company Name (Health Plan): Anthem Blue Cross Life and Health Insurance Company</v>
      </c>
      <c r="B7" s="280"/>
      <c r="C7" s="264"/>
      <c r="D7" s="264"/>
      <c r="E7" s="264"/>
    </row>
    <row r="8" spans="1:10" x14ac:dyDescent="0.35">
      <c r="A8" s="282" t="str">
        <f>"Reporting Year: "&amp;'Cover-Input Page '!$C$5</f>
        <v>Reporting Year: 2023</v>
      </c>
      <c r="B8" s="288"/>
      <c r="C8" s="264"/>
      <c r="D8" s="264"/>
      <c r="E8" s="264"/>
    </row>
    <row r="10" spans="1:10" x14ac:dyDescent="0.35">
      <c r="A10" s="310" t="s">
        <v>293</v>
      </c>
      <c r="B10" s="310" t="s">
        <v>294</v>
      </c>
    </row>
    <row r="11" spans="1:10" x14ac:dyDescent="0.35">
      <c r="A11" s="311" t="s">
        <v>473</v>
      </c>
      <c r="B11" s="311" t="s">
        <v>474</v>
      </c>
    </row>
    <row r="12" spans="1:10" x14ac:dyDescent="0.35">
      <c r="A12" s="311" t="s">
        <v>475</v>
      </c>
      <c r="B12" s="311" t="s">
        <v>476</v>
      </c>
    </row>
    <row r="13" spans="1:10" x14ac:dyDescent="0.35">
      <c r="A13" s="311" t="s">
        <v>477</v>
      </c>
      <c r="B13" s="311" t="s">
        <v>476</v>
      </c>
    </row>
    <row r="14" spans="1:10" x14ac:dyDescent="0.35">
      <c r="A14" s="311" t="s">
        <v>478</v>
      </c>
      <c r="B14" s="311" t="s">
        <v>479</v>
      </c>
    </row>
    <row r="15" spans="1:10" x14ac:dyDescent="0.35">
      <c r="A15" s="311" t="s">
        <v>480</v>
      </c>
      <c r="B15" s="311" t="s">
        <v>481</v>
      </c>
    </row>
    <row r="16" spans="1:10" x14ac:dyDescent="0.35">
      <c r="A16" s="311" t="s">
        <v>482</v>
      </c>
      <c r="B16" s="311" t="s">
        <v>483</v>
      </c>
    </row>
    <row r="17" spans="1:2" x14ac:dyDescent="0.35">
      <c r="A17" s="311" t="s">
        <v>484</v>
      </c>
      <c r="B17" s="311" t="s">
        <v>483</v>
      </c>
    </row>
    <row r="18" spans="1:2" x14ac:dyDescent="0.35">
      <c r="A18" s="311" t="s">
        <v>485</v>
      </c>
      <c r="B18" s="311" t="s">
        <v>476</v>
      </c>
    </row>
    <row r="19" spans="1:2" x14ac:dyDescent="0.35">
      <c r="A19" s="311" t="s">
        <v>486</v>
      </c>
      <c r="B19" s="311" t="s">
        <v>487</v>
      </c>
    </row>
    <row r="20" spans="1:2" x14ac:dyDescent="0.35">
      <c r="A20" s="311" t="s">
        <v>488</v>
      </c>
      <c r="B20" s="311" t="s">
        <v>489</v>
      </c>
    </row>
    <row r="21" spans="1:2" x14ac:dyDescent="0.35">
      <c r="A21" s="311" t="s">
        <v>490</v>
      </c>
      <c r="B21" s="311" t="s">
        <v>491</v>
      </c>
    </row>
    <row r="22" spans="1:2" x14ac:dyDescent="0.35">
      <c r="A22" s="311" t="s">
        <v>492</v>
      </c>
      <c r="B22" s="311" t="s">
        <v>493</v>
      </c>
    </row>
    <row r="23" spans="1:2" x14ac:dyDescent="0.35">
      <c r="A23" s="311" t="s">
        <v>494</v>
      </c>
      <c r="B23" s="311" t="s">
        <v>495</v>
      </c>
    </row>
    <row r="24" spans="1:2" x14ac:dyDescent="0.35">
      <c r="A24" s="311" t="s">
        <v>496</v>
      </c>
      <c r="B24" s="311" t="s">
        <v>497</v>
      </c>
    </row>
    <row r="25" spans="1:2" x14ac:dyDescent="0.35">
      <c r="A25" s="311" t="s">
        <v>498</v>
      </c>
      <c r="B25" s="311" t="s">
        <v>499</v>
      </c>
    </row>
    <row r="26" spans="1:2" x14ac:dyDescent="0.35">
      <c r="A26" s="311" t="s">
        <v>500</v>
      </c>
      <c r="B26" s="311" t="s">
        <v>501</v>
      </c>
    </row>
    <row r="27" spans="1:2" x14ac:dyDescent="0.35">
      <c r="A27" s="311" t="s">
        <v>502</v>
      </c>
      <c r="B27" s="311" t="s">
        <v>493</v>
      </c>
    </row>
    <row r="28" spans="1:2" x14ac:dyDescent="0.35">
      <c r="A28" s="311" t="s">
        <v>503</v>
      </c>
      <c r="B28" s="311" t="s">
        <v>504</v>
      </c>
    </row>
    <row r="29" spans="1:2" x14ac:dyDescent="0.35">
      <c r="A29" s="311" t="s">
        <v>505</v>
      </c>
      <c r="B29" s="311" t="s">
        <v>506</v>
      </c>
    </row>
    <row r="30" spans="1:2" x14ac:dyDescent="0.35">
      <c r="A30" s="311" t="s">
        <v>507</v>
      </c>
      <c r="B30" s="311" t="s">
        <v>508</v>
      </c>
    </row>
    <row r="31" spans="1:2" x14ac:dyDescent="0.35">
      <c r="A31" s="311" t="s">
        <v>509</v>
      </c>
      <c r="B31" s="311" t="s">
        <v>510</v>
      </c>
    </row>
    <row r="32" spans="1:2" x14ac:dyDescent="0.35">
      <c r="A32" s="311" t="s">
        <v>511</v>
      </c>
      <c r="B32" s="311" t="s">
        <v>474</v>
      </c>
    </row>
    <row r="33" spans="1:2" x14ac:dyDescent="0.35">
      <c r="A33" s="311" t="s">
        <v>512</v>
      </c>
      <c r="B33" s="311" t="s">
        <v>474</v>
      </c>
    </row>
    <row r="34" spans="1:2" x14ac:dyDescent="0.35">
      <c r="A34" s="311" t="s">
        <v>513</v>
      </c>
      <c r="B34" s="311" t="s">
        <v>514</v>
      </c>
    </row>
    <row r="35" spans="1:2" x14ac:dyDescent="0.35">
      <c r="A35" s="311" t="s">
        <v>515</v>
      </c>
      <c r="B35" s="311" t="s">
        <v>499</v>
      </c>
    </row>
    <row r="36" spans="1:2" x14ac:dyDescent="0.35">
      <c r="A36" s="311" t="s">
        <v>516</v>
      </c>
      <c r="B36" s="311" t="s">
        <v>517</v>
      </c>
    </row>
    <row r="37" spans="1:2" x14ac:dyDescent="0.35">
      <c r="A37" s="311" t="s">
        <v>518</v>
      </c>
      <c r="B37" s="311" t="s">
        <v>519</v>
      </c>
    </row>
    <row r="38" spans="1:2" x14ac:dyDescent="0.35">
      <c r="A38" s="311" t="s">
        <v>520</v>
      </c>
      <c r="B38" s="311" t="s">
        <v>499</v>
      </c>
    </row>
    <row r="39" spans="1:2" x14ac:dyDescent="0.35">
      <c r="A39" s="311" t="s">
        <v>521</v>
      </c>
      <c r="B39" s="311" t="s">
        <v>522</v>
      </c>
    </row>
    <row r="40" spans="1:2" x14ac:dyDescent="0.35">
      <c r="A40" s="311" t="s">
        <v>523</v>
      </c>
      <c r="B40" s="311" t="s">
        <v>524</v>
      </c>
    </row>
    <row r="41" spans="1:2" x14ac:dyDescent="0.35">
      <c r="A41" s="311" t="s">
        <v>525</v>
      </c>
      <c r="B41" s="311" t="s">
        <v>526</v>
      </c>
    </row>
    <row r="42" spans="1:2" x14ac:dyDescent="0.35">
      <c r="A42" s="311" t="s">
        <v>527</v>
      </c>
      <c r="B42" s="311" t="s">
        <v>528</v>
      </c>
    </row>
    <row r="43" spans="1:2" x14ac:dyDescent="0.35">
      <c r="A43" s="311" t="s">
        <v>529</v>
      </c>
      <c r="B43" s="311" t="s">
        <v>499</v>
      </c>
    </row>
    <row r="44" spans="1:2" x14ac:dyDescent="0.35">
      <c r="A44" s="311" t="s">
        <v>530</v>
      </c>
      <c r="B44" s="311" t="s">
        <v>506</v>
      </c>
    </row>
    <row r="45" spans="1:2" x14ac:dyDescent="0.35">
      <c r="A45" s="311" t="s">
        <v>531</v>
      </c>
      <c r="B45" s="311" t="s">
        <v>524</v>
      </c>
    </row>
    <row r="46" spans="1:2" x14ac:dyDescent="0.35">
      <c r="A46" s="311" t="s">
        <v>532</v>
      </c>
      <c r="B46" s="311" t="s">
        <v>533</v>
      </c>
    </row>
    <row r="47" spans="1:2" x14ac:dyDescent="0.35">
      <c r="A47" s="311" t="s">
        <v>534</v>
      </c>
      <c r="B47" s="311" t="s">
        <v>535</v>
      </c>
    </row>
    <row r="48" spans="1:2" x14ac:dyDescent="0.35">
      <c r="A48" s="311" t="s">
        <v>536</v>
      </c>
      <c r="B48" s="311" t="s">
        <v>526</v>
      </c>
    </row>
    <row r="49" spans="1:2" x14ac:dyDescent="0.35">
      <c r="A49" s="311" t="s">
        <v>537</v>
      </c>
      <c r="B49" s="311" t="s">
        <v>538</v>
      </c>
    </row>
    <row r="50" spans="1:2" x14ac:dyDescent="0.35">
      <c r="A50" s="311" t="s">
        <v>539</v>
      </c>
      <c r="B50" s="311" t="s">
        <v>540</v>
      </c>
    </row>
    <row r="51" spans="1:2" x14ac:dyDescent="0.35">
      <c r="A51" s="311" t="s">
        <v>541</v>
      </c>
      <c r="B51" s="311" t="s">
        <v>542</v>
      </c>
    </row>
    <row r="52" spans="1:2" x14ac:dyDescent="0.35">
      <c r="A52" s="311" t="s">
        <v>543</v>
      </c>
      <c r="B52" s="311" t="s">
        <v>544</v>
      </c>
    </row>
    <row r="53" spans="1:2" x14ac:dyDescent="0.35">
      <c r="A53" s="311" t="s">
        <v>545</v>
      </c>
      <c r="B53" s="311" t="s">
        <v>546</v>
      </c>
    </row>
    <row r="54" spans="1:2" x14ac:dyDescent="0.35">
      <c r="A54" s="311" t="s">
        <v>547</v>
      </c>
      <c r="B54" s="311" t="s">
        <v>548</v>
      </c>
    </row>
    <row r="55" spans="1:2" x14ac:dyDescent="0.35">
      <c r="A55" s="311" t="s">
        <v>549</v>
      </c>
      <c r="B55" s="311" t="s">
        <v>550</v>
      </c>
    </row>
    <row r="56" spans="1:2" x14ac:dyDescent="0.35">
      <c r="A56" s="311" t="s">
        <v>551</v>
      </c>
      <c r="B56" s="311" t="s">
        <v>487</v>
      </c>
    </row>
    <row r="57" spans="1:2" x14ac:dyDescent="0.35">
      <c r="A57" s="311" t="s">
        <v>552</v>
      </c>
      <c r="B57" s="311" t="s">
        <v>553</v>
      </c>
    </row>
    <row r="58" spans="1:2" x14ac:dyDescent="0.35">
      <c r="A58" s="311" t="s">
        <v>554</v>
      </c>
      <c r="B58" s="311" t="s">
        <v>555</v>
      </c>
    </row>
    <row r="59" spans="1:2" x14ac:dyDescent="0.35">
      <c r="A59" s="311" t="s">
        <v>556</v>
      </c>
      <c r="B59" s="311" t="s">
        <v>557</v>
      </c>
    </row>
    <row r="60" spans="1:2" x14ac:dyDescent="0.35">
      <c r="A60" s="311" t="s">
        <v>558</v>
      </c>
      <c r="B60" s="311" t="s">
        <v>559</v>
      </c>
    </row>
    <row r="61" spans="1:2" x14ac:dyDescent="0.35">
      <c r="A61" s="311" t="s">
        <v>560</v>
      </c>
      <c r="B61" s="311" t="s">
        <v>499</v>
      </c>
    </row>
    <row r="62" spans="1:2" x14ac:dyDescent="0.35">
      <c r="A62" s="311" t="s">
        <v>561</v>
      </c>
      <c r="B62" s="311" t="s">
        <v>481</v>
      </c>
    </row>
    <row r="63" spans="1:2" x14ac:dyDescent="0.35">
      <c r="A63" s="311" t="s">
        <v>562</v>
      </c>
      <c r="B63" s="311" t="s">
        <v>481</v>
      </c>
    </row>
    <row r="64" spans="1:2" x14ac:dyDescent="0.35">
      <c r="A64" s="311" t="s">
        <v>563</v>
      </c>
      <c r="B64" s="311" t="s">
        <v>481</v>
      </c>
    </row>
    <row r="65" spans="1:2" x14ac:dyDescent="0.35">
      <c r="A65" s="311" t="s">
        <v>564</v>
      </c>
      <c r="B65" s="311" t="s">
        <v>565</v>
      </c>
    </row>
    <row r="66" spans="1:2" x14ac:dyDescent="0.35">
      <c r="A66" s="311" t="s">
        <v>566</v>
      </c>
      <c r="B66" s="311" t="s">
        <v>567</v>
      </c>
    </row>
    <row r="67" spans="1:2" x14ac:dyDescent="0.35">
      <c r="A67" s="311" t="s">
        <v>568</v>
      </c>
      <c r="B67" s="311" t="s">
        <v>555</v>
      </c>
    </row>
    <row r="68" spans="1:2" x14ac:dyDescent="0.35">
      <c r="A68" s="311" t="s">
        <v>569</v>
      </c>
      <c r="B68" s="311" t="s">
        <v>570</v>
      </c>
    </row>
    <row r="69" spans="1:2" x14ac:dyDescent="0.35">
      <c r="A69" s="311" t="s">
        <v>571</v>
      </c>
      <c r="B69" s="311" t="s">
        <v>570</v>
      </c>
    </row>
    <row r="70" spans="1:2" x14ac:dyDescent="0.35">
      <c r="A70" s="311" t="s">
        <v>572</v>
      </c>
      <c r="B70" s="311" t="s">
        <v>573</v>
      </c>
    </row>
    <row r="71" spans="1:2" x14ac:dyDescent="0.35">
      <c r="A71" s="311" t="s">
        <v>574</v>
      </c>
      <c r="B71" s="311" t="s">
        <v>506</v>
      </c>
    </row>
    <row r="72" spans="1:2" x14ac:dyDescent="0.35">
      <c r="A72" s="311" t="s">
        <v>575</v>
      </c>
      <c r="B72" s="311" t="s">
        <v>491</v>
      </c>
    </row>
    <row r="73" spans="1:2" x14ac:dyDescent="0.35">
      <c r="A73" s="311" t="s">
        <v>576</v>
      </c>
      <c r="B73" s="311" t="s">
        <v>577</v>
      </c>
    </row>
    <row r="74" spans="1:2" x14ac:dyDescent="0.35">
      <c r="A74" s="311" t="s">
        <v>578</v>
      </c>
      <c r="B74" s="311" t="s">
        <v>579</v>
      </c>
    </row>
    <row r="75" spans="1:2" x14ac:dyDescent="0.35">
      <c r="A75" s="311" t="s">
        <v>580</v>
      </c>
      <c r="B75" s="311" t="s">
        <v>581</v>
      </c>
    </row>
    <row r="76" spans="1:2" x14ac:dyDescent="0.35">
      <c r="A76" s="311" t="s">
        <v>582</v>
      </c>
      <c r="B76" s="311" t="s">
        <v>506</v>
      </c>
    </row>
    <row r="77" spans="1:2" x14ac:dyDescent="0.35">
      <c r="A77" s="311" t="s">
        <v>583</v>
      </c>
      <c r="B77" s="311" t="s">
        <v>584</v>
      </c>
    </row>
    <row r="78" spans="1:2" x14ac:dyDescent="0.35">
      <c r="A78" s="311" t="s">
        <v>585</v>
      </c>
      <c r="B78" s="311" t="s">
        <v>487</v>
      </c>
    </row>
    <row r="79" spans="1:2" x14ac:dyDescent="0.35">
      <c r="A79" s="311" t="s">
        <v>586</v>
      </c>
      <c r="B79" s="311" t="s">
        <v>487</v>
      </c>
    </row>
    <row r="80" spans="1:2" x14ac:dyDescent="0.35">
      <c r="A80" s="311" t="s">
        <v>587</v>
      </c>
      <c r="B80" s="311" t="s">
        <v>588</v>
      </c>
    </row>
    <row r="81" spans="1:2" x14ac:dyDescent="0.35">
      <c r="A81" s="311" t="s">
        <v>589</v>
      </c>
      <c r="B81" s="311" t="s">
        <v>590</v>
      </c>
    </row>
    <row r="82" spans="1:2" x14ac:dyDescent="0.35">
      <c r="A82" s="311" t="s">
        <v>591</v>
      </c>
      <c r="B82" s="311" t="s">
        <v>592</v>
      </c>
    </row>
    <row r="83" spans="1:2" x14ac:dyDescent="0.35">
      <c r="A83" s="311" t="s">
        <v>593</v>
      </c>
      <c r="B83" s="311" t="s">
        <v>594</v>
      </c>
    </row>
    <row r="84" spans="1:2" x14ac:dyDescent="0.35">
      <c r="A84" s="311" t="s">
        <v>595</v>
      </c>
      <c r="B84" s="311" t="s">
        <v>596</v>
      </c>
    </row>
    <row r="85" spans="1:2" x14ac:dyDescent="0.35">
      <c r="A85" s="311" t="s">
        <v>597</v>
      </c>
      <c r="B85" s="311" t="s">
        <v>596</v>
      </c>
    </row>
    <row r="86" spans="1:2" x14ac:dyDescent="0.35">
      <c r="A86" s="311" t="s">
        <v>598</v>
      </c>
      <c r="B86" s="311" t="s">
        <v>596</v>
      </c>
    </row>
    <row r="87" spans="1:2" x14ac:dyDescent="0.35">
      <c r="A87" s="311" t="s">
        <v>599</v>
      </c>
      <c r="B87" s="311" t="s">
        <v>600</v>
      </c>
    </row>
    <row r="88" spans="1:2" x14ac:dyDescent="0.35">
      <c r="A88" s="311" t="s">
        <v>601</v>
      </c>
      <c r="B88" s="311" t="s">
        <v>602</v>
      </c>
    </row>
    <row r="89" spans="1:2" x14ac:dyDescent="0.35">
      <c r="A89" s="311" t="s">
        <v>603</v>
      </c>
      <c r="B89" s="311" t="s">
        <v>581</v>
      </c>
    </row>
    <row r="90" spans="1:2" x14ac:dyDescent="0.35">
      <c r="A90" s="311" t="s">
        <v>604</v>
      </c>
      <c r="B90" s="311" t="s">
        <v>605</v>
      </c>
    </row>
    <row r="91" spans="1:2" x14ac:dyDescent="0.35">
      <c r="A91" s="311" t="s">
        <v>606</v>
      </c>
      <c r="B91" s="311" t="s">
        <v>524</v>
      </c>
    </row>
    <row r="92" spans="1:2" x14ac:dyDescent="0.35">
      <c r="A92" s="311" t="s">
        <v>607</v>
      </c>
      <c r="B92" s="311" t="s">
        <v>608</v>
      </c>
    </row>
    <row r="93" spans="1:2" x14ac:dyDescent="0.35">
      <c r="A93" s="311" t="s">
        <v>609</v>
      </c>
      <c r="B93" s="311" t="s">
        <v>514</v>
      </c>
    </row>
    <row r="94" spans="1:2" x14ac:dyDescent="0.35">
      <c r="A94" s="311" t="s">
        <v>610</v>
      </c>
      <c r="B94" s="311" t="s">
        <v>611</v>
      </c>
    </row>
    <row r="95" spans="1:2" x14ac:dyDescent="0.35">
      <c r="A95" s="311" t="s">
        <v>612</v>
      </c>
      <c r="B95" s="311" t="s">
        <v>613</v>
      </c>
    </row>
    <row r="96" spans="1:2" x14ac:dyDescent="0.35">
      <c r="A96" s="311" t="s">
        <v>614</v>
      </c>
      <c r="B96" s="311" t="s">
        <v>506</v>
      </c>
    </row>
    <row r="97" spans="1:2" x14ac:dyDescent="0.35">
      <c r="A97" s="311" t="s">
        <v>615</v>
      </c>
      <c r="B97" s="311" t="s">
        <v>540</v>
      </c>
    </row>
    <row r="98" spans="1:2" x14ac:dyDescent="0.35">
      <c r="A98" s="311" t="s">
        <v>615</v>
      </c>
      <c r="B98" s="311" t="s">
        <v>616</v>
      </c>
    </row>
    <row r="99" spans="1:2" x14ac:dyDescent="0.35">
      <c r="A99" s="311" t="s">
        <v>617</v>
      </c>
      <c r="B99" s="311" t="s">
        <v>618</v>
      </c>
    </row>
    <row r="100" spans="1:2" x14ac:dyDescent="0.35">
      <c r="A100" s="311" t="s">
        <v>619</v>
      </c>
      <c r="B100" s="311" t="s">
        <v>570</v>
      </c>
    </row>
    <row r="101" spans="1:2" x14ac:dyDescent="0.35">
      <c r="A101" s="311" t="s">
        <v>620</v>
      </c>
      <c r="B101" s="311" t="s">
        <v>621</v>
      </c>
    </row>
    <row r="102" spans="1:2" x14ac:dyDescent="0.35">
      <c r="A102" s="311" t="s">
        <v>622</v>
      </c>
      <c r="B102" s="311" t="s">
        <v>623</v>
      </c>
    </row>
    <row r="103" spans="1:2" x14ac:dyDescent="0.35">
      <c r="A103" s="311" t="s">
        <v>624</v>
      </c>
      <c r="B103" s="311" t="s">
        <v>493</v>
      </c>
    </row>
    <row r="104" spans="1:2" x14ac:dyDescent="0.35">
      <c r="A104" s="311" t="s">
        <v>625</v>
      </c>
      <c r="B104" s="311" t="s">
        <v>524</v>
      </c>
    </row>
    <row r="105" spans="1:2" x14ac:dyDescent="0.35">
      <c r="A105" s="311" t="s">
        <v>626</v>
      </c>
      <c r="B105" s="311" t="s">
        <v>627</v>
      </c>
    </row>
    <row r="106" spans="1:2" x14ac:dyDescent="0.35">
      <c r="A106" s="311" t="s">
        <v>628</v>
      </c>
      <c r="B106" s="311" t="s">
        <v>629</v>
      </c>
    </row>
    <row r="107" spans="1:2" x14ac:dyDescent="0.35">
      <c r="A107" s="311" t="s">
        <v>630</v>
      </c>
      <c r="B107" s="311" t="s">
        <v>631</v>
      </c>
    </row>
    <row r="108" spans="1:2" x14ac:dyDescent="0.35">
      <c r="A108" s="311" t="s">
        <v>632</v>
      </c>
      <c r="B108" s="311" t="s">
        <v>633</v>
      </c>
    </row>
    <row r="109" spans="1:2" x14ac:dyDescent="0.35">
      <c r="A109" s="311" t="s">
        <v>634</v>
      </c>
      <c r="B109" s="311" t="s">
        <v>555</v>
      </c>
    </row>
    <row r="110" spans="1:2" x14ac:dyDescent="0.35">
      <c r="A110" s="311" t="s">
        <v>635</v>
      </c>
      <c r="B110" s="311" t="s">
        <v>636</v>
      </c>
    </row>
    <row r="111" spans="1:2" x14ac:dyDescent="0.35">
      <c r="A111" s="311" t="s">
        <v>637</v>
      </c>
      <c r="B111" s="311" t="s">
        <v>638</v>
      </c>
    </row>
    <row r="112" spans="1:2" x14ac:dyDescent="0.35">
      <c r="A112" s="311" t="s">
        <v>639</v>
      </c>
      <c r="B112" s="311" t="s">
        <v>506</v>
      </c>
    </row>
    <row r="113" spans="1:2" x14ac:dyDescent="0.35">
      <c r="A113" s="311" t="s">
        <v>640</v>
      </c>
      <c r="B113" s="311" t="s">
        <v>499</v>
      </c>
    </row>
    <row r="114" spans="1:2" x14ac:dyDescent="0.35">
      <c r="A114" s="311" t="s">
        <v>641</v>
      </c>
      <c r="B114" s="311" t="s">
        <v>642</v>
      </c>
    </row>
    <row r="115" spans="1:2" x14ac:dyDescent="0.35">
      <c r="A115" s="311" t="s">
        <v>643</v>
      </c>
      <c r="B115" s="311" t="s">
        <v>644</v>
      </c>
    </row>
    <row r="116" spans="1:2" x14ac:dyDescent="0.35">
      <c r="A116" s="311" t="s">
        <v>645</v>
      </c>
      <c r="B116" s="311" t="s">
        <v>646</v>
      </c>
    </row>
    <row r="117" spans="1:2" x14ac:dyDescent="0.35">
      <c r="A117" s="311" t="s">
        <v>647</v>
      </c>
      <c r="B117" s="311" t="s">
        <v>648</v>
      </c>
    </row>
    <row r="118" spans="1:2" x14ac:dyDescent="0.35">
      <c r="A118" s="311" t="s">
        <v>649</v>
      </c>
      <c r="B118" s="311" t="s">
        <v>650</v>
      </c>
    </row>
    <row r="119" spans="1:2" x14ac:dyDescent="0.35">
      <c r="A119" s="311" t="s">
        <v>651</v>
      </c>
      <c r="B119" s="311" t="s">
        <v>581</v>
      </c>
    </row>
    <row r="120" spans="1:2" x14ac:dyDescent="0.35">
      <c r="A120" s="311" t="s">
        <v>652</v>
      </c>
      <c r="B120" s="311" t="s">
        <v>653</v>
      </c>
    </row>
    <row r="121" spans="1:2" x14ac:dyDescent="0.35">
      <c r="A121" s="311" t="s">
        <v>654</v>
      </c>
      <c r="B121" s="311" t="s">
        <v>655</v>
      </c>
    </row>
    <row r="122" spans="1:2" x14ac:dyDescent="0.35">
      <c r="A122" s="311" t="s">
        <v>656</v>
      </c>
      <c r="B122" s="311" t="s">
        <v>493</v>
      </c>
    </row>
    <row r="123" spans="1:2" x14ac:dyDescent="0.35">
      <c r="A123" s="311" t="s">
        <v>657</v>
      </c>
      <c r="B123" s="311" t="s">
        <v>493</v>
      </c>
    </row>
    <row r="124" spans="1:2" x14ac:dyDescent="0.35">
      <c r="A124" s="311" t="s">
        <v>658</v>
      </c>
      <c r="B124" s="311" t="s">
        <v>493</v>
      </c>
    </row>
    <row r="125" spans="1:2" x14ac:dyDescent="0.35">
      <c r="A125" s="311" t="s">
        <v>659</v>
      </c>
      <c r="B125" s="311" t="s">
        <v>638</v>
      </c>
    </row>
    <row r="126" spans="1:2" x14ac:dyDescent="0.35">
      <c r="A126" s="311" t="s">
        <v>660</v>
      </c>
      <c r="B126" s="311" t="s">
        <v>661</v>
      </c>
    </row>
    <row r="127" spans="1:2" x14ac:dyDescent="0.35">
      <c r="A127" s="311" t="s">
        <v>662</v>
      </c>
      <c r="B127" s="311" t="s">
        <v>661</v>
      </c>
    </row>
    <row r="128" spans="1:2" x14ac:dyDescent="0.35">
      <c r="A128" s="311" t="s">
        <v>663</v>
      </c>
      <c r="B128" s="311" t="s">
        <v>661</v>
      </c>
    </row>
    <row r="129" spans="1:2" x14ac:dyDescent="0.35">
      <c r="A129" s="311" t="s">
        <v>664</v>
      </c>
      <c r="B129" s="311" t="s">
        <v>661</v>
      </c>
    </row>
    <row r="130" spans="1:2" x14ac:dyDescent="0.35">
      <c r="A130" s="311" t="s">
        <v>665</v>
      </c>
      <c r="B130" s="311" t="s">
        <v>661</v>
      </c>
    </row>
    <row r="131" spans="1:2" x14ac:dyDescent="0.35">
      <c r="A131" s="311" t="s">
        <v>666</v>
      </c>
      <c r="B131" s="311" t="s">
        <v>661</v>
      </c>
    </row>
    <row r="132" spans="1:2" x14ac:dyDescent="0.35">
      <c r="A132" s="311" t="s">
        <v>667</v>
      </c>
      <c r="B132" s="311" t="s">
        <v>493</v>
      </c>
    </row>
    <row r="133" spans="1:2" x14ac:dyDescent="0.35">
      <c r="A133" s="311" t="s">
        <v>668</v>
      </c>
      <c r="B133" s="311" t="s">
        <v>493</v>
      </c>
    </row>
    <row r="134" spans="1:2" x14ac:dyDescent="0.35">
      <c r="A134" s="311" t="s">
        <v>669</v>
      </c>
      <c r="B134" s="311" t="s">
        <v>493</v>
      </c>
    </row>
    <row r="135" spans="1:2" x14ac:dyDescent="0.35">
      <c r="A135" s="311" t="s">
        <v>670</v>
      </c>
      <c r="B135" s="311" t="s">
        <v>540</v>
      </c>
    </row>
    <row r="136" spans="1:2" x14ac:dyDescent="0.35">
      <c r="A136" s="311" t="s">
        <v>671</v>
      </c>
      <c r="B136" s="311" t="s">
        <v>672</v>
      </c>
    </row>
    <row r="137" spans="1:2" x14ac:dyDescent="0.35">
      <c r="A137" s="311" t="s">
        <v>673</v>
      </c>
      <c r="B137" s="311" t="s">
        <v>674</v>
      </c>
    </row>
    <row r="138" spans="1:2" x14ac:dyDescent="0.35">
      <c r="A138" s="311" t="s">
        <v>675</v>
      </c>
      <c r="B138" s="311" t="s">
        <v>540</v>
      </c>
    </row>
    <row r="139" spans="1:2" x14ac:dyDescent="0.35">
      <c r="A139" s="311" t="s">
        <v>676</v>
      </c>
      <c r="B139" s="311" t="s">
        <v>540</v>
      </c>
    </row>
    <row r="140" spans="1:2" x14ac:dyDescent="0.35">
      <c r="A140" s="311" t="s">
        <v>677</v>
      </c>
      <c r="B140" s="311" t="s">
        <v>616</v>
      </c>
    </row>
    <row r="141" spans="1:2" x14ac:dyDescent="0.35">
      <c r="A141" s="311" t="s">
        <v>678</v>
      </c>
      <c r="B141" s="311" t="s">
        <v>519</v>
      </c>
    </row>
    <row r="142" spans="1:2" x14ac:dyDescent="0.35">
      <c r="A142" s="311" t="s">
        <v>679</v>
      </c>
      <c r="B142" s="311" t="s">
        <v>680</v>
      </c>
    </row>
    <row r="143" spans="1:2" x14ac:dyDescent="0.35">
      <c r="A143" s="311" t="s">
        <v>681</v>
      </c>
      <c r="B143" s="311" t="s">
        <v>682</v>
      </c>
    </row>
    <row r="144" spans="1:2" x14ac:dyDescent="0.35">
      <c r="A144" s="311" t="s">
        <v>683</v>
      </c>
      <c r="B144" s="311" t="s">
        <v>540</v>
      </c>
    </row>
    <row r="145" spans="1:2" x14ac:dyDescent="0.35">
      <c r="A145" s="311" t="s">
        <v>684</v>
      </c>
      <c r="B145" s="311" t="s">
        <v>685</v>
      </c>
    </row>
    <row r="146" spans="1:2" x14ac:dyDescent="0.35">
      <c r="A146" s="311" t="s">
        <v>686</v>
      </c>
      <c r="B146" s="311" t="s">
        <v>685</v>
      </c>
    </row>
    <row r="147" spans="1:2" x14ac:dyDescent="0.35">
      <c r="A147" s="311" t="s">
        <v>687</v>
      </c>
      <c r="B147" s="311" t="s">
        <v>506</v>
      </c>
    </row>
    <row r="148" spans="1:2" x14ac:dyDescent="0.35">
      <c r="A148" s="311" t="s">
        <v>688</v>
      </c>
      <c r="B148" s="311" t="s">
        <v>506</v>
      </c>
    </row>
    <row r="149" spans="1:2" x14ac:dyDescent="0.35">
      <c r="A149" s="311" t="s">
        <v>689</v>
      </c>
      <c r="B149" s="311" t="s">
        <v>476</v>
      </c>
    </row>
    <row r="150" spans="1:2" x14ac:dyDescent="0.35">
      <c r="A150" s="311" t="s">
        <v>690</v>
      </c>
      <c r="B150" s="311" t="s">
        <v>540</v>
      </c>
    </row>
    <row r="151" spans="1:2" x14ac:dyDescent="0.35">
      <c r="A151" s="311" t="s">
        <v>691</v>
      </c>
      <c r="B151" s="311" t="s">
        <v>506</v>
      </c>
    </row>
    <row r="152" spans="1:2" x14ac:dyDescent="0.35">
      <c r="A152" s="311" t="s">
        <v>692</v>
      </c>
      <c r="B152" s="311" t="s">
        <v>693</v>
      </c>
    </row>
    <row r="153" spans="1:2" x14ac:dyDescent="0.35">
      <c r="A153" s="311" t="s">
        <v>694</v>
      </c>
      <c r="B153" s="311" t="s">
        <v>524</v>
      </c>
    </row>
    <row r="154" spans="1:2" x14ac:dyDescent="0.35">
      <c r="A154" s="311" t="s">
        <v>695</v>
      </c>
      <c r="B154" s="311" t="s">
        <v>524</v>
      </c>
    </row>
    <row r="155" spans="1:2" x14ac:dyDescent="0.35">
      <c r="A155" s="311" t="s">
        <v>696</v>
      </c>
      <c r="B155" s="311" t="s">
        <v>499</v>
      </c>
    </row>
    <row r="156" spans="1:2" x14ac:dyDescent="0.35">
      <c r="A156" s="311" t="s">
        <v>697</v>
      </c>
      <c r="B156" s="311" t="s">
        <v>483</v>
      </c>
    </row>
    <row r="157" spans="1:2" x14ac:dyDescent="0.35">
      <c r="A157" s="311" t="s">
        <v>698</v>
      </c>
      <c r="B157" s="311" t="s">
        <v>699</v>
      </c>
    </row>
    <row r="158" spans="1:2" x14ac:dyDescent="0.35">
      <c r="A158" s="311" t="s">
        <v>700</v>
      </c>
      <c r="B158" s="311" t="s">
        <v>540</v>
      </c>
    </row>
    <row r="159" spans="1:2" x14ac:dyDescent="0.35">
      <c r="A159" s="311" t="s">
        <v>701</v>
      </c>
      <c r="B159" s="311" t="s">
        <v>524</v>
      </c>
    </row>
    <row r="160" spans="1:2" x14ac:dyDescent="0.35">
      <c r="A160" s="311" t="s">
        <v>702</v>
      </c>
      <c r="B160" s="311" t="s">
        <v>524</v>
      </c>
    </row>
    <row r="161" spans="1:2" x14ac:dyDescent="0.35">
      <c r="A161" s="311" t="s">
        <v>703</v>
      </c>
      <c r="B161" s="311" t="s">
        <v>540</v>
      </c>
    </row>
    <row r="162" spans="1:2" x14ac:dyDescent="0.35">
      <c r="A162" s="311" t="s">
        <v>704</v>
      </c>
      <c r="B162" s="311" t="s">
        <v>544</v>
      </c>
    </row>
    <row r="163" spans="1:2" x14ac:dyDescent="0.35">
      <c r="A163" s="311" t="s">
        <v>705</v>
      </c>
      <c r="B163" s="311" t="s">
        <v>680</v>
      </c>
    </row>
    <row r="164" spans="1:2" x14ac:dyDescent="0.35">
      <c r="A164" s="311" t="s">
        <v>706</v>
      </c>
      <c r="B164" s="311" t="s">
        <v>493</v>
      </c>
    </row>
    <row r="165" spans="1:2" x14ac:dyDescent="0.35">
      <c r="A165" s="311" t="s">
        <v>707</v>
      </c>
      <c r="B165" s="311" t="s">
        <v>708</v>
      </c>
    </row>
    <row r="166" spans="1:2" x14ac:dyDescent="0.35">
      <c r="A166" s="311" t="s">
        <v>709</v>
      </c>
      <c r="B166" s="311" t="s">
        <v>540</v>
      </c>
    </row>
    <row r="167" spans="1:2" x14ac:dyDescent="0.35">
      <c r="A167" s="311" t="s">
        <v>710</v>
      </c>
      <c r="B167" s="311" t="s">
        <v>616</v>
      </c>
    </row>
    <row r="168" spans="1:2" x14ac:dyDescent="0.35">
      <c r="A168" s="311" t="s">
        <v>711</v>
      </c>
      <c r="B168" s="311" t="s">
        <v>514</v>
      </c>
    </row>
    <row r="169" spans="1:2" x14ac:dyDescent="0.35">
      <c r="A169" s="311" t="s">
        <v>712</v>
      </c>
      <c r="B169" s="311" t="s">
        <v>713</v>
      </c>
    </row>
    <row r="170" spans="1:2" x14ac:dyDescent="0.35">
      <c r="A170" s="311" t="s">
        <v>714</v>
      </c>
      <c r="B170" s="311" t="s">
        <v>715</v>
      </c>
    </row>
    <row r="171" spans="1:2" x14ac:dyDescent="0.35">
      <c r="A171" s="311" t="s">
        <v>716</v>
      </c>
      <c r="B171" s="311" t="s">
        <v>540</v>
      </c>
    </row>
    <row r="172" spans="1:2" x14ac:dyDescent="0.35">
      <c r="A172" s="311" t="s">
        <v>717</v>
      </c>
      <c r="B172" s="311" t="s">
        <v>524</v>
      </c>
    </row>
    <row r="173" spans="1:2" x14ac:dyDescent="0.35">
      <c r="A173" s="311" t="s">
        <v>718</v>
      </c>
      <c r="B173" s="311" t="s">
        <v>493</v>
      </c>
    </row>
    <row r="174" spans="1:2" x14ac:dyDescent="0.35">
      <c r="A174" s="311" t="s">
        <v>719</v>
      </c>
      <c r="B174" s="311" t="s">
        <v>493</v>
      </c>
    </row>
    <row r="175" spans="1:2" x14ac:dyDescent="0.35">
      <c r="A175" s="311" t="s">
        <v>720</v>
      </c>
      <c r="B175" s="311" t="s">
        <v>506</v>
      </c>
    </row>
    <row r="176" spans="1:2" x14ac:dyDescent="0.35">
      <c r="A176" s="311" t="s">
        <v>721</v>
      </c>
      <c r="B176" s="311" t="s">
        <v>499</v>
      </c>
    </row>
    <row r="177" spans="1:2" x14ac:dyDescent="0.35">
      <c r="A177" s="311" t="s">
        <v>722</v>
      </c>
      <c r="B177" s="311" t="s">
        <v>499</v>
      </c>
    </row>
    <row r="178" spans="1:2" x14ac:dyDescent="0.35">
      <c r="A178" s="311" t="s">
        <v>723</v>
      </c>
      <c r="B178" s="311" t="s">
        <v>646</v>
      </c>
    </row>
    <row r="179" spans="1:2" x14ac:dyDescent="0.35">
      <c r="A179" s="311" t="s">
        <v>724</v>
      </c>
      <c r="B179" s="311" t="s">
        <v>553</v>
      </c>
    </row>
    <row r="180" spans="1:2" x14ac:dyDescent="0.35">
      <c r="A180" s="311" t="s">
        <v>725</v>
      </c>
      <c r="B180" s="311" t="s">
        <v>726</v>
      </c>
    </row>
    <row r="181" spans="1:2" x14ac:dyDescent="0.35">
      <c r="A181" s="311" t="s">
        <v>727</v>
      </c>
      <c r="B181" s="311" t="s">
        <v>538</v>
      </c>
    </row>
    <row r="182" spans="1:2" x14ac:dyDescent="0.35">
      <c r="A182" s="311" t="s">
        <v>728</v>
      </c>
      <c r="B182" s="311" t="s">
        <v>616</v>
      </c>
    </row>
    <row r="183" spans="1:2" x14ac:dyDescent="0.35">
      <c r="A183" s="311" t="s">
        <v>729</v>
      </c>
      <c r="B183" s="311" t="s">
        <v>730</v>
      </c>
    </row>
    <row r="184" spans="1:2" x14ac:dyDescent="0.35">
      <c r="A184" s="311" t="s">
        <v>731</v>
      </c>
      <c r="B184" s="311" t="s">
        <v>732</v>
      </c>
    </row>
    <row r="185" spans="1:2" x14ac:dyDescent="0.35">
      <c r="A185" s="311" t="s">
        <v>733</v>
      </c>
      <c r="B185" s="311" t="s">
        <v>557</v>
      </c>
    </row>
    <row r="186" spans="1:2" x14ac:dyDescent="0.35">
      <c r="A186" s="311" t="s">
        <v>734</v>
      </c>
      <c r="B186" s="311" t="s">
        <v>735</v>
      </c>
    </row>
    <row r="187" spans="1:2" x14ac:dyDescent="0.35">
      <c r="A187" s="311" t="s">
        <v>736</v>
      </c>
      <c r="B187" s="311" t="s">
        <v>638</v>
      </c>
    </row>
    <row r="188" spans="1:2" x14ac:dyDescent="0.35">
      <c r="A188" s="311" t="s">
        <v>737</v>
      </c>
      <c r="B188" s="311" t="s">
        <v>738</v>
      </c>
    </row>
    <row r="189" spans="1:2" x14ac:dyDescent="0.35">
      <c r="A189" s="311" t="s">
        <v>739</v>
      </c>
      <c r="B189" s="311" t="s">
        <v>493</v>
      </c>
    </row>
    <row r="190" spans="1:2" x14ac:dyDescent="0.35">
      <c r="A190" s="311" t="s">
        <v>740</v>
      </c>
      <c r="B190" s="311" t="s">
        <v>493</v>
      </c>
    </row>
    <row r="191" spans="1:2" x14ac:dyDescent="0.35">
      <c r="A191" s="311" t="s">
        <v>741</v>
      </c>
      <c r="B191" s="311" t="s">
        <v>514</v>
      </c>
    </row>
    <row r="192" spans="1:2" x14ac:dyDescent="0.35">
      <c r="A192" s="311" t="s">
        <v>742</v>
      </c>
      <c r="B192" s="311" t="s">
        <v>621</v>
      </c>
    </row>
    <row r="193" spans="1:2" x14ac:dyDescent="0.35">
      <c r="A193" s="311" t="s">
        <v>743</v>
      </c>
      <c r="B193" s="311" t="s">
        <v>744</v>
      </c>
    </row>
    <row r="194" spans="1:2" x14ac:dyDescent="0.35">
      <c r="A194" s="311" t="s">
        <v>745</v>
      </c>
      <c r="B194" s="311" t="s">
        <v>744</v>
      </c>
    </row>
    <row r="195" spans="1:2" x14ac:dyDescent="0.35">
      <c r="A195" s="311" t="s">
        <v>746</v>
      </c>
      <c r="B195" s="311" t="s">
        <v>747</v>
      </c>
    </row>
    <row r="196" spans="1:2" x14ac:dyDescent="0.35">
      <c r="A196" s="311" t="s">
        <v>748</v>
      </c>
      <c r="B196" s="311" t="s">
        <v>592</v>
      </c>
    </row>
    <row r="197" spans="1:2" x14ac:dyDescent="0.35">
      <c r="A197" s="311" t="s">
        <v>749</v>
      </c>
      <c r="B197" s="311" t="s">
        <v>638</v>
      </c>
    </row>
    <row r="198" spans="1:2" x14ac:dyDescent="0.35">
      <c r="A198" s="311" t="s">
        <v>750</v>
      </c>
      <c r="B198" s="311" t="s">
        <v>726</v>
      </c>
    </row>
    <row r="199" spans="1:2" x14ac:dyDescent="0.35">
      <c r="A199" s="311" t="s">
        <v>751</v>
      </c>
      <c r="B199" s="311" t="s">
        <v>752</v>
      </c>
    </row>
    <row r="200" spans="1:2" x14ac:dyDescent="0.35">
      <c r="A200" s="311" t="s">
        <v>753</v>
      </c>
      <c r="B200" s="311" t="s">
        <v>506</v>
      </c>
    </row>
    <row r="201" spans="1:2" x14ac:dyDescent="0.35">
      <c r="A201" s="311" t="s">
        <v>754</v>
      </c>
      <c r="B201" s="311" t="s">
        <v>755</v>
      </c>
    </row>
    <row r="202" spans="1:2" x14ac:dyDescent="0.35">
      <c r="A202" s="311" t="s">
        <v>756</v>
      </c>
      <c r="B202" s="311" t="s">
        <v>757</v>
      </c>
    </row>
    <row r="203" spans="1:2" x14ac:dyDescent="0.35">
      <c r="A203" s="311" t="s">
        <v>758</v>
      </c>
      <c r="B203" s="311" t="s">
        <v>759</v>
      </c>
    </row>
    <row r="204" spans="1:2" x14ac:dyDescent="0.35">
      <c r="A204" s="311" t="s">
        <v>760</v>
      </c>
      <c r="B204" s="311" t="s">
        <v>761</v>
      </c>
    </row>
    <row r="205" spans="1:2" x14ac:dyDescent="0.35">
      <c r="A205" s="311" t="s">
        <v>762</v>
      </c>
      <c r="B205" s="311" t="s">
        <v>638</v>
      </c>
    </row>
    <row r="206" spans="1:2" x14ac:dyDescent="0.35">
      <c r="A206" s="311" t="s">
        <v>763</v>
      </c>
      <c r="B206" s="311" t="s">
        <v>497</v>
      </c>
    </row>
    <row r="207" spans="1:2" x14ac:dyDescent="0.35">
      <c r="A207" s="311" t="s">
        <v>764</v>
      </c>
      <c r="B207" s="311" t="s">
        <v>487</v>
      </c>
    </row>
    <row r="208" spans="1:2" x14ac:dyDescent="0.35">
      <c r="A208" s="311" t="s">
        <v>765</v>
      </c>
      <c r="B208" s="311" t="s">
        <v>766</v>
      </c>
    </row>
    <row r="209" spans="1:2" x14ac:dyDescent="0.35">
      <c r="A209" s="311" t="s">
        <v>767</v>
      </c>
      <c r="B209" s="311" t="s">
        <v>768</v>
      </c>
    </row>
    <row r="210" spans="1:2" x14ac:dyDescent="0.35">
      <c r="A210" s="311" t="s">
        <v>769</v>
      </c>
      <c r="B210" s="311" t="s">
        <v>768</v>
      </c>
    </row>
    <row r="211" spans="1:2" x14ac:dyDescent="0.35">
      <c r="A211" s="311" t="s">
        <v>770</v>
      </c>
      <c r="B211" s="311" t="s">
        <v>514</v>
      </c>
    </row>
    <row r="212" spans="1:2" x14ac:dyDescent="0.35">
      <c r="A212" s="311" t="s">
        <v>771</v>
      </c>
      <c r="B212" s="311" t="s">
        <v>730</v>
      </c>
    </row>
    <row r="213" spans="1:2" x14ac:dyDescent="0.35">
      <c r="A213" s="311" t="s">
        <v>772</v>
      </c>
      <c r="B213" s="311" t="s">
        <v>550</v>
      </c>
    </row>
    <row r="214" spans="1:2" x14ac:dyDescent="0.35">
      <c r="A214" s="311" t="s">
        <v>773</v>
      </c>
      <c r="B214" s="311" t="s">
        <v>774</v>
      </c>
    </row>
    <row r="215" spans="1:2" x14ac:dyDescent="0.35">
      <c r="A215" s="311" t="s">
        <v>775</v>
      </c>
      <c r="B215" s="311" t="s">
        <v>776</v>
      </c>
    </row>
    <row r="216" spans="1:2" x14ac:dyDescent="0.35">
      <c r="A216" s="311" t="s">
        <v>777</v>
      </c>
      <c r="B216" s="311" t="s">
        <v>778</v>
      </c>
    </row>
    <row r="217" spans="1:2" x14ac:dyDescent="0.35">
      <c r="A217" s="311" t="s">
        <v>779</v>
      </c>
      <c r="B217" s="311" t="s">
        <v>780</v>
      </c>
    </row>
    <row r="218" spans="1:2" x14ac:dyDescent="0.35">
      <c r="A218" s="311" t="s">
        <v>781</v>
      </c>
      <c r="B218" s="311" t="s">
        <v>524</v>
      </c>
    </row>
    <row r="219" spans="1:2" x14ac:dyDescent="0.35">
      <c r="A219" s="311" t="s">
        <v>782</v>
      </c>
      <c r="B219" s="311" t="s">
        <v>538</v>
      </c>
    </row>
    <row r="220" spans="1:2" x14ac:dyDescent="0.35">
      <c r="A220" s="311" t="s">
        <v>783</v>
      </c>
      <c r="B220" s="311" t="s">
        <v>565</v>
      </c>
    </row>
    <row r="221" spans="1:2" x14ac:dyDescent="0.35">
      <c r="A221" s="311" t="s">
        <v>784</v>
      </c>
      <c r="B221" s="311" t="s">
        <v>577</v>
      </c>
    </row>
    <row r="222" spans="1:2" x14ac:dyDescent="0.35">
      <c r="A222" s="311" t="s">
        <v>785</v>
      </c>
      <c r="B222" s="311" t="s">
        <v>565</v>
      </c>
    </row>
    <row r="223" spans="1:2" x14ac:dyDescent="0.35">
      <c r="A223" s="311" t="s">
        <v>786</v>
      </c>
      <c r="B223" s="311" t="s">
        <v>787</v>
      </c>
    </row>
    <row r="224" spans="1:2" x14ac:dyDescent="0.35">
      <c r="A224" s="311" t="s">
        <v>788</v>
      </c>
      <c r="B224" s="311" t="s">
        <v>506</v>
      </c>
    </row>
    <row r="225" spans="1:2" x14ac:dyDescent="0.35">
      <c r="A225" s="311" t="s">
        <v>789</v>
      </c>
      <c r="B225" s="311" t="s">
        <v>755</v>
      </c>
    </row>
    <row r="226" spans="1:2" x14ac:dyDescent="0.35">
      <c r="A226" s="311" t="s">
        <v>790</v>
      </c>
      <c r="B226" s="311" t="s">
        <v>791</v>
      </c>
    </row>
    <row r="227" spans="1:2" x14ac:dyDescent="0.35">
      <c r="A227" s="311" t="s">
        <v>792</v>
      </c>
      <c r="B227" s="311" t="s">
        <v>567</v>
      </c>
    </row>
    <row r="228" spans="1:2" x14ac:dyDescent="0.35">
      <c r="A228" s="311" t="s">
        <v>793</v>
      </c>
      <c r="B228" s="311" t="s">
        <v>794</v>
      </c>
    </row>
    <row r="229" spans="1:2" x14ac:dyDescent="0.35">
      <c r="A229" s="311" t="s">
        <v>795</v>
      </c>
      <c r="B229" s="311" t="s">
        <v>796</v>
      </c>
    </row>
    <row r="230" spans="1:2" x14ac:dyDescent="0.35">
      <c r="A230" s="311" t="s">
        <v>797</v>
      </c>
      <c r="B230" s="311" t="s">
        <v>506</v>
      </c>
    </row>
    <row r="231" spans="1:2" x14ac:dyDescent="0.35">
      <c r="A231" s="311" t="s">
        <v>798</v>
      </c>
      <c r="B231" s="311" t="s">
        <v>506</v>
      </c>
    </row>
    <row r="232" spans="1:2" x14ac:dyDescent="0.35">
      <c r="A232" s="311" t="s">
        <v>799</v>
      </c>
      <c r="B232" s="311" t="s">
        <v>508</v>
      </c>
    </row>
    <row r="233" spans="1:2" x14ac:dyDescent="0.35">
      <c r="A233" s="311" t="s">
        <v>800</v>
      </c>
      <c r="B233" s="311" t="s">
        <v>508</v>
      </c>
    </row>
    <row r="234" spans="1:2" x14ac:dyDescent="0.35">
      <c r="A234" s="311" t="s">
        <v>801</v>
      </c>
      <c r="B234" s="311" t="s">
        <v>726</v>
      </c>
    </row>
    <row r="235" spans="1:2" x14ac:dyDescent="0.35">
      <c r="A235" s="311" t="s">
        <v>802</v>
      </c>
      <c r="B235" s="311" t="s">
        <v>803</v>
      </c>
    </row>
    <row r="236" spans="1:2" x14ac:dyDescent="0.35">
      <c r="A236" s="311" t="s">
        <v>804</v>
      </c>
      <c r="B236" s="311" t="s">
        <v>805</v>
      </c>
    </row>
    <row r="237" spans="1:2" x14ac:dyDescent="0.35">
      <c r="A237" s="311" t="s">
        <v>806</v>
      </c>
      <c r="B237" s="311" t="s">
        <v>807</v>
      </c>
    </row>
    <row r="238" spans="1:2" x14ac:dyDescent="0.35">
      <c r="A238" s="311" t="s">
        <v>808</v>
      </c>
      <c r="B238" s="311" t="s">
        <v>809</v>
      </c>
    </row>
    <row r="239" spans="1:2" x14ac:dyDescent="0.35">
      <c r="A239" s="311" t="s">
        <v>810</v>
      </c>
      <c r="B239" s="311" t="s">
        <v>592</v>
      </c>
    </row>
    <row r="240" spans="1:2" x14ac:dyDescent="0.35">
      <c r="A240" s="311" t="s">
        <v>811</v>
      </c>
      <c r="B240" s="311" t="s">
        <v>535</v>
      </c>
    </row>
    <row r="241" spans="1:2" x14ac:dyDescent="0.35">
      <c r="A241" s="311" t="s">
        <v>812</v>
      </c>
      <c r="B241" s="311" t="s">
        <v>813</v>
      </c>
    </row>
    <row r="242" spans="1:2" x14ac:dyDescent="0.35">
      <c r="A242" s="311" t="s">
        <v>814</v>
      </c>
      <c r="B242" s="311" t="s">
        <v>815</v>
      </c>
    </row>
    <row r="243" spans="1:2" x14ac:dyDescent="0.35">
      <c r="A243" s="311" t="s">
        <v>816</v>
      </c>
      <c r="B243" s="311" t="s">
        <v>553</v>
      </c>
    </row>
    <row r="244" spans="1:2" x14ac:dyDescent="0.35">
      <c r="A244" s="311" t="s">
        <v>817</v>
      </c>
      <c r="B244" s="311" t="s">
        <v>476</v>
      </c>
    </row>
    <row r="245" spans="1:2" x14ac:dyDescent="0.35">
      <c r="A245" s="311" t="s">
        <v>818</v>
      </c>
      <c r="B245" s="311" t="s">
        <v>819</v>
      </c>
    </row>
    <row r="246" spans="1:2" x14ac:dyDescent="0.35">
      <c r="A246" s="311" t="s">
        <v>820</v>
      </c>
      <c r="B246" s="311" t="s">
        <v>474</v>
      </c>
    </row>
    <row r="247" spans="1:2" x14ac:dyDescent="0.35">
      <c r="A247" s="311" t="s">
        <v>821</v>
      </c>
      <c r="B247" s="311" t="s">
        <v>757</v>
      </c>
    </row>
    <row r="248" spans="1:2" x14ac:dyDescent="0.35">
      <c r="A248" s="311" t="s">
        <v>822</v>
      </c>
      <c r="B248" s="311" t="s">
        <v>685</v>
      </c>
    </row>
    <row r="249" spans="1:2" x14ac:dyDescent="0.35">
      <c r="A249" s="311" t="s">
        <v>823</v>
      </c>
      <c r="B249" s="311" t="s">
        <v>540</v>
      </c>
    </row>
    <row r="250" spans="1:2" x14ac:dyDescent="0.35">
      <c r="A250" s="311" t="s">
        <v>824</v>
      </c>
      <c r="B250" s="311" t="s">
        <v>540</v>
      </c>
    </row>
    <row r="251" spans="1:2" x14ac:dyDescent="0.35">
      <c r="A251" s="311" t="s">
        <v>825</v>
      </c>
      <c r="B251" s="311" t="s">
        <v>538</v>
      </c>
    </row>
    <row r="252" spans="1:2" x14ac:dyDescent="0.35">
      <c r="A252" s="311" t="s">
        <v>826</v>
      </c>
      <c r="B252" s="311" t="s">
        <v>644</v>
      </c>
    </row>
    <row r="253" spans="1:2" x14ac:dyDescent="0.35">
      <c r="A253" s="311" t="s">
        <v>827</v>
      </c>
      <c r="B253" s="311" t="s">
        <v>555</v>
      </c>
    </row>
    <row r="254" spans="1:2" x14ac:dyDescent="0.35">
      <c r="A254" s="311" t="s">
        <v>828</v>
      </c>
      <c r="B254" s="311" t="s">
        <v>829</v>
      </c>
    </row>
    <row r="255" spans="1:2" x14ac:dyDescent="0.35">
      <c r="A255" s="311" t="s">
        <v>830</v>
      </c>
      <c r="B255" s="311" t="s">
        <v>831</v>
      </c>
    </row>
    <row r="256" spans="1:2" x14ac:dyDescent="0.35">
      <c r="A256" s="311" t="s">
        <v>832</v>
      </c>
      <c r="B256" s="311" t="s">
        <v>517</v>
      </c>
    </row>
    <row r="257" spans="1:2" x14ac:dyDescent="0.35">
      <c r="A257" s="311" t="s">
        <v>833</v>
      </c>
      <c r="B257" s="311" t="s">
        <v>834</v>
      </c>
    </row>
    <row r="258" spans="1:2" x14ac:dyDescent="0.35">
      <c r="A258" s="311" t="s">
        <v>835</v>
      </c>
      <c r="B258" s="311" t="s">
        <v>481</v>
      </c>
    </row>
    <row r="259" spans="1:2" x14ac:dyDescent="0.35">
      <c r="A259" s="311" t="s">
        <v>836</v>
      </c>
      <c r="B259" s="311" t="s">
        <v>661</v>
      </c>
    </row>
    <row r="260" spans="1:2" x14ac:dyDescent="0.35">
      <c r="A260" s="311" t="s">
        <v>837</v>
      </c>
      <c r="B260" s="311" t="s">
        <v>616</v>
      </c>
    </row>
    <row r="261" spans="1:2" x14ac:dyDescent="0.35">
      <c r="A261" s="311" t="s">
        <v>838</v>
      </c>
      <c r="B261" s="311" t="s">
        <v>481</v>
      </c>
    </row>
    <row r="262" spans="1:2" x14ac:dyDescent="0.35">
      <c r="A262" s="311" t="s">
        <v>838</v>
      </c>
      <c r="B262" s="311" t="s">
        <v>553</v>
      </c>
    </row>
    <row r="263" spans="1:2" x14ac:dyDescent="0.35">
      <c r="A263" s="311" t="s">
        <v>839</v>
      </c>
      <c r="B263" s="311" t="s">
        <v>481</v>
      </c>
    </row>
    <row r="264" spans="1:2" x14ac:dyDescent="0.35">
      <c r="A264" s="311" t="s">
        <v>840</v>
      </c>
      <c r="B264" s="311" t="s">
        <v>638</v>
      </c>
    </row>
    <row r="265" spans="1:2" x14ac:dyDescent="0.35">
      <c r="A265" s="311" t="s">
        <v>841</v>
      </c>
      <c r="B265" s="311" t="s">
        <v>842</v>
      </c>
    </row>
    <row r="266" spans="1:2" x14ac:dyDescent="0.35">
      <c r="A266" s="311" t="s">
        <v>843</v>
      </c>
      <c r="B266" s="311" t="s">
        <v>844</v>
      </c>
    </row>
    <row r="267" spans="1:2" x14ac:dyDescent="0.35">
      <c r="A267" s="311" t="s">
        <v>845</v>
      </c>
      <c r="B267" s="311" t="s">
        <v>846</v>
      </c>
    </row>
    <row r="268" spans="1:2" x14ac:dyDescent="0.35">
      <c r="A268" s="311" t="s">
        <v>847</v>
      </c>
      <c r="B268" s="311" t="s">
        <v>540</v>
      </c>
    </row>
    <row r="269" spans="1:2" x14ac:dyDescent="0.35">
      <c r="A269" s="311" t="s">
        <v>848</v>
      </c>
      <c r="B269" s="311" t="s">
        <v>481</v>
      </c>
    </row>
    <row r="270" spans="1:2" x14ac:dyDescent="0.35">
      <c r="A270" s="311" t="s">
        <v>849</v>
      </c>
      <c r="B270" s="311" t="s">
        <v>555</v>
      </c>
    </row>
    <row r="271" spans="1:2" x14ac:dyDescent="0.35">
      <c r="A271" s="311" t="s">
        <v>850</v>
      </c>
      <c r="B271" s="311" t="s">
        <v>526</v>
      </c>
    </row>
    <row r="272" spans="1:2" x14ac:dyDescent="0.35">
      <c r="A272" s="311" t="s">
        <v>851</v>
      </c>
      <c r="B272" s="311" t="s">
        <v>565</v>
      </c>
    </row>
    <row r="273" spans="1:2" x14ac:dyDescent="0.35">
      <c r="A273" s="311" t="s">
        <v>852</v>
      </c>
      <c r="B273" s="311" t="s">
        <v>853</v>
      </c>
    </row>
    <row r="274" spans="1:2" x14ac:dyDescent="0.35">
      <c r="A274" s="311" t="s">
        <v>854</v>
      </c>
      <c r="B274" s="311" t="s">
        <v>855</v>
      </c>
    </row>
    <row r="275" spans="1:2" x14ac:dyDescent="0.35">
      <c r="A275" s="311" t="s">
        <v>856</v>
      </c>
      <c r="B275" s="311" t="s">
        <v>857</v>
      </c>
    </row>
    <row r="276" spans="1:2" x14ac:dyDescent="0.35">
      <c r="A276" s="311" t="s">
        <v>858</v>
      </c>
      <c r="B276" s="311" t="s">
        <v>859</v>
      </c>
    </row>
    <row r="277" spans="1:2" x14ac:dyDescent="0.35">
      <c r="A277" s="311" t="s">
        <v>860</v>
      </c>
      <c r="B277" s="311" t="s">
        <v>861</v>
      </c>
    </row>
    <row r="278" spans="1:2" x14ac:dyDescent="0.35">
      <c r="A278" s="311" t="s">
        <v>862</v>
      </c>
      <c r="B278" s="311" t="s">
        <v>489</v>
      </c>
    </row>
    <row r="279" spans="1:2" x14ac:dyDescent="0.35">
      <c r="A279" s="311" t="s">
        <v>863</v>
      </c>
      <c r="B279" s="311" t="s">
        <v>540</v>
      </c>
    </row>
    <row r="280" spans="1:2" x14ac:dyDescent="0.35">
      <c r="A280" s="311" t="s">
        <v>864</v>
      </c>
      <c r="B280" s="311" t="s">
        <v>865</v>
      </c>
    </row>
    <row r="281" spans="1:2" x14ac:dyDescent="0.35">
      <c r="A281" s="311" t="s">
        <v>866</v>
      </c>
      <c r="B281" s="311" t="s">
        <v>774</v>
      </c>
    </row>
    <row r="282" spans="1:2" x14ac:dyDescent="0.35">
      <c r="A282" s="311" t="s">
        <v>867</v>
      </c>
      <c r="B282" s="311" t="s">
        <v>481</v>
      </c>
    </row>
    <row r="283" spans="1:2" x14ac:dyDescent="0.35">
      <c r="A283" s="311" t="s">
        <v>868</v>
      </c>
      <c r="B283" s="311" t="s">
        <v>481</v>
      </c>
    </row>
    <row r="284" spans="1:2" x14ac:dyDescent="0.35">
      <c r="A284" s="311" t="s">
        <v>869</v>
      </c>
      <c r="B284" s="311" t="s">
        <v>540</v>
      </c>
    </row>
    <row r="285" spans="1:2" x14ac:dyDescent="0.35">
      <c r="A285" s="311" t="s">
        <v>870</v>
      </c>
      <c r="B285" s="311" t="s">
        <v>871</v>
      </c>
    </row>
    <row r="286" spans="1:2" x14ac:dyDescent="0.35">
      <c r="A286" s="311" t="s">
        <v>872</v>
      </c>
      <c r="B286" s="311" t="s">
        <v>481</v>
      </c>
    </row>
    <row r="287" spans="1:2" x14ac:dyDescent="0.35">
      <c r="A287" s="311" t="s">
        <v>873</v>
      </c>
      <c r="B287" s="311" t="s">
        <v>499</v>
      </c>
    </row>
    <row r="288" spans="1:2" x14ac:dyDescent="0.35">
      <c r="A288" s="311" t="s">
        <v>874</v>
      </c>
      <c r="B288" s="311" t="s">
        <v>875</v>
      </c>
    </row>
    <row r="289" spans="1:2" x14ac:dyDescent="0.35">
      <c r="A289" s="311" t="s">
        <v>876</v>
      </c>
      <c r="B289" s="311" t="s">
        <v>519</v>
      </c>
    </row>
    <row r="290" spans="1:2" x14ac:dyDescent="0.35">
      <c r="A290" s="311" t="s">
        <v>877</v>
      </c>
      <c r="B290" s="311" t="s">
        <v>834</v>
      </c>
    </row>
    <row r="291" spans="1:2" x14ac:dyDescent="0.35">
      <c r="A291" s="311" t="s">
        <v>878</v>
      </c>
      <c r="B291" s="311" t="s">
        <v>621</v>
      </c>
    </row>
    <row r="292" spans="1:2" x14ac:dyDescent="0.35">
      <c r="A292" s="311" t="s">
        <v>879</v>
      </c>
      <c r="B292" s="311" t="s">
        <v>880</v>
      </c>
    </row>
    <row r="293" spans="1:2" x14ac:dyDescent="0.35">
      <c r="A293" s="311" t="s">
        <v>881</v>
      </c>
      <c r="B293" s="311" t="s">
        <v>506</v>
      </c>
    </row>
    <row r="294" spans="1:2" x14ac:dyDescent="0.35">
      <c r="A294" s="311" t="s">
        <v>882</v>
      </c>
      <c r="B294" s="311" t="s">
        <v>883</v>
      </c>
    </row>
    <row r="295" spans="1:2" x14ac:dyDescent="0.35">
      <c r="A295" s="311" t="s">
        <v>884</v>
      </c>
      <c r="B295" s="311" t="s">
        <v>524</v>
      </c>
    </row>
    <row r="296" spans="1:2" x14ac:dyDescent="0.35">
      <c r="A296" s="311" t="s">
        <v>885</v>
      </c>
      <c r="B296" s="311" t="s">
        <v>524</v>
      </c>
    </row>
    <row r="297" spans="1:2" x14ac:dyDescent="0.35">
      <c r="A297" s="311" t="s">
        <v>886</v>
      </c>
      <c r="B297" s="311" t="s">
        <v>481</v>
      </c>
    </row>
    <row r="298" spans="1:2" x14ac:dyDescent="0.35">
      <c r="A298" s="311" t="s">
        <v>887</v>
      </c>
      <c r="B298" s="311" t="s">
        <v>888</v>
      </c>
    </row>
    <row r="299" spans="1:2" x14ac:dyDescent="0.35">
      <c r="A299" s="311" t="s">
        <v>889</v>
      </c>
      <c r="B299" s="311" t="s">
        <v>805</v>
      </c>
    </row>
    <row r="300" spans="1:2" x14ac:dyDescent="0.35">
      <c r="A300" s="311" t="s">
        <v>890</v>
      </c>
      <c r="B300" s="311" t="s">
        <v>506</v>
      </c>
    </row>
    <row r="301" spans="1:2" x14ac:dyDescent="0.35">
      <c r="A301" s="311" t="s">
        <v>891</v>
      </c>
      <c r="B301" s="311" t="s">
        <v>524</v>
      </c>
    </row>
    <row r="302" spans="1:2" x14ac:dyDescent="0.35">
      <c r="A302" s="311" t="s">
        <v>892</v>
      </c>
      <c r="B302" s="311" t="s">
        <v>893</v>
      </c>
    </row>
    <row r="303" spans="1:2" x14ac:dyDescent="0.35">
      <c r="A303" s="311" t="s">
        <v>894</v>
      </c>
      <c r="B303" s="311" t="s">
        <v>538</v>
      </c>
    </row>
    <row r="304" spans="1:2" x14ac:dyDescent="0.35">
      <c r="A304" s="311" t="s">
        <v>895</v>
      </c>
      <c r="B304" s="311" t="s">
        <v>506</v>
      </c>
    </row>
    <row r="305" spans="1:2" x14ac:dyDescent="0.35">
      <c r="A305" s="311" t="s">
        <v>896</v>
      </c>
      <c r="B305" s="311" t="s">
        <v>897</v>
      </c>
    </row>
    <row r="306" spans="1:2" x14ac:dyDescent="0.35">
      <c r="A306" s="311" t="s">
        <v>898</v>
      </c>
      <c r="B306" s="311" t="s">
        <v>540</v>
      </c>
    </row>
    <row r="307" spans="1:2" x14ac:dyDescent="0.35">
      <c r="A307" s="311" t="s">
        <v>899</v>
      </c>
      <c r="B307" s="311" t="s">
        <v>540</v>
      </c>
    </row>
    <row r="308" spans="1:2" x14ac:dyDescent="0.35">
      <c r="A308" s="311" t="s">
        <v>900</v>
      </c>
      <c r="B308" s="311" t="s">
        <v>631</v>
      </c>
    </row>
    <row r="309" spans="1:2" x14ac:dyDescent="0.35">
      <c r="A309" s="311" t="s">
        <v>901</v>
      </c>
      <c r="B309" s="311" t="s">
        <v>592</v>
      </c>
    </row>
    <row r="310" spans="1:2" x14ac:dyDescent="0.35">
      <c r="A310" s="311" t="s">
        <v>902</v>
      </c>
      <c r="B310" s="311" t="s">
        <v>557</v>
      </c>
    </row>
    <row r="311" spans="1:2" x14ac:dyDescent="0.35">
      <c r="A311" s="311" t="s">
        <v>903</v>
      </c>
      <c r="B311" s="311" t="s">
        <v>904</v>
      </c>
    </row>
    <row r="312" spans="1:2" x14ac:dyDescent="0.35">
      <c r="A312" s="311" t="s">
        <v>905</v>
      </c>
      <c r="B312" s="311" t="s">
        <v>605</v>
      </c>
    </row>
    <row r="313" spans="1:2" x14ac:dyDescent="0.35">
      <c r="A313" s="311" t="s">
        <v>906</v>
      </c>
      <c r="B313" s="311" t="s">
        <v>907</v>
      </c>
    </row>
    <row r="314" spans="1:2" x14ac:dyDescent="0.35">
      <c r="A314" s="311" t="s">
        <v>908</v>
      </c>
      <c r="B314" s="311" t="s">
        <v>907</v>
      </c>
    </row>
    <row r="315" spans="1:2" x14ac:dyDescent="0.35">
      <c r="A315" s="311" t="s">
        <v>909</v>
      </c>
      <c r="B315" s="311" t="s">
        <v>540</v>
      </c>
    </row>
    <row r="316" spans="1:2" x14ac:dyDescent="0.35">
      <c r="A316" s="311" t="s">
        <v>910</v>
      </c>
      <c r="B316" s="311" t="s">
        <v>672</v>
      </c>
    </row>
    <row r="317" spans="1:2" x14ac:dyDescent="0.35">
      <c r="A317" s="311" t="s">
        <v>911</v>
      </c>
      <c r="B317" s="311" t="s">
        <v>538</v>
      </c>
    </row>
    <row r="318" spans="1:2" x14ac:dyDescent="0.35">
      <c r="A318" s="311" t="s">
        <v>912</v>
      </c>
      <c r="B318" s="311" t="s">
        <v>538</v>
      </c>
    </row>
    <row r="319" spans="1:2" x14ac:dyDescent="0.35">
      <c r="A319" s="311" t="s">
        <v>913</v>
      </c>
      <c r="B319" s="311" t="s">
        <v>524</v>
      </c>
    </row>
    <row r="320" spans="1:2" x14ac:dyDescent="0.35">
      <c r="A320" s="311" t="s">
        <v>914</v>
      </c>
      <c r="B320" s="311" t="s">
        <v>565</v>
      </c>
    </row>
    <row r="321" spans="1:2" x14ac:dyDescent="0.35">
      <c r="A321" s="311" t="s">
        <v>915</v>
      </c>
      <c r="B321" s="311" t="s">
        <v>916</v>
      </c>
    </row>
    <row r="322" spans="1:2" x14ac:dyDescent="0.35">
      <c r="A322" s="311" t="s">
        <v>917</v>
      </c>
      <c r="B322" s="311" t="s">
        <v>544</v>
      </c>
    </row>
    <row r="323" spans="1:2" x14ac:dyDescent="0.35">
      <c r="A323" s="311" t="s">
        <v>918</v>
      </c>
      <c r="B323" s="311" t="s">
        <v>481</v>
      </c>
    </row>
    <row r="324" spans="1:2" x14ac:dyDescent="0.35">
      <c r="A324" s="311" t="s">
        <v>919</v>
      </c>
      <c r="B324" s="311" t="s">
        <v>499</v>
      </c>
    </row>
    <row r="325" spans="1:2" x14ac:dyDescent="0.35">
      <c r="A325" s="311" t="s">
        <v>920</v>
      </c>
      <c r="B325" s="311" t="s">
        <v>921</v>
      </c>
    </row>
    <row r="326" spans="1:2" x14ac:dyDescent="0.35">
      <c r="A326" s="311" t="s">
        <v>922</v>
      </c>
      <c r="B326" s="311" t="s">
        <v>923</v>
      </c>
    </row>
    <row r="327" spans="1:2" x14ac:dyDescent="0.35">
      <c r="A327" s="311" t="s">
        <v>924</v>
      </c>
      <c r="B327" s="311" t="s">
        <v>829</v>
      </c>
    </row>
    <row r="328" spans="1:2" x14ac:dyDescent="0.35">
      <c r="A328" s="311" t="s">
        <v>925</v>
      </c>
      <c r="B328" s="311" t="s">
        <v>926</v>
      </c>
    </row>
    <row r="329" spans="1:2" x14ac:dyDescent="0.35">
      <c r="A329" s="311" t="s">
        <v>927</v>
      </c>
      <c r="B329" s="311" t="s">
        <v>504</v>
      </c>
    </row>
    <row r="330" spans="1:2" x14ac:dyDescent="0.35">
      <c r="A330" s="311" t="s">
        <v>928</v>
      </c>
      <c r="B330" s="311" t="s">
        <v>929</v>
      </c>
    </row>
    <row r="331" spans="1:2" x14ac:dyDescent="0.35">
      <c r="A331" s="311" t="s">
        <v>930</v>
      </c>
      <c r="B331" s="311" t="s">
        <v>931</v>
      </c>
    </row>
    <row r="332" spans="1:2" x14ac:dyDescent="0.35">
      <c r="A332" s="311" t="s">
        <v>932</v>
      </c>
      <c r="B332" s="311" t="s">
        <v>757</v>
      </c>
    </row>
    <row r="333" spans="1:2" x14ac:dyDescent="0.35">
      <c r="A333" s="311" t="s">
        <v>933</v>
      </c>
      <c r="B333" s="311" t="s">
        <v>757</v>
      </c>
    </row>
    <row r="334" spans="1:2" x14ac:dyDescent="0.35">
      <c r="A334" s="311" t="s">
        <v>934</v>
      </c>
      <c r="B334" s="311" t="s">
        <v>935</v>
      </c>
    </row>
    <row r="335" spans="1:2" x14ac:dyDescent="0.35">
      <c r="A335" s="311" t="s">
        <v>936</v>
      </c>
      <c r="B335" s="311" t="s">
        <v>937</v>
      </c>
    </row>
    <row r="336" spans="1:2" x14ac:dyDescent="0.35">
      <c r="A336" s="311" t="s">
        <v>938</v>
      </c>
      <c r="B336" s="311" t="s">
        <v>939</v>
      </c>
    </row>
    <row r="337" spans="1:2" x14ac:dyDescent="0.35">
      <c r="A337" s="311" t="s">
        <v>940</v>
      </c>
      <c r="B337" s="311" t="s">
        <v>621</v>
      </c>
    </row>
    <row r="338" spans="1:2" x14ac:dyDescent="0.35">
      <c r="A338" s="311" t="s">
        <v>941</v>
      </c>
      <c r="B338" s="311" t="s">
        <v>744</v>
      </c>
    </row>
    <row r="339" spans="1:2" x14ac:dyDescent="0.35">
      <c r="A339" s="311" t="s">
        <v>942</v>
      </c>
      <c r="B339" s="311" t="s">
        <v>514</v>
      </c>
    </row>
    <row r="340" spans="1:2" x14ac:dyDescent="0.35">
      <c r="A340" s="311" t="s">
        <v>943</v>
      </c>
      <c r="B340" s="311" t="s">
        <v>944</v>
      </c>
    </row>
    <row r="341" spans="1:2" x14ac:dyDescent="0.35">
      <c r="A341" s="311" t="s">
        <v>945</v>
      </c>
      <c r="B341" s="311" t="s">
        <v>944</v>
      </c>
    </row>
    <row r="342" spans="1:2" x14ac:dyDescent="0.35">
      <c r="A342" s="311" t="s">
        <v>946</v>
      </c>
      <c r="B342" s="311" t="s">
        <v>508</v>
      </c>
    </row>
    <row r="343" spans="1:2" x14ac:dyDescent="0.35">
      <c r="A343" s="311" t="s">
        <v>947</v>
      </c>
      <c r="B343" s="311" t="s">
        <v>948</v>
      </c>
    </row>
    <row r="344" spans="1:2" x14ac:dyDescent="0.35">
      <c r="A344" s="311" t="s">
        <v>949</v>
      </c>
      <c r="B344" s="311" t="s">
        <v>565</v>
      </c>
    </row>
    <row r="345" spans="1:2" x14ac:dyDescent="0.35">
      <c r="A345" s="311" t="s">
        <v>950</v>
      </c>
      <c r="B345" s="311" t="s">
        <v>499</v>
      </c>
    </row>
    <row r="346" spans="1:2" x14ac:dyDescent="0.35">
      <c r="A346" s="311" t="s">
        <v>951</v>
      </c>
      <c r="B346" s="311" t="s">
        <v>548</v>
      </c>
    </row>
    <row r="347" spans="1:2" x14ac:dyDescent="0.35">
      <c r="A347" s="311" t="s">
        <v>952</v>
      </c>
      <c r="B347" s="311" t="s">
        <v>526</v>
      </c>
    </row>
    <row r="348" spans="1:2" x14ac:dyDescent="0.35">
      <c r="A348" s="311" t="s">
        <v>953</v>
      </c>
      <c r="B348" s="311" t="s">
        <v>514</v>
      </c>
    </row>
    <row r="349" spans="1:2" x14ac:dyDescent="0.35">
      <c r="A349" s="311" t="s">
        <v>954</v>
      </c>
      <c r="B349" s="311" t="s">
        <v>761</v>
      </c>
    </row>
    <row r="350" spans="1:2" x14ac:dyDescent="0.35">
      <c r="A350" s="311" t="s">
        <v>955</v>
      </c>
      <c r="B350" s="311" t="s">
        <v>956</v>
      </c>
    </row>
    <row r="351" spans="1:2" x14ac:dyDescent="0.35">
      <c r="A351" s="311" t="s">
        <v>957</v>
      </c>
      <c r="B351" s="311" t="s">
        <v>481</v>
      </c>
    </row>
    <row r="352" spans="1:2" x14ac:dyDescent="0.35">
      <c r="A352" s="311" t="s">
        <v>958</v>
      </c>
      <c r="B352" s="311" t="s">
        <v>959</v>
      </c>
    </row>
    <row r="353" spans="1:2" x14ac:dyDescent="0.35">
      <c r="A353" s="311" t="s">
        <v>960</v>
      </c>
      <c r="B353" s="311" t="s">
        <v>961</v>
      </c>
    </row>
    <row r="354" spans="1:2" x14ac:dyDescent="0.35">
      <c r="A354" s="311" t="s">
        <v>962</v>
      </c>
      <c r="B354" s="311" t="s">
        <v>497</v>
      </c>
    </row>
    <row r="355" spans="1:2" x14ac:dyDescent="0.35">
      <c r="A355" s="311" t="s">
        <v>963</v>
      </c>
      <c r="B355" s="311" t="s">
        <v>964</v>
      </c>
    </row>
    <row r="356" spans="1:2" x14ac:dyDescent="0.35">
      <c r="A356" s="311" t="s">
        <v>965</v>
      </c>
      <c r="B356" s="311" t="s">
        <v>544</v>
      </c>
    </row>
    <row r="357" spans="1:2" x14ac:dyDescent="0.35">
      <c r="A357" s="311"/>
      <c r="B357" s="311"/>
    </row>
    <row r="358" spans="1:2" x14ac:dyDescent="0.35">
      <c r="A358" s="311"/>
      <c r="B358" s="311"/>
    </row>
    <row r="359" spans="1:2" x14ac:dyDescent="0.35">
      <c r="A359" s="311"/>
      <c r="B359" s="311"/>
    </row>
    <row r="360" spans="1:2" x14ac:dyDescent="0.35">
      <c r="A360" s="311"/>
      <c r="B360" s="311"/>
    </row>
    <row r="361" spans="1:2" x14ac:dyDescent="0.35">
      <c r="A361" s="311"/>
      <c r="B361" s="311"/>
    </row>
    <row r="362" spans="1:2" x14ac:dyDescent="0.35">
      <c r="A362" s="311"/>
      <c r="B362" s="311"/>
    </row>
    <row r="363" spans="1:2" x14ac:dyDescent="0.35">
      <c r="A363" s="311"/>
      <c r="B363" s="311"/>
    </row>
    <row r="364" spans="1:2" x14ac:dyDescent="0.35">
      <c r="A364" s="311"/>
      <c r="B364" s="311"/>
    </row>
    <row r="365" spans="1:2" x14ac:dyDescent="0.35">
      <c r="A365" s="311"/>
      <c r="B365" s="311"/>
    </row>
    <row r="366" spans="1:2" x14ac:dyDescent="0.35">
      <c r="A366" s="311"/>
      <c r="B366" s="311"/>
    </row>
    <row r="367" spans="1:2" x14ac:dyDescent="0.35">
      <c r="A367" s="311"/>
      <c r="B367" s="311"/>
    </row>
    <row r="368" spans="1:2" x14ac:dyDescent="0.35">
      <c r="A368" s="311"/>
      <c r="B368" s="311"/>
    </row>
    <row r="369" spans="1:2" x14ac:dyDescent="0.35">
      <c r="A369" s="311"/>
      <c r="B369" s="311"/>
    </row>
    <row r="370" spans="1:2" x14ac:dyDescent="0.35">
      <c r="A370" s="311"/>
      <c r="B370" s="311"/>
    </row>
    <row r="371" spans="1:2" x14ac:dyDescent="0.35">
      <c r="A371" s="311"/>
      <c r="B371" s="311"/>
    </row>
    <row r="372" spans="1:2" x14ac:dyDescent="0.35">
      <c r="A372" s="311"/>
      <c r="B372" s="311"/>
    </row>
    <row r="373" spans="1:2" x14ac:dyDescent="0.35">
      <c r="A373" s="311"/>
      <c r="B373" s="311"/>
    </row>
    <row r="374" spans="1:2" x14ac:dyDescent="0.35">
      <c r="A374" s="311"/>
      <c r="B374" s="311"/>
    </row>
    <row r="375" spans="1:2" x14ac:dyDescent="0.35">
      <c r="A375" s="311"/>
      <c r="B375" s="311"/>
    </row>
    <row r="376" spans="1:2" x14ac:dyDescent="0.35">
      <c r="A376" s="311"/>
      <c r="B376" s="311"/>
    </row>
    <row r="377" spans="1:2" x14ac:dyDescent="0.35">
      <c r="A377" s="311"/>
      <c r="B377" s="311"/>
    </row>
    <row r="378" spans="1:2" x14ac:dyDescent="0.35">
      <c r="A378" s="311"/>
      <c r="B378" s="311"/>
    </row>
    <row r="379" spans="1:2" x14ac:dyDescent="0.35">
      <c r="A379" s="311"/>
      <c r="B379" s="311"/>
    </row>
    <row r="380" spans="1:2" x14ac:dyDescent="0.35">
      <c r="A380" s="311"/>
      <c r="B380" s="311"/>
    </row>
    <row r="381" spans="1:2" x14ac:dyDescent="0.35">
      <c r="A381" s="311"/>
      <c r="B381" s="311"/>
    </row>
    <row r="382" spans="1:2" x14ac:dyDescent="0.35">
      <c r="A382" s="311"/>
      <c r="B382" s="311"/>
    </row>
    <row r="383" spans="1:2" x14ac:dyDescent="0.35">
      <c r="A383" s="311"/>
      <c r="B383" s="311"/>
    </row>
    <row r="384" spans="1:2" x14ac:dyDescent="0.35">
      <c r="A384" s="311"/>
      <c r="B384" s="311"/>
    </row>
    <row r="385" spans="1:2" x14ac:dyDescent="0.35">
      <c r="A385" s="311"/>
      <c r="B385" s="311"/>
    </row>
    <row r="386" spans="1:2" x14ac:dyDescent="0.35">
      <c r="A386" s="311"/>
      <c r="B386" s="311"/>
    </row>
    <row r="387" spans="1:2" x14ac:dyDescent="0.35">
      <c r="A387" s="311"/>
      <c r="B387" s="311"/>
    </row>
    <row r="388" spans="1:2" x14ac:dyDescent="0.35">
      <c r="A388" s="311"/>
      <c r="B388" s="311"/>
    </row>
    <row r="389" spans="1:2" x14ac:dyDescent="0.35">
      <c r="A389" s="311"/>
      <c r="B389" s="311"/>
    </row>
    <row r="390" spans="1:2" x14ac:dyDescent="0.35">
      <c r="A390" s="311"/>
      <c r="B390" s="311"/>
    </row>
    <row r="391" spans="1:2" x14ac:dyDescent="0.35">
      <c r="A391" s="311"/>
      <c r="B391" s="311"/>
    </row>
    <row r="392" spans="1:2" x14ac:dyDescent="0.35">
      <c r="A392" s="311"/>
      <c r="B392" s="311"/>
    </row>
    <row r="393" spans="1:2" x14ac:dyDescent="0.35">
      <c r="A393" s="311"/>
      <c r="B393" s="311"/>
    </row>
    <row r="394" spans="1:2" x14ac:dyDescent="0.35">
      <c r="A394" s="311"/>
      <c r="B394" s="311"/>
    </row>
    <row r="395" spans="1:2" x14ac:dyDescent="0.35">
      <c r="A395" s="311"/>
      <c r="B395" s="311"/>
    </row>
    <row r="396" spans="1:2" x14ac:dyDescent="0.35">
      <c r="A396" s="311"/>
      <c r="B396" s="311"/>
    </row>
    <row r="397" spans="1:2" x14ac:dyDescent="0.35">
      <c r="A397" s="311"/>
      <c r="B397" s="311"/>
    </row>
    <row r="398" spans="1:2" x14ac:dyDescent="0.35">
      <c r="A398" s="311"/>
      <c r="B398" s="311"/>
    </row>
    <row r="399" spans="1:2" x14ac:dyDescent="0.35">
      <c r="A399" s="311"/>
      <c r="B399" s="311"/>
    </row>
    <row r="400" spans="1:2" x14ac:dyDescent="0.35">
      <c r="A400" s="311"/>
      <c r="B400" s="311"/>
    </row>
    <row r="401" spans="1:2" x14ac:dyDescent="0.35">
      <c r="A401" s="311"/>
      <c r="B401" s="311"/>
    </row>
    <row r="402" spans="1:2" x14ac:dyDescent="0.35">
      <c r="A402" s="311"/>
      <c r="B402" s="311"/>
    </row>
    <row r="403" spans="1:2" x14ac:dyDescent="0.35">
      <c r="A403" s="311"/>
      <c r="B403" s="311"/>
    </row>
    <row r="404" spans="1:2" x14ac:dyDescent="0.35">
      <c r="A404" s="311"/>
      <c r="B404" s="311"/>
    </row>
    <row r="405" spans="1:2" x14ac:dyDescent="0.35">
      <c r="A405" s="311"/>
      <c r="B405" s="311"/>
    </row>
    <row r="406" spans="1:2" x14ac:dyDescent="0.35">
      <c r="A406" s="311"/>
      <c r="B406" s="311"/>
    </row>
    <row r="407" spans="1:2" x14ac:dyDescent="0.35">
      <c r="A407" s="311"/>
      <c r="B407" s="311"/>
    </row>
    <row r="408" spans="1:2" x14ac:dyDescent="0.35">
      <c r="A408" s="311"/>
      <c r="B408" s="311"/>
    </row>
    <row r="409" spans="1:2" x14ac:dyDescent="0.35">
      <c r="A409" s="311"/>
      <c r="B409" s="311"/>
    </row>
    <row r="410" spans="1:2" x14ac:dyDescent="0.35">
      <c r="A410" s="311"/>
      <c r="B410" s="311"/>
    </row>
    <row r="411" spans="1:2" x14ac:dyDescent="0.35">
      <c r="A411" s="311"/>
      <c r="B411" s="311"/>
    </row>
    <row r="412" spans="1:2" x14ac:dyDescent="0.35">
      <c r="A412" s="311"/>
      <c r="B412" s="311"/>
    </row>
    <row r="413" spans="1:2" x14ac:dyDescent="0.35">
      <c r="A413" s="311"/>
      <c r="B413" s="311"/>
    </row>
    <row r="414" spans="1:2" x14ac:dyDescent="0.35">
      <c r="A414" s="311"/>
      <c r="B414" s="311"/>
    </row>
    <row r="415" spans="1:2" x14ac:dyDescent="0.35">
      <c r="A415" s="311"/>
      <c r="B415" s="311"/>
    </row>
    <row r="416" spans="1:2" x14ac:dyDescent="0.35">
      <c r="A416" s="311"/>
      <c r="B416" s="311"/>
    </row>
    <row r="417" spans="1:2" x14ac:dyDescent="0.35">
      <c r="A417" s="311"/>
      <c r="B417" s="311"/>
    </row>
    <row r="418" spans="1:2" x14ac:dyDescent="0.35">
      <c r="A418" s="311"/>
      <c r="B418" s="311"/>
    </row>
    <row r="419" spans="1:2" x14ac:dyDescent="0.35">
      <c r="A419" s="311"/>
      <c r="B419" s="311"/>
    </row>
    <row r="420" spans="1:2" x14ac:dyDescent="0.35">
      <c r="A420" s="311"/>
      <c r="B420" s="311"/>
    </row>
    <row r="421" spans="1:2" x14ac:dyDescent="0.35">
      <c r="A421" s="311"/>
      <c r="B421" s="311"/>
    </row>
    <row r="422" spans="1:2" x14ac:dyDescent="0.35">
      <c r="A422" s="311"/>
      <c r="B422" s="311"/>
    </row>
    <row r="423" spans="1:2" x14ac:dyDescent="0.35">
      <c r="A423" s="311"/>
      <c r="B423" s="311"/>
    </row>
    <row r="424" spans="1:2" x14ac:dyDescent="0.35">
      <c r="A424" s="311"/>
      <c r="B424" s="311"/>
    </row>
    <row r="425" spans="1:2" x14ac:dyDescent="0.35">
      <c r="A425" s="311"/>
      <c r="B425" s="311"/>
    </row>
    <row r="426" spans="1:2" x14ac:dyDescent="0.35">
      <c r="A426" s="311"/>
      <c r="B426" s="311"/>
    </row>
    <row r="427" spans="1:2" x14ac:dyDescent="0.35">
      <c r="A427" s="311"/>
      <c r="B427" s="311"/>
    </row>
    <row r="428" spans="1:2" x14ac:dyDescent="0.35">
      <c r="A428" s="311"/>
      <c r="B428" s="311"/>
    </row>
    <row r="429" spans="1:2" x14ac:dyDescent="0.35">
      <c r="A429" s="311"/>
      <c r="B429" s="311"/>
    </row>
    <row r="430" spans="1:2" x14ac:dyDescent="0.35">
      <c r="A430" s="311"/>
      <c r="B430" s="311"/>
    </row>
    <row r="431" spans="1:2" x14ac:dyDescent="0.35">
      <c r="A431" s="311"/>
      <c r="B431" s="311"/>
    </row>
    <row r="432" spans="1:2" x14ac:dyDescent="0.35">
      <c r="A432" s="311"/>
      <c r="B432" s="311"/>
    </row>
    <row r="433" spans="1:2" x14ac:dyDescent="0.35">
      <c r="A433" s="311"/>
      <c r="B433" s="311"/>
    </row>
    <row r="434" spans="1:2" x14ac:dyDescent="0.35">
      <c r="A434" s="311"/>
      <c r="B434" s="311"/>
    </row>
    <row r="435" spans="1:2" x14ac:dyDescent="0.35">
      <c r="A435" s="311"/>
      <c r="B435" s="311"/>
    </row>
  </sheetData>
  <sheetProtection algorithmName="SHA-512" hashValue="I4tcdcyxsUcSaQvmJKYCTZ+T8WvLr1TXDUlDaFc/BznbmJDU9YDzfSGXxpbMbtTNKI1uLK/4rlTgT47MwUAzPg==" saltValue="Y4D5fRQNrhhP5OlvAVYP7A==" spinCount="100000" sheet="1" selectLockedCells="1"/>
  <printOptions horizontalCentered="1"/>
  <pageMargins left="0.7" right="0.7" top="0.75" bottom="0.75" header="0.3" footer="0.3"/>
  <pageSetup scale="65" orientation="landscape" r:id="rId1"/>
  <headerFooter>
    <oddFooter>&amp;L&amp;A
Version Date: June 14, 2023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zoomScaleNormal="100" zoomScaleSheetLayoutView="100" workbookViewId="0">
      <selection activeCell="D21" sqref="D21"/>
    </sheetView>
  </sheetViews>
  <sheetFormatPr defaultColWidth="17.23046875" defaultRowHeight="15.5" x14ac:dyDescent="0.35"/>
  <cols>
    <col min="1" max="1" width="55.23046875" style="263" customWidth="1"/>
    <col min="2" max="2" width="17.4609375" style="263" customWidth="1"/>
    <col min="3" max="3" width="20.69140625" style="263" customWidth="1"/>
    <col min="4" max="16384" width="17.23046875" style="263"/>
  </cols>
  <sheetData>
    <row r="1" spans="1:4" ht="16.5" customHeight="1" x14ac:dyDescent="0.35">
      <c r="A1" s="262" t="s">
        <v>61</v>
      </c>
      <c r="B1" s="308"/>
      <c r="C1" s="85"/>
    </row>
    <row r="2" spans="1:4" ht="16.5" customHeight="1" x14ac:dyDescent="0.35">
      <c r="A2" s="262" t="s">
        <v>260</v>
      </c>
      <c r="B2" s="308"/>
      <c r="C2" s="85"/>
    </row>
    <row r="3" spans="1:4" ht="16.5" customHeight="1" x14ac:dyDescent="0.35">
      <c r="A3" s="262" t="s">
        <v>312</v>
      </c>
      <c r="B3" s="308"/>
      <c r="C3" s="85"/>
    </row>
    <row r="4" spans="1:4" ht="16.5" customHeight="1" x14ac:dyDescent="0.35">
      <c r="A4" s="267" t="s">
        <v>295</v>
      </c>
      <c r="B4" s="341"/>
      <c r="C4" s="287"/>
    </row>
    <row r="5" spans="1:4" ht="16.5" customHeight="1" x14ac:dyDescent="0.35">
      <c r="A5" s="265" t="s">
        <v>296</v>
      </c>
      <c r="B5" s="287"/>
      <c r="C5" s="287"/>
    </row>
    <row r="6" spans="1:4" ht="16.5" customHeight="1" x14ac:dyDescent="0.35">
      <c r="A6" s="268"/>
      <c r="B6" s="268"/>
      <c r="C6" s="268"/>
    </row>
    <row r="7" spans="1:4" ht="16.5" customHeight="1" x14ac:dyDescent="0.35">
      <c r="A7" s="282" t="str">
        <f>'Cover-Input Page '!B7&amp;": "&amp;'Cover-Input Page '!C7</f>
        <v>Company Name (Health Plan): Anthem Blue Cross Life and Health Insurance Company</v>
      </c>
      <c r="B7" s="264"/>
      <c r="C7" s="264"/>
      <c r="D7" s="264"/>
    </row>
    <row r="8" spans="1:4" ht="16.5" customHeight="1" x14ac:dyDescent="0.35">
      <c r="A8" s="282" t="str">
        <f>"Reporting Year: "&amp;'Cover-Input Page '!$C$5</f>
        <v>Reporting Year: 2023</v>
      </c>
      <c r="B8" s="264"/>
      <c r="C8" s="264"/>
      <c r="D8" s="264"/>
    </row>
    <row r="9" spans="1:4" x14ac:dyDescent="0.35">
      <c r="A9" s="269"/>
      <c r="B9" s="264"/>
      <c r="C9" s="264"/>
    </row>
    <row r="10" spans="1:4" ht="90.75" customHeight="1" x14ac:dyDescent="0.35">
      <c r="A10" s="275" t="s">
        <v>391</v>
      </c>
      <c r="B10" s="283" t="str">
        <f>'Cover-Input Page '!$C$5&amp;" Paid Dollar Amount (PMPM)"</f>
        <v>2023 Paid Dollar Amount (PMPM)</v>
      </c>
      <c r="C10" s="274" t="s">
        <v>297</v>
      </c>
    </row>
    <row r="11" spans="1:4" ht="31" x14ac:dyDescent="0.35">
      <c r="A11" s="275" t="s">
        <v>298</v>
      </c>
      <c r="B11" s="71">
        <f>'LGPDCD-YoYcompofPrem'!B13</f>
        <v>35.407770878701378</v>
      </c>
      <c r="C11" s="312">
        <f>B11/$B$15</f>
        <v>6.0561173945353181E-2</v>
      </c>
    </row>
    <row r="12" spans="1:4" x14ac:dyDescent="0.35">
      <c r="A12" s="275"/>
      <c r="B12" s="342"/>
      <c r="C12" s="343"/>
    </row>
    <row r="13" spans="1:4" x14ac:dyDescent="0.35">
      <c r="A13" s="344" t="s">
        <v>299</v>
      </c>
      <c r="B13" s="71">
        <f>'LGPDCD-YoYcompofPrem'!B11+'LGPDCD-YoYcompofPrem'!B17+'LGPDCD-YoYcompofPrem'!B13</f>
        <v>579.99705498641913</v>
      </c>
      <c r="C13" s="312">
        <f>B13/$B$15</f>
        <v>0.99202241946142433</v>
      </c>
    </row>
    <row r="14" spans="1:4" ht="16.5" customHeight="1" x14ac:dyDescent="0.35"/>
    <row r="15" spans="1:4" ht="31" x14ac:dyDescent="0.35">
      <c r="A15" s="298" t="str">
        <f>'LGPDCD-PharmPctPrem'!A19</f>
        <v>Total Health Care Paid Premiums with pharmacy benefits carve-in (PMPM)</v>
      </c>
      <c r="B15" s="71">
        <f>'LGPDCD-PharmPctPrem'!B19</f>
        <v>584.66123709311273</v>
      </c>
      <c r="C15" s="345"/>
    </row>
    <row r="19" spans="2:2" x14ac:dyDescent="0.35">
      <c r="B19" s="346"/>
    </row>
  </sheetData>
  <sheetProtection algorithmName="SHA-512" hashValue="a5BD9sVLZGkSawPSSOERB2C+JOGkBT5xdiLYQQqhuvcAPPqSCmUVfiu8wJBVzJNdw/lmMKtbphzG4oQK85ZYXQ==" saltValue="9frR9kg0soFP6WZX2KjlcQ=="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topLeftCell="A3" zoomScale="80" zoomScaleNormal="100" zoomScaleSheetLayoutView="70" workbookViewId="0">
      <selection activeCell="D7" sqref="D7"/>
    </sheetView>
  </sheetViews>
  <sheetFormatPr defaultColWidth="7.69140625" defaultRowHeight="15.5" x14ac:dyDescent="0.35"/>
  <cols>
    <col min="1" max="1" width="53.23046875" style="263" customWidth="1"/>
    <col min="2" max="2" width="22.69140625" style="263" customWidth="1"/>
    <col min="3" max="3" width="19.69140625" style="263" customWidth="1"/>
    <col min="4" max="4" width="26.69140625" style="263" customWidth="1"/>
    <col min="5" max="5" width="19.69140625" style="263" customWidth="1"/>
    <col min="6" max="16384" width="7.69140625" style="263"/>
  </cols>
  <sheetData>
    <row r="1" spans="1:5" x14ac:dyDescent="0.35">
      <c r="A1" s="262" t="s">
        <v>61</v>
      </c>
      <c r="B1" s="85"/>
      <c r="C1" s="85"/>
      <c r="D1" s="85"/>
      <c r="E1" s="85"/>
    </row>
    <row r="2" spans="1:5" x14ac:dyDescent="0.35">
      <c r="A2" s="262" t="s">
        <v>260</v>
      </c>
      <c r="B2" s="85"/>
      <c r="C2" s="85"/>
      <c r="D2" s="85"/>
      <c r="E2" s="85"/>
    </row>
    <row r="3" spans="1:5" x14ac:dyDescent="0.35">
      <c r="A3" s="262" t="s">
        <v>312</v>
      </c>
      <c r="B3" s="85"/>
      <c r="C3" s="85"/>
      <c r="D3" s="85"/>
      <c r="E3" s="85"/>
    </row>
    <row r="4" spans="1:5" x14ac:dyDescent="0.35">
      <c r="A4" s="267" t="s">
        <v>300</v>
      </c>
      <c r="B4" s="267"/>
      <c r="C4" s="267"/>
      <c r="D4" s="267"/>
      <c r="E4" s="267"/>
    </row>
    <row r="5" spans="1:5" x14ac:dyDescent="0.35">
      <c r="A5" s="267" t="s">
        <v>353</v>
      </c>
      <c r="B5" s="267"/>
      <c r="C5" s="267"/>
      <c r="D5" s="267"/>
      <c r="E5" s="267"/>
    </row>
    <row r="6" spans="1:5" x14ac:dyDescent="0.35">
      <c r="A6" s="268"/>
      <c r="B6" s="268"/>
      <c r="C6" s="268"/>
      <c r="D6" s="268"/>
      <c r="E6" s="268"/>
    </row>
    <row r="7" spans="1:5" x14ac:dyDescent="0.35">
      <c r="A7" s="282" t="str">
        <f>'Cover-Input Page '!B7&amp;": "&amp;'Cover-Input Page '!C7</f>
        <v>Company Name (Health Plan): Anthem Blue Cross Life and Health Insurance Company</v>
      </c>
      <c r="D7" s="264"/>
      <c r="E7" s="264"/>
    </row>
    <row r="8" spans="1:5" x14ac:dyDescent="0.35">
      <c r="A8" s="282" t="str">
        <f>"Reporting Year: "&amp;'Cover-Input Page '!$C$5</f>
        <v>Reporting Year: 2023</v>
      </c>
      <c r="B8" s="288"/>
      <c r="C8" s="288"/>
      <c r="D8" s="264"/>
      <c r="E8" s="264"/>
    </row>
    <row r="9" spans="1:5" x14ac:dyDescent="0.35">
      <c r="A9" s="269"/>
    </row>
    <row r="10" spans="1:5" x14ac:dyDescent="0.35">
      <c r="A10" s="269" t="s">
        <v>301</v>
      </c>
      <c r="C10" s="277"/>
    </row>
    <row r="11" spans="1:5" ht="23.25" customHeight="1" x14ac:dyDescent="0.35">
      <c r="A11" s="280"/>
    </row>
    <row r="12" spans="1:5" ht="15.75" customHeight="1" x14ac:dyDescent="0.35">
      <c r="A12" s="269" t="s">
        <v>302</v>
      </c>
      <c r="B12" s="277"/>
      <c r="C12" s="277"/>
    </row>
    <row r="13" spans="1:5" ht="16" thickBot="1" x14ac:dyDescent="0.4">
      <c r="A13" s="304"/>
      <c r="B13" s="277"/>
      <c r="C13" s="277"/>
    </row>
    <row r="14" spans="1:5" x14ac:dyDescent="0.35">
      <c r="A14" s="313" t="s">
        <v>303</v>
      </c>
      <c r="B14" s="314"/>
      <c r="C14" s="314"/>
      <c r="D14" s="314"/>
      <c r="E14" s="315"/>
    </row>
    <row r="15" spans="1:5" x14ac:dyDescent="0.35">
      <c r="A15" s="316"/>
      <c r="B15" s="304"/>
      <c r="C15" s="304"/>
      <c r="D15" s="304"/>
      <c r="E15" s="317"/>
    </row>
    <row r="16" spans="1:5" ht="24" customHeight="1" x14ac:dyDescent="0.35">
      <c r="A16" s="318" t="s">
        <v>304</v>
      </c>
      <c r="B16" s="319" t="s">
        <v>305</v>
      </c>
      <c r="C16" s="320"/>
      <c r="D16" s="321"/>
      <c r="E16" s="322"/>
    </row>
    <row r="17" spans="1:5" x14ac:dyDescent="0.35">
      <c r="A17" s="323"/>
      <c r="B17" s="324" t="s">
        <v>306</v>
      </c>
      <c r="C17" s="324" t="s">
        <v>307</v>
      </c>
      <c r="D17" s="324" t="s">
        <v>308</v>
      </c>
      <c r="E17" s="325" t="s">
        <v>309</v>
      </c>
    </row>
    <row r="18" spans="1:5" x14ac:dyDescent="0.35">
      <c r="A18" s="326" t="s">
        <v>999</v>
      </c>
      <c r="B18" s="324" t="s">
        <v>310</v>
      </c>
      <c r="C18" s="324" t="s">
        <v>311</v>
      </c>
      <c r="D18" s="325" t="s">
        <v>311</v>
      </c>
      <c r="E18" s="325" t="s">
        <v>310</v>
      </c>
    </row>
    <row r="19" spans="1:5" x14ac:dyDescent="0.35">
      <c r="A19" s="326"/>
      <c r="B19" s="324"/>
      <c r="C19" s="324"/>
      <c r="D19" s="324"/>
      <c r="E19" s="325"/>
    </row>
    <row r="20" spans="1:5" x14ac:dyDescent="0.35">
      <c r="A20" s="326"/>
      <c r="B20" s="324"/>
      <c r="C20" s="324"/>
      <c r="D20" s="324"/>
      <c r="E20" s="325"/>
    </row>
    <row r="21" spans="1:5" x14ac:dyDescent="0.35">
      <c r="A21" s="326"/>
      <c r="B21" s="324"/>
      <c r="C21" s="324"/>
      <c r="D21" s="324"/>
      <c r="E21" s="325"/>
    </row>
    <row r="22" spans="1:5" ht="16" thickBot="1" x14ac:dyDescent="0.4">
      <c r="A22" s="327"/>
      <c r="B22" s="328"/>
      <c r="C22" s="328"/>
      <c r="D22" s="328"/>
      <c r="E22" s="329"/>
    </row>
    <row r="24" spans="1:5" ht="16.5" customHeight="1" x14ac:dyDescent="0.35"/>
    <row r="25" spans="1:5" ht="16.5" customHeight="1" x14ac:dyDescent="0.35"/>
    <row r="26" spans="1:5" ht="16.5" customHeight="1" x14ac:dyDescent="0.35"/>
    <row r="117" spans="1:1" x14ac:dyDescent="0.35">
      <c r="A117" s="263" t="s">
        <v>311</v>
      </c>
    </row>
    <row r="118" spans="1:1" x14ac:dyDescent="0.35">
      <c r="A118" s="263" t="s">
        <v>310</v>
      </c>
    </row>
  </sheetData>
  <sheetProtection algorithmName="SHA-512" hashValue="9erxO0bHpu2spz2DKXxk1OenLOMZX2ZOLT0U1thqsRpVYYrEsF7V4kOGqDwBOS9/aZadzw4FOGHZuEIGTRbw/A==" saltValue="n/BR+eug13qb5WJI9/MZaA=="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 June 14, 2023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984250</xdr:colOff>
                    <xdr:row>10</xdr:row>
                    <xdr:rowOff>0</xdr:rowOff>
                  </from>
                  <to>
                    <xdr:col>0</xdr:col>
                    <xdr:colOff>1365250</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1746250</xdr:colOff>
                    <xdr:row>10</xdr:row>
                    <xdr:rowOff>31750</xdr:rowOff>
                  </from>
                  <to>
                    <xdr:col>0</xdr:col>
                    <xdr:colOff>2203450</xdr:colOff>
                    <xdr:row>11</xdr:row>
                    <xdr:rowOff>31750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workbookViewId="0">
      <selection activeCell="C12" sqref="C12"/>
    </sheetView>
  </sheetViews>
  <sheetFormatPr defaultColWidth="7.69140625" defaultRowHeight="15.5" x14ac:dyDescent="0.35"/>
  <cols>
    <col min="1" max="1" width="22.07421875" style="61" customWidth="1"/>
    <col min="2" max="2" width="92.69140625" style="61" customWidth="1"/>
    <col min="3" max="3" width="71.69140625" style="56" customWidth="1"/>
    <col min="4" max="16384" width="7.69140625" style="56"/>
  </cols>
  <sheetData>
    <row r="1" spans="1:2" x14ac:dyDescent="0.35">
      <c r="A1" s="46" t="s">
        <v>61</v>
      </c>
    </row>
    <row r="2" spans="1:2" x14ac:dyDescent="0.35">
      <c r="A2" s="46" t="s">
        <v>260</v>
      </c>
    </row>
    <row r="3" spans="1:2" x14ac:dyDescent="0.35">
      <c r="A3" s="46" t="s">
        <v>312</v>
      </c>
    </row>
    <row r="4" spans="1:2" x14ac:dyDescent="0.35">
      <c r="A4" s="47" t="s">
        <v>350</v>
      </c>
    </row>
    <row r="5" spans="1:2" x14ac:dyDescent="0.35">
      <c r="A5" s="47"/>
    </row>
    <row r="7" spans="1:2" x14ac:dyDescent="0.35">
      <c r="A7" s="55" t="s">
        <v>313</v>
      </c>
      <c r="B7" s="55" t="s">
        <v>314</v>
      </c>
    </row>
    <row r="8" spans="1:2" ht="46.5" x14ac:dyDescent="0.35">
      <c r="A8" s="57" t="s">
        <v>315</v>
      </c>
      <c r="B8" s="57" t="s">
        <v>316</v>
      </c>
    </row>
    <row r="9" spans="1:2" ht="31" x14ac:dyDescent="0.35">
      <c r="A9" s="57" t="s">
        <v>317</v>
      </c>
      <c r="B9" s="57" t="s">
        <v>318</v>
      </c>
    </row>
    <row r="10" spans="1:2" ht="31" x14ac:dyDescent="0.35">
      <c r="A10" s="57" t="s">
        <v>319</v>
      </c>
      <c r="B10" s="57" t="s">
        <v>439</v>
      </c>
    </row>
    <row r="11" spans="1:2" ht="46.5" x14ac:dyDescent="0.35">
      <c r="A11" s="2" t="s">
        <v>320</v>
      </c>
      <c r="B11" s="1" t="s">
        <v>411</v>
      </c>
    </row>
    <row r="12" spans="1:2" ht="46.5" x14ac:dyDescent="0.35">
      <c r="A12" s="58" t="s">
        <v>321</v>
      </c>
      <c r="B12" s="1" t="s">
        <v>407</v>
      </c>
    </row>
    <row r="13" spans="1:2" ht="31" x14ac:dyDescent="0.35">
      <c r="A13" s="57" t="s">
        <v>322</v>
      </c>
      <c r="B13" s="57" t="s">
        <v>323</v>
      </c>
    </row>
    <row r="14" spans="1:2" x14ac:dyDescent="0.35">
      <c r="A14" s="57" t="s">
        <v>324</v>
      </c>
      <c r="B14" s="57" t="s">
        <v>325</v>
      </c>
    </row>
    <row r="15" spans="1:2" ht="31" x14ac:dyDescent="0.35">
      <c r="A15" s="57" t="s">
        <v>326</v>
      </c>
      <c r="B15" s="57" t="s">
        <v>327</v>
      </c>
    </row>
    <row r="16" spans="1:2" ht="77.5" x14ac:dyDescent="0.35">
      <c r="A16" s="59" t="s">
        <v>328</v>
      </c>
      <c r="B16" s="59" t="s">
        <v>408</v>
      </c>
    </row>
    <row r="17" spans="1:2" ht="31" x14ac:dyDescent="0.35">
      <c r="A17" s="58" t="s">
        <v>329</v>
      </c>
      <c r="B17" s="57" t="s">
        <v>330</v>
      </c>
    </row>
    <row r="18" spans="1:2" ht="62" x14ac:dyDescent="0.35">
      <c r="A18" s="58" t="s">
        <v>331</v>
      </c>
      <c r="B18" s="57" t="s">
        <v>332</v>
      </c>
    </row>
    <row r="19" spans="1:2" ht="186" x14ac:dyDescent="0.35">
      <c r="A19" s="57" t="s">
        <v>333</v>
      </c>
      <c r="B19" s="57" t="s">
        <v>334</v>
      </c>
    </row>
    <row r="20" spans="1:2" ht="62" x14ac:dyDescent="0.35">
      <c r="A20" s="59" t="s">
        <v>335</v>
      </c>
      <c r="B20" s="60" t="s">
        <v>336</v>
      </c>
    </row>
    <row r="21" spans="1:2" ht="31" x14ac:dyDescent="0.35">
      <c r="A21" s="57" t="s">
        <v>337</v>
      </c>
      <c r="B21" s="57" t="s">
        <v>338</v>
      </c>
    </row>
    <row r="22" spans="1:2" ht="31" x14ac:dyDescent="0.35">
      <c r="A22" s="57" t="s">
        <v>339</v>
      </c>
      <c r="B22" s="57" t="s">
        <v>338</v>
      </c>
    </row>
    <row r="23" spans="1:2" ht="62" x14ac:dyDescent="0.35">
      <c r="A23" s="57" t="s">
        <v>340</v>
      </c>
      <c r="B23" s="57" t="s">
        <v>341</v>
      </c>
    </row>
    <row r="24" spans="1:2" ht="62" x14ac:dyDescent="0.35">
      <c r="A24" s="57" t="s">
        <v>342</v>
      </c>
      <c r="B24" s="57" t="s">
        <v>343</v>
      </c>
    </row>
    <row r="25" spans="1:2" ht="155" x14ac:dyDescent="0.35">
      <c r="A25" s="59" t="s">
        <v>344</v>
      </c>
      <c r="B25" s="59" t="s">
        <v>345</v>
      </c>
    </row>
    <row r="26" spans="1:2" ht="46.5" x14ac:dyDescent="0.35">
      <c r="A26" s="58" t="s">
        <v>346</v>
      </c>
      <c r="B26" s="1" t="s">
        <v>409</v>
      </c>
    </row>
    <row r="27" spans="1:2" x14ac:dyDescent="0.35">
      <c r="A27" s="58" t="s">
        <v>347</v>
      </c>
      <c r="B27" s="1" t="s">
        <v>410</v>
      </c>
    </row>
    <row r="28" spans="1:2" ht="139.5" x14ac:dyDescent="0.35">
      <c r="A28" s="57" t="s">
        <v>348</v>
      </c>
      <c r="B28" s="59" t="s">
        <v>349</v>
      </c>
    </row>
    <row r="29" spans="1:2" x14ac:dyDescent="0.35">
      <c r="A29" s="56"/>
      <c r="B29" s="56"/>
    </row>
  </sheetData>
  <printOptions horizontalCentered="1"/>
  <pageMargins left="0.7" right="0.7" top="0.75" bottom="0.75" header="0.3" footer="0.3"/>
  <pageSetup scale="65" orientation="landscape" r:id="rId1"/>
  <headerFooter>
    <oddFooter>&amp;L&amp;A
Version Date: June 14,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B1:K121"/>
  <sheetViews>
    <sheetView showGridLines="0" topLeftCell="A47" zoomScale="91" workbookViewId="0">
      <selection activeCell="E41" sqref="E41"/>
    </sheetView>
  </sheetViews>
  <sheetFormatPr defaultColWidth="8.69140625" defaultRowHeight="15.5" x14ac:dyDescent="0.35"/>
  <cols>
    <col min="1" max="1" width="3.23046875" style="108" customWidth="1"/>
    <col min="2" max="2" width="10.23046875" style="108" customWidth="1"/>
    <col min="3" max="4" width="12.69140625" style="108" customWidth="1"/>
    <col min="5" max="5" width="16.23046875" style="108" customWidth="1"/>
    <col min="6" max="7" width="16" style="108" customWidth="1"/>
    <col min="8" max="8" width="13.69140625" style="108" customWidth="1"/>
    <col min="9" max="9" width="12.23046875" style="108" customWidth="1"/>
    <col min="10" max="10" width="12.69140625" style="108" customWidth="1"/>
    <col min="11" max="16384" width="8.69140625" style="108"/>
  </cols>
  <sheetData>
    <row r="1" spans="2:10" ht="18" x14ac:dyDescent="0.4">
      <c r="B1" s="107" t="s">
        <v>47</v>
      </c>
    </row>
    <row r="2" spans="2:10" ht="16" thickBot="1" x14ac:dyDescent="0.4"/>
    <row r="3" spans="2:10" ht="16" thickBot="1" x14ac:dyDescent="0.4">
      <c r="B3" s="109" t="s">
        <v>48</v>
      </c>
      <c r="C3" s="110"/>
      <c r="D3" s="110"/>
      <c r="E3" s="111"/>
    </row>
    <row r="4" spans="2:10" ht="16" thickBot="1" x14ac:dyDescent="0.4">
      <c r="B4" s="348" t="str">
        <f>'Cover-Input Page '!C7</f>
        <v>Anthem Blue Cross Life and Health Insurance Company</v>
      </c>
      <c r="C4" s="112"/>
      <c r="D4" s="112"/>
      <c r="E4" s="112"/>
      <c r="F4" s="112"/>
      <c r="G4" s="112"/>
      <c r="H4" s="112"/>
      <c r="I4" s="113"/>
    </row>
    <row r="5" spans="2:10" ht="16" thickBot="1" x14ac:dyDescent="0.4"/>
    <row r="6" spans="2:10" ht="18.5" thickBot="1" x14ac:dyDescent="0.4">
      <c r="B6" s="114" t="s">
        <v>106</v>
      </c>
      <c r="C6" s="115"/>
      <c r="D6" s="115"/>
      <c r="E6" s="115"/>
      <c r="F6" s="115"/>
      <c r="G6" s="115"/>
      <c r="H6" s="115"/>
      <c r="I6" s="116"/>
    </row>
    <row r="7" spans="2:10" ht="16" thickBot="1" x14ac:dyDescent="0.4">
      <c r="B7" s="349">
        <f>'Cover-Input Page '!C5</f>
        <v>2023</v>
      </c>
    </row>
    <row r="8" spans="2:10" ht="16" thickBot="1" x14ac:dyDescent="0.4"/>
    <row r="9" spans="2:10" ht="16" thickBot="1" x14ac:dyDescent="0.4">
      <c r="B9" s="114" t="s">
        <v>49</v>
      </c>
      <c r="C9" s="115"/>
      <c r="D9" s="115"/>
      <c r="E9" s="115"/>
      <c r="F9" s="115"/>
      <c r="G9" s="115"/>
      <c r="H9" s="115"/>
      <c r="I9" s="115"/>
      <c r="J9" s="116"/>
    </row>
    <row r="11" spans="2:10" ht="19" thickBot="1" x14ac:dyDescent="0.4">
      <c r="C11" s="117" t="s">
        <v>103</v>
      </c>
    </row>
    <row r="12" spans="2:10" ht="16" thickBot="1" x14ac:dyDescent="0.4">
      <c r="C12" s="108" t="s">
        <v>81</v>
      </c>
      <c r="I12" s="105">
        <v>7.7975749155820173E-2</v>
      </c>
    </row>
    <row r="13" spans="2:10" ht="16" thickBot="1" x14ac:dyDescent="0.4">
      <c r="C13" s="108" t="s">
        <v>82</v>
      </c>
      <c r="I13" s="105">
        <v>7.8152312716361916E-2</v>
      </c>
    </row>
    <row r="14" spans="2:10" ht="19" thickBot="1" x14ac:dyDescent="0.4">
      <c r="C14" s="117" t="s">
        <v>104</v>
      </c>
      <c r="I14" s="118"/>
    </row>
    <row r="15" spans="2:10" ht="16" thickBot="1" x14ac:dyDescent="0.4">
      <c r="C15" s="108" t="s">
        <v>81</v>
      </c>
      <c r="I15" s="105">
        <v>9.8863674483842034E-2</v>
      </c>
    </row>
    <row r="16" spans="2:10" ht="18.5" x14ac:dyDescent="0.35">
      <c r="C16" s="108" t="s">
        <v>105</v>
      </c>
      <c r="I16" s="106">
        <v>9.8889710112495477E-2</v>
      </c>
    </row>
    <row r="17" spans="2:10" x14ac:dyDescent="0.35">
      <c r="B17" s="119"/>
      <c r="C17" s="119"/>
      <c r="D17" s="119"/>
      <c r="E17" s="119"/>
      <c r="F17" s="119"/>
      <c r="G17" s="119"/>
      <c r="H17" s="119"/>
      <c r="I17" s="119"/>
      <c r="J17" s="119"/>
    </row>
    <row r="18" spans="2:10" ht="19" thickBot="1" x14ac:dyDescent="0.4">
      <c r="B18" s="108" t="s">
        <v>259</v>
      </c>
      <c r="I18" s="350">
        <f>B7</f>
        <v>2023</v>
      </c>
    </row>
    <row r="19" spans="2:10" ht="18.5" x14ac:dyDescent="0.35">
      <c r="B19" s="108" t="s">
        <v>83</v>
      </c>
    </row>
    <row r="20" spans="2:10" x14ac:dyDescent="0.35">
      <c r="B20" s="108" t="s">
        <v>184</v>
      </c>
    </row>
    <row r="21" spans="2:10" x14ac:dyDescent="0.35">
      <c r="B21" s="108" t="s">
        <v>392</v>
      </c>
    </row>
    <row r="22" spans="2:10" ht="18.5" x14ac:dyDescent="0.35">
      <c r="B22" s="108" t="s">
        <v>84</v>
      </c>
    </row>
    <row r="23" spans="2:10" x14ac:dyDescent="0.35">
      <c r="B23" s="108" t="s">
        <v>185</v>
      </c>
    </row>
    <row r="24" spans="2:10" ht="18.5" x14ac:dyDescent="0.35">
      <c r="B24" s="108" t="s">
        <v>183</v>
      </c>
    </row>
    <row r="25" spans="2:10" x14ac:dyDescent="0.35">
      <c r="B25" s="108" t="s">
        <v>186</v>
      </c>
    </row>
    <row r="26" spans="2:10" x14ac:dyDescent="0.35">
      <c r="B26" s="108" t="s">
        <v>187</v>
      </c>
    </row>
    <row r="27" spans="2:10" ht="16" thickBot="1" x14ac:dyDescent="0.4"/>
    <row r="28" spans="2:10" ht="16" thickBot="1" x14ac:dyDescent="0.4">
      <c r="B28" s="114" t="s">
        <v>50</v>
      </c>
      <c r="C28" s="115"/>
      <c r="D28" s="115"/>
      <c r="E28" s="115"/>
      <c r="F28" s="115"/>
      <c r="G28" s="115"/>
      <c r="H28" s="115"/>
      <c r="I28" s="115"/>
      <c r="J28" s="116"/>
    </row>
    <row r="30" spans="2:10" x14ac:dyDescent="0.35">
      <c r="B30" s="120">
        <v>1</v>
      </c>
      <c r="C30" s="121">
        <v>2</v>
      </c>
      <c r="D30" s="121">
        <v>3</v>
      </c>
      <c r="E30" s="121">
        <v>4</v>
      </c>
      <c r="F30" s="121">
        <v>5</v>
      </c>
      <c r="G30" s="121">
        <v>6</v>
      </c>
      <c r="H30" s="121">
        <v>7</v>
      </c>
      <c r="I30" s="121">
        <v>8</v>
      </c>
      <c r="J30" s="122">
        <v>9</v>
      </c>
    </row>
    <row r="31" spans="2:10" ht="93" x14ac:dyDescent="0.35">
      <c r="B31" s="123" t="s">
        <v>0</v>
      </c>
      <c r="C31" s="123" t="s">
        <v>1</v>
      </c>
      <c r="D31" s="123" t="s">
        <v>15</v>
      </c>
      <c r="E31" s="123" t="s">
        <v>19</v>
      </c>
      <c r="F31" s="123" t="s">
        <v>196</v>
      </c>
      <c r="G31" s="123" t="s">
        <v>18</v>
      </c>
      <c r="H31" s="123" t="s">
        <v>16</v>
      </c>
      <c r="I31" s="123" t="s">
        <v>17</v>
      </c>
      <c r="J31" s="124" t="s">
        <v>258</v>
      </c>
    </row>
    <row r="32" spans="2:10" x14ac:dyDescent="0.35">
      <c r="B32" s="125" t="s">
        <v>2</v>
      </c>
      <c r="C32" s="126">
        <v>188</v>
      </c>
      <c r="D32" s="151">
        <f>IFERROR(C32/C$44,0)</f>
        <v>0.53409090909090906</v>
      </c>
      <c r="E32" s="126">
        <v>30004.23</v>
      </c>
      <c r="F32" s="126">
        <v>381</v>
      </c>
      <c r="G32" s="351">
        <f>SUM(E32:F32)</f>
        <v>30385.23</v>
      </c>
      <c r="H32" s="127">
        <v>590.40540302444379</v>
      </c>
      <c r="I32" s="127">
        <v>638.71359447563555</v>
      </c>
      <c r="J32" s="151">
        <f>IF(H32=0,"",I32/H32-1)</f>
        <v>8.1822068706901341E-2</v>
      </c>
    </row>
    <row r="33" spans="2:10" x14ac:dyDescent="0.35">
      <c r="B33" s="128" t="s">
        <v>3</v>
      </c>
      <c r="C33" s="129">
        <v>4</v>
      </c>
      <c r="D33" s="151">
        <f t="shared" ref="D33:D43" si="0">IFERROR(C33/C$44,0)</f>
        <v>1.1363636363636364E-2</v>
      </c>
      <c r="E33" s="129">
        <v>873</v>
      </c>
      <c r="F33" s="129">
        <v>0</v>
      </c>
      <c r="G33" s="352">
        <f t="shared" ref="G33:G44" si="1">SUM(E33:F33)</f>
        <v>873</v>
      </c>
      <c r="H33" s="130">
        <v>510.30000069830299</v>
      </c>
      <c r="I33" s="130">
        <v>503.34688430698742</v>
      </c>
      <c r="J33" s="151">
        <f t="shared" ref="J33:J44" si="2">IF(H33=0,"",I33/H33-1)</f>
        <v>-1.3625546505586561E-2</v>
      </c>
    </row>
    <row r="34" spans="2:10" x14ac:dyDescent="0.35">
      <c r="B34" s="128" t="s">
        <v>4</v>
      </c>
      <c r="C34" s="129">
        <v>7</v>
      </c>
      <c r="D34" s="151">
        <f t="shared" si="0"/>
        <v>1.9886363636363636E-2</v>
      </c>
      <c r="E34" s="129">
        <v>3581</v>
      </c>
      <c r="F34" s="129">
        <v>0</v>
      </c>
      <c r="G34" s="352">
        <f t="shared" si="1"/>
        <v>3581</v>
      </c>
      <c r="H34" s="130">
        <v>599.02073542590597</v>
      </c>
      <c r="I34" s="130">
        <v>636.43710695336506</v>
      </c>
      <c r="J34" s="151">
        <f t="shared" si="2"/>
        <v>6.2462564840691126E-2</v>
      </c>
    </row>
    <row r="35" spans="2:10" x14ac:dyDescent="0.35">
      <c r="B35" s="128" t="s">
        <v>5</v>
      </c>
      <c r="C35" s="129">
        <v>12</v>
      </c>
      <c r="D35" s="151">
        <f t="shared" si="0"/>
        <v>3.4090909090909088E-2</v>
      </c>
      <c r="E35" s="129">
        <v>964</v>
      </c>
      <c r="F35" s="129">
        <v>0</v>
      </c>
      <c r="G35" s="352">
        <f t="shared" si="1"/>
        <v>964</v>
      </c>
      <c r="H35" s="130">
        <v>622.63051381272976</v>
      </c>
      <c r="I35" s="130">
        <v>642.44689834024894</v>
      </c>
      <c r="J35" s="151">
        <f t="shared" si="2"/>
        <v>3.1826876595192788E-2</v>
      </c>
    </row>
    <row r="36" spans="2:10" x14ac:dyDescent="0.35">
      <c r="B36" s="128" t="s">
        <v>6</v>
      </c>
      <c r="C36" s="129">
        <v>9</v>
      </c>
      <c r="D36" s="151">
        <f t="shared" si="0"/>
        <v>2.556818181818182E-2</v>
      </c>
      <c r="E36" s="129">
        <v>555.23</v>
      </c>
      <c r="F36" s="129">
        <v>0</v>
      </c>
      <c r="G36" s="352">
        <f t="shared" si="1"/>
        <v>555.23</v>
      </c>
      <c r="H36" s="130">
        <v>687.87834945820816</v>
      </c>
      <c r="I36" s="130">
        <v>728.45246114222937</v>
      </c>
      <c r="J36" s="151">
        <f t="shared" si="2"/>
        <v>5.898442902873513E-2</v>
      </c>
    </row>
    <row r="37" spans="2:10" x14ac:dyDescent="0.35">
      <c r="B37" s="128" t="s">
        <v>7</v>
      </c>
      <c r="C37" s="129">
        <v>14</v>
      </c>
      <c r="D37" s="151">
        <f t="shared" si="0"/>
        <v>3.9772727272727272E-2</v>
      </c>
      <c r="E37" s="129">
        <v>702.36</v>
      </c>
      <c r="F37" s="129">
        <v>0</v>
      </c>
      <c r="G37" s="352">
        <f t="shared" si="1"/>
        <v>702.36</v>
      </c>
      <c r="H37" s="130">
        <v>559.19425118586912</v>
      </c>
      <c r="I37" s="130">
        <v>603.08874366421776</v>
      </c>
      <c r="J37" s="151">
        <f t="shared" si="2"/>
        <v>7.8495965195033213E-2</v>
      </c>
    </row>
    <row r="38" spans="2:10" x14ac:dyDescent="0.35">
      <c r="B38" s="128" t="s">
        <v>8</v>
      </c>
      <c r="C38" s="129">
        <v>34</v>
      </c>
      <c r="D38" s="151">
        <f t="shared" si="0"/>
        <v>9.6590909090909088E-2</v>
      </c>
      <c r="E38" s="129">
        <v>9940.36</v>
      </c>
      <c r="F38" s="129">
        <v>0</v>
      </c>
      <c r="G38" s="352">
        <f t="shared" si="1"/>
        <v>9940.36</v>
      </c>
      <c r="H38" s="130">
        <v>536.70753690487163</v>
      </c>
      <c r="I38" s="130">
        <v>575.98269277973839</v>
      </c>
      <c r="J38" s="151">
        <f t="shared" si="2"/>
        <v>7.3177947344212679E-2</v>
      </c>
    </row>
    <row r="39" spans="2:10" x14ac:dyDescent="0.35">
      <c r="B39" s="128" t="s">
        <v>9</v>
      </c>
      <c r="C39" s="129">
        <v>9</v>
      </c>
      <c r="D39" s="151">
        <f t="shared" si="0"/>
        <v>2.556818181818182E-2</v>
      </c>
      <c r="E39" s="129">
        <v>1583.4</v>
      </c>
      <c r="F39" s="129">
        <v>0</v>
      </c>
      <c r="G39" s="352">
        <f t="shared" si="1"/>
        <v>1583.4</v>
      </c>
      <c r="H39" s="130">
        <v>679.67247694833895</v>
      </c>
      <c r="I39" s="130">
        <v>741.16671325565528</v>
      </c>
      <c r="J39" s="151">
        <f t="shared" si="2"/>
        <v>9.0476278491398165E-2</v>
      </c>
    </row>
    <row r="40" spans="2:10" x14ac:dyDescent="0.35">
      <c r="B40" s="128" t="s">
        <v>10</v>
      </c>
      <c r="C40" s="129">
        <v>20</v>
      </c>
      <c r="D40" s="151">
        <f t="shared" si="0"/>
        <v>5.6818181818181816E-2</v>
      </c>
      <c r="E40" s="129">
        <v>1643.97</v>
      </c>
      <c r="F40" s="129">
        <v>0</v>
      </c>
      <c r="G40" s="352">
        <f t="shared" si="1"/>
        <v>1643.97</v>
      </c>
      <c r="H40" s="130">
        <v>501.0459193294281</v>
      </c>
      <c r="I40" s="130">
        <v>563.62885494435307</v>
      </c>
      <c r="J40" s="151">
        <f t="shared" si="2"/>
        <v>0.12490459097777395</v>
      </c>
    </row>
    <row r="41" spans="2:10" x14ac:dyDescent="0.35">
      <c r="B41" s="128" t="s">
        <v>11</v>
      </c>
      <c r="C41" s="129">
        <v>22</v>
      </c>
      <c r="D41" s="151">
        <f t="shared" si="0"/>
        <v>6.25E-2</v>
      </c>
      <c r="E41" s="129">
        <v>1389</v>
      </c>
      <c r="F41" s="129">
        <v>0</v>
      </c>
      <c r="G41" s="352">
        <f t="shared" si="1"/>
        <v>1389</v>
      </c>
      <c r="H41" s="130">
        <v>559.92796976241902</v>
      </c>
      <c r="I41" s="130">
        <v>608.24674394984993</v>
      </c>
      <c r="J41" s="151">
        <f t="shared" si="2"/>
        <v>8.6294625017451665E-2</v>
      </c>
    </row>
    <row r="42" spans="2:10" x14ac:dyDescent="0.35">
      <c r="B42" s="128" t="s">
        <v>12</v>
      </c>
      <c r="C42" s="129">
        <v>7</v>
      </c>
      <c r="D42" s="151">
        <f t="shared" si="0"/>
        <v>1.9886363636363636E-2</v>
      </c>
      <c r="E42" s="129">
        <v>216</v>
      </c>
      <c r="F42" s="129">
        <v>0</v>
      </c>
      <c r="G42" s="352">
        <f t="shared" si="1"/>
        <v>216</v>
      </c>
      <c r="H42" s="130">
        <v>583.79703703703694</v>
      </c>
      <c r="I42" s="130">
        <v>625.31958127074222</v>
      </c>
      <c r="J42" s="151">
        <f t="shared" si="2"/>
        <v>7.1124965697746401E-2</v>
      </c>
    </row>
    <row r="43" spans="2:10" x14ac:dyDescent="0.35">
      <c r="B43" s="128" t="s">
        <v>13</v>
      </c>
      <c r="C43" s="129">
        <v>26</v>
      </c>
      <c r="D43" s="151">
        <f t="shared" si="0"/>
        <v>7.3863636363636367E-2</v>
      </c>
      <c r="E43" s="129">
        <v>1385.55</v>
      </c>
      <c r="F43" s="129">
        <v>0</v>
      </c>
      <c r="G43" s="352">
        <f t="shared" si="1"/>
        <v>1385.55</v>
      </c>
      <c r="H43" s="130">
        <v>624.40939699036471</v>
      </c>
      <c r="I43" s="130">
        <v>677.52747518356659</v>
      </c>
      <c r="J43" s="151">
        <f t="shared" si="2"/>
        <v>8.5069312616417259E-2</v>
      </c>
    </row>
    <row r="44" spans="2:10" x14ac:dyDescent="0.35">
      <c r="B44" s="131" t="s">
        <v>14</v>
      </c>
      <c r="C44" s="353">
        <f>SUM(C32:C43)</f>
        <v>352</v>
      </c>
      <c r="D44" s="152">
        <f>SUM(D32:D43)</f>
        <v>0.99999999999999978</v>
      </c>
      <c r="E44" s="353">
        <f>SUM(E32:E43)</f>
        <v>52838.100000000006</v>
      </c>
      <c r="F44" s="353">
        <f>SUM(F32:F43)</f>
        <v>381</v>
      </c>
      <c r="G44" s="353">
        <f t="shared" si="1"/>
        <v>53219.100000000006</v>
      </c>
      <c r="H44" s="354">
        <f>SUMPRODUCT(H32:H43,$G32:$G43)/$G44</f>
        <v>580.78858615433137</v>
      </c>
      <c r="I44" s="354">
        <f>SUMPRODUCT(I32:I43,$G32:$G43)/$G44</f>
        <v>626.04638249880577</v>
      </c>
      <c r="J44" s="153">
        <f t="shared" si="2"/>
        <v>7.7924734444502652E-2</v>
      </c>
    </row>
    <row r="45" spans="2:10" x14ac:dyDescent="0.35">
      <c r="B45" s="119"/>
      <c r="C45" s="119"/>
      <c r="D45" s="119"/>
      <c r="E45" s="119"/>
      <c r="F45" s="119"/>
      <c r="G45" s="119"/>
      <c r="H45" s="119"/>
      <c r="I45" s="119"/>
      <c r="J45" s="119"/>
    </row>
    <row r="46" spans="2:10" ht="18.5" x14ac:dyDescent="0.35">
      <c r="B46" s="132" t="s">
        <v>20</v>
      </c>
    </row>
    <row r="47" spans="2:10" ht="18.5" x14ac:dyDescent="0.35">
      <c r="B47" s="132" t="s">
        <v>21</v>
      </c>
    </row>
    <row r="48" spans="2:10" x14ac:dyDescent="0.35">
      <c r="B48" s="132" t="s">
        <v>22</v>
      </c>
    </row>
    <row r="49" spans="2:11" x14ac:dyDescent="0.35">
      <c r="B49" s="132" t="s">
        <v>23</v>
      </c>
    </row>
    <row r="50" spans="2:11" x14ac:dyDescent="0.35">
      <c r="B50" s="132"/>
    </row>
    <row r="51" spans="2:11" x14ac:dyDescent="0.35">
      <c r="B51" s="132" t="s">
        <v>189</v>
      </c>
    </row>
    <row r="52" spans="2:11" x14ac:dyDescent="0.35">
      <c r="B52" s="132"/>
    </row>
    <row r="53" spans="2:11" x14ac:dyDescent="0.35">
      <c r="B53" s="132" t="s">
        <v>190</v>
      </c>
    </row>
    <row r="54" spans="2:11" x14ac:dyDescent="0.35">
      <c r="B54" s="132" t="s">
        <v>393</v>
      </c>
    </row>
    <row r="55" spans="2:11" x14ac:dyDescent="0.35">
      <c r="B55" s="133" t="s">
        <v>1018</v>
      </c>
      <c r="C55" s="134"/>
      <c r="D55" s="134"/>
      <c r="E55" s="134"/>
      <c r="F55" s="134"/>
      <c r="G55" s="134"/>
      <c r="H55" s="134"/>
      <c r="I55" s="134"/>
      <c r="J55" s="134"/>
      <c r="K55" s="135"/>
    </row>
    <row r="56" spans="2:11" x14ac:dyDescent="0.35">
      <c r="B56" s="136" t="s">
        <v>966</v>
      </c>
      <c r="K56" s="137"/>
    </row>
    <row r="57" spans="2:11" x14ac:dyDescent="0.35">
      <c r="B57" s="136" t="s">
        <v>967</v>
      </c>
      <c r="K57" s="137"/>
    </row>
    <row r="58" spans="2:11" x14ac:dyDescent="0.35">
      <c r="B58" s="136" t="s">
        <v>968</v>
      </c>
      <c r="K58" s="137"/>
    </row>
    <row r="59" spans="2:11" x14ac:dyDescent="0.35">
      <c r="B59" s="136"/>
      <c r="K59" s="137"/>
    </row>
    <row r="60" spans="2:11" x14ac:dyDescent="0.35">
      <c r="B60" s="136"/>
      <c r="K60" s="137"/>
    </row>
    <row r="61" spans="2:11" x14ac:dyDescent="0.35">
      <c r="B61" s="136"/>
      <c r="K61" s="137"/>
    </row>
    <row r="62" spans="2:11" x14ac:dyDescent="0.35">
      <c r="B62" s="136"/>
      <c r="K62" s="137"/>
    </row>
    <row r="63" spans="2:11" x14ac:dyDescent="0.35">
      <c r="B63" s="136"/>
      <c r="K63" s="137"/>
    </row>
    <row r="64" spans="2:11" x14ac:dyDescent="0.35">
      <c r="B64" s="136"/>
      <c r="K64" s="137"/>
    </row>
    <row r="65" spans="2:11" x14ac:dyDescent="0.35">
      <c r="B65" s="136"/>
      <c r="K65" s="137"/>
    </row>
    <row r="66" spans="2:11" x14ac:dyDescent="0.35">
      <c r="B66" s="138"/>
      <c r="C66" s="119"/>
      <c r="D66" s="119"/>
      <c r="E66" s="119"/>
      <c r="F66" s="119"/>
      <c r="G66" s="119"/>
      <c r="H66" s="119"/>
      <c r="I66" s="119"/>
      <c r="J66" s="119"/>
      <c r="K66" s="139"/>
    </row>
    <row r="67" spans="2:11" ht="16" thickBot="1" x14ac:dyDescent="0.4"/>
    <row r="68" spans="2:11" ht="16" thickBot="1" x14ac:dyDescent="0.4">
      <c r="B68" s="114" t="s">
        <v>85</v>
      </c>
      <c r="C68" s="115"/>
      <c r="D68" s="115"/>
      <c r="E68" s="115"/>
      <c r="F68" s="115"/>
      <c r="G68" s="115"/>
      <c r="H68" s="115"/>
      <c r="I68" s="115"/>
      <c r="J68" s="116"/>
    </row>
    <row r="70" spans="2:11" x14ac:dyDescent="0.35">
      <c r="B70" s="140">
        <v>1</v>
      </c>
      <c r="C70" s="121">
        <v>2</v>
      </c>
      <c r="D70" s="121">
        <v>3</v>
      </c>
      <c r="E70" s="121">
        <v>4</v>
      </c>
      <c r="F70" s="121">
        <v>5</v>
      </c>
      <c r="G70" s="121">
        <v>6</v>
      </c>
      <c r="H70" s="121">
        <v>7</v>
      </c>
      <c r="I70" s="121">
        <v>8</v>
      </c>
      <c r="J70" s="122">
        <v>9</v>
      </c>
    </row>
    <row r="71" spans="2:11" ht="93" x14ac:dyDescent="0.35">
      <c r="B71" s="123" t="s">
        <v>0</v>
      </c>
      <c r="C71" s="123" t="s">
        <v>1</v>
      </c>
      <c r="D71" s="123" t="s">
        <v>15</v>
      </c>
      <c r="E71" s="123" t="s">
        <v>19</v>
      </c>
      <c r="F71" s="123" t="s">
        <v>196</v>
      </c>
      <c r="G71" s="123" t="s">
        <v>18</v>
      </c>
      <c r="H71" s="123" t="s">
        <v>16</v>
      </c>
      <c r="I71" s="123" t="s">
        <v>17</v>
      </c>
      <c r="J71" s="123" t="s">
        <v>258</v>
      </c>
    </row>
    <row r="72" spans="2:11" ht="62" x14ac:dyDescent="0.35">
      <c r="B72" s="141" t="s">
        <v>24</v>
      </c>
      <c r="C72" s="126">
        <v>281</v>
      </c>
      <c r="D72" s="151">
        <f>IFERROR(C72/C$75,0)</f>
        <v>0.79829545454545459</v>
      </c>
      <c r="E72" s="126">
        <v>19241.260000000002</v>
      </c>
      <c r="F72" s="126">
        <v>43</v>
      </c>
      <c r="G72" s="351">
        <f>SUM(E72:F72)</f>
        <v>19284.260000000002</v>
      </c>
      <c r="H72" s="127">
        <v>601.91799119143968</v>
      </c>
      <c r="I72" s="127">
        <v>650.89880683520232</v>
      </c>
      <c r="J72" s="151">
        <f>IF(H72=0,"",I72/H72-1)</f>
        <v>8.1374566569790918E-2</v>
      </c>
    </row>
    <row r="73" spans="2:11" ht="31" x14ac:dyDescent="0.35">
      <c r="B73" s="125" t="s">
        <v>25</v>
      </c>
      <c r="C73" s="129">
        <v>24</v>
      </c>
      <c r="D73" s="154">
        <f t="shared" ref="D73:D74" si="3">IFERROR(C73/C$75,0)</f>
        <v>6.8181818181818177E-2</v>
      </c>
      <c r="E73" s="129">
        <v>5191.46</v>
      </c>
      <c r="F73" s="129">
        <v>1</v>
      </c>
      <c r="G73" s="352">
        <f t="shared" ref="G73:G75" si="4">SUM(E73:F73)</f>
        <v>5192.46</v>
      </c>
      <c r="H73" s="130">
        <v>537.69147825376149</v>
      </c>
      <c r="I73" s="130">
        <v>591.57499889809787</v>
      </c>
      <c r="J73" s="151">
        <f t="shared" ref="J73:J75" si="5">IF(H73=0,"",I73/H73-1)</f>
        <v>0.10021271086410311</v>
      </c>
    </row>
    <row r="74" spans="2:11" ht="46.5" x14ac:dyDescent="0.35">
      <c r="B74" s="125" t="s">
        <v>26</v>
      </c>
      <c r="C74" s="129">
        <v>47</v>
      </c>
      <c r="D74" s="154">
        <f t="shared" si="3"/>
        <v>0.13352272727272727</v>
      </c>
      <c r="E74" s="129">
        <v>28405.38</v>
      </c>
      <c r="F74" s="129">
        <v>337</v>
      </c>
      <c r="G74" s="352">
        <f t="shared" si="4"/>
        <v>28742.38</v>
      </c>
      <c r="H74" s="130">
        <v>574.39785123636295</v>
      </c>
      <c r="I74" s="130">
        <v>615.59946293118253</v>
      </c>
      <c r="J74" s="151">
        <f t="shared" si="5"/>
        <v>7.1730093707932818E-2</v>
      </c>
    </row>
    <row r="75" spans="2:11" x14ac:dyDescent="0.35">
      <c r="B75" s="131" t="s">
        <v>14</v>
      </c>
      <c r="C75" s="355">
        <f>SUM(C72:C74)</f>
        <v>352</v>
      </c>
      <c r="D75" s="155">
        <f>SUM(D72:D74)</f>
        <v>1</v>
      </c>
      <c r="E75" s="355">
        <f>SUM(E72:E74)</f>
        <v>52838.100000000006</v>
      </c>
      <c r="F75" s="355">
        <f>SUM(F72:F74)</f>
        <v>381</v>
      </c>
      <c r="G75" s="355">
        <f t="shared" si="4"/>
        <v>53219.100000000006</v>
      </c>
      <c r="H75" s="356">
        <f>SUMPRODUCT(H72:H74,$G72:$G74)/$G75</f>
        <v>580.78858615433126</v>
      </c>
      <c r="I75" s="356">
        <f>SUMPRODUCT(I72:I74,$G72:$G74)/$G75</f>
        <v>626.04638249880577</v>
      </c>
      <c r="J75" s="156">
        <f t="shared" si="5"/>
        <v>7.7924734444502874E-2</v>
      </c>
    </row>
    <row r="77" spans="2:11" x14ac:dyDescent="0.35">
      <c r="B77" s="108" t="s">
        <v>191</v>
      </c>
    </row>
    <row r="78" spans="2:11" x14ac:dyDescent="0.35">
      <c r="B78" s="108" t="s">
        <v>192</v>
      </c>
    </row>
    <row r="79" spans="2:11" x14ac:dyDescent="0.35">
      <c r="B79" s="108" t="s">
        <v>193</v>
      </c>
    </row>
    <row r="81" spans="2:11" x14ac:dyDescent="0.35">
      <c r="B81" s="142" t="s">
        <v>969</v>
      </c>
      <c r="C81" s="134"/>
      <c r="D81" s="134"/>
      <c r="E81" s="134"/>
      <c r="F81" s="134"/>
      <c r="G81" s="134"/>
      <c r="H81" s="134"/>
      <c r="I81" s="134"/>
      <c r="J81" s="134"/>
      <c r="K81" s="135"/>
    </row>
    <row r="82" spans="2:11" x14ac:dyDescent="0.35">
      <c r="B82" s="143" t="s">
        <v>970</v>
      </c>
      <c r="K82" s="137"/>
    </row>
    <row r="83" spans="2:11" x14ac:dyDescent="0.35">
      <c r="B83" s="143"/>
      <c r="K83" s="137"/>
    </row>
    <row r="84" spans="2:11" x14ac:dyDescent="0.35">
      <c r="B84" s="143" t="s">
        <v>971</v>
      </c>
      <c r="K84" s="137"/>
    </row>
    <row r="85" spans="2:11" x14ac:dyDescent="0.35">
      <c r="B85" s="143"/>
      <c r="C85" s="108" t="s">
        <v>1016</v>
      </c>
      <c r="D85" s="108" t="s">
        <v>972</v>
      </c>
      <c r="E85" s="108" t="s">
        <v>1017</v>
      </c>
      <c r="K85" s="137"/>
    </row>
    <row r="86" spans="2:11" x14ac:dyDescent="0.35">
      <c r="B86" s="143" t="s">
        <v>29</v>
      </c>
      <c r="C86" s="108" t="s">
        <v>1019</v>
      </c>
      <c r="D86" s="108" t="s">
        <v>1019</v>
      </c>
      <c r="E86" s="108" t="s">
        <v>1019</v>
      </c>
      <c r="K86" s="137"/>
    </row>
    <row r="87" spans="2:11" x14ac:dyDescent="0.35">
      <c r="B87" s="143" t="s">
        <v>27</v>
      </c>
      <c r="C87" s="108" t="s">
        <v>1020</v>
      </c>
      <c r="D87" s="108" t="s">
        <v>1021</v>
      </c>
      <c r="E87" s="108" t="s">
        <v>1022</v>
      </c>
      <c r="K87" s="137"/>
    </row>
    <row r="88" spans="2:11" x14ac:dyDescent="0.35">
      <c r="B88" s="143" t="s">
        <v>28</v>
      </c>
      <c r="C88" s="108" t="s">
        <v>1023</v>
      </c>
      <c r="D88" s="108" t="s">
        <v>1024</v>
      </c>
      <c r="E88" s="108" t="s">
        <v>1025</v>
      </c>
      <c r="K88" s="137"/>
    </row>
    <row r="89" spans="2:11" x14ac:dyDescent="0.35">
      <c r="B89" s="143" t="s">
        <v>30</v>
      </c>
      <c r="C89" s="108" t="s">
        <v>1019</v>
      </c>
      <c r="D89" s="108" t="s">
        <v>1019</v>
      </c>
      <c r="E89" s="108" t="s">
        <v>1019</v>
      </c>
      <c r="K89" s="137"/>
    </row>
    <row r="90" spans="2:11" x14ac:dyDescent="0.35">
      <c r="B90" s="143" t="s">
        <v>973</v>
      </c>
      <c r="C90" s="108" t="s">
        <v>1019</v>
      </c>
      <c r="D90" s="108" t="s">
        <v>1019</v>
      </c>
      <c r="E90" s="108" t="s">
        <v>1019</v>
      </c>
      <c r="K90" s="137"/>
    </row>
    <row r="91" spans="2:11" x14ac:dyDescent="0.35">
      <c r="B91" s="144"/>
      <c r="C91" s="119"/>
      <c r="D91" s="119"/>
      <c r="E91" s="119"/>
      <c r="F91" s="119"/>
      <c r="G91" s="119"/>
      <c r="H91" s="119"/>
      <c r="I91" s="119"/>
      <c r="J91" s="119"/>
      <c r="K91" s="139"/>
    </row>
    <row r="92" spans="2:11" ht="16" thickBot="1" x14ac:dyDescent="0.4"/>
    <row r="93" spans="2:11" ht="16" thickBot="1" x14ac:dyDescent="0.4">
      <c r="B93" s="114" t="s">
        <v>51</v>
      </c>
      <c r="C93" s="116"/>
    </row>
    <row r="95" spans="2:11" x14ac:dyDescent="0.35">
      <c r="B95" s="120">
        <v>1</v>
      </c>
      <c r="C95" s="121">
        <v>2</v>
      </c>
      <c r="D95" s="121">
        <v>3</v>
      </c>
      <c r="E95" s="121">
        <v>4</v>
      </c>
      <c r="F95" s="121">
        <v>5</v>
      </c>
      <c r="G95" s="121">
        <v>6</v>
      </c>
      <c r="H95" s="121">
        <v>7</v>
      </c>
      <c r="I95" s="121">
        <v>8</v>
      </c>
      <c r="J95" s="122">
        <v>9</v>
      </c>
    </row>
    <row r="96" spans="2:11" ht="93" x14ac:dyDescent="0.35">
      <c r="B96" s="123" t="s">
        <v>0</v>
      </c>
      <c r="C96" s="145" t="s">
        <v>1</v>
      </c>
      <c r="D96" s="123" t="s">
        <v>15</v>
      </c>
      <c r="E96" s="123" t="s">
        <v>19</v>
      </c>
      <c r="F96" s="123" t="s">
        <v>196</v>
      </c>
      <c r="G96" s="123" t="s">
        <v>18</v>
      </c>
      <c r="H96" s="123" t="s">
        <v>16</v>
      </c>
      <c r="I96" s="123" t="s">
        <v>17</v>
      </c>
      <c r="J96" s="123" t="s">
        <v>258</v>
      </c>
    </row>
    <row r="97" spans="2:11" x14ac:dyDescent="0.35">
      <c r="B97" s="141" t="s">
        <v>29</v>
      </c>
      <c r="C97" s="126">
        <v>0</v>
      </c>
      <c r="D97" s="151">
        <f>IFERROR(C97/C$103,0)</f>
        <v>0</v>
      </c>
      <c r="E97" s="126">
        <v>0</v>
      </c>
      <c r="F97" s="126">
        <v>0</v>
      </c>
      <c r="G97" s="351">
        <f t="shared" ref="G97:G103" si="6">SUM(E97:F97)</f>
        <v>0</v>
      </c>
      <c r="H97" s="127">
        <v>0</v>
      </c>
      <c r="I97" s="127">
        <v>0</v>
      </c>
      <c r="J97" s="151" t="str">
        <f>IF(H97=0,"",I97/H97-1)</f>
        <v/>
      </c>
    </row>
    <row r="98" spans="2:11" x14ac:dyDescent="0.35">
      <c r="B98" s="141" t="s">
        <v>27</v>
      </c>
      <c r="C98" s="126">
        <v>353</v>
      </c>
      <c r="D98" s="154">
        <f t="shared" ref="D98:D102" si="7">IFERROR(C98/C$103,0)</f>
        <v>0.98328690807799446</v>
      </c>
      <c r="E98" s="126">
        <v>51822.64</v>
      </c>
      <c r="F98" s="126">
        <v>381</v>
      </c>
      <c r="G98" s="351">
        <f t="shared" si="6"/>
        <v>52203.64</v>
      </c>
      <c r="H98" s="127">
        <v>577.26478367566756</v>
      </c>
      <c r="I98" s="127">
        <v>622.3489458746925</v>
      </c>
      <c r="J98" s="151">
        <f t="shared" ref="J98:J103" si="8">IF(H98=0,"",I98/H98-1)</f>
        <v>7.8099623385921246E-2</v>
      </c>
    </row>
    <row r="99" spans="2:11" x14ac:dyDescent="0.35">
      <c r="B99" s="141" t="s">
        <v>28</v>
      </c>
      <c r="C99" s="126">
        <v>6</v>
      </c>
      <c r="D99" s="154">
        <f t="shared" si="7"/>
        <v>1.6713091922005572E-2</v>
      </c>
      <c r="E99" s="126">
        <v>1015.46</v>
      </c>
      <c r="F99" s="126">
        <v>0</v>
      </c>
      <c r="G99" s="351">
        <f t="shared" si="6"/>
        <v>1015.46</v>
      </c>
      <c r="H99" s="127">
        <v>761.94325106213034</v>
      </c>
      <c r="I99" s="127">
        <v>816.12738071443152</v>
      </c>
      <c r="J99" s="151">
        <f t="shared" si="8"/>
        <v>7.1113077747942288E-2</v>
      </c>
    </row>
    <row r="100" spans="2:11" x14ac:dyDescent="0.35">
      <c r="B100" s="125" t="s">
        <v>30</v>
      </c>
      <c r="C100" s="129">
        <v>0</v>
      </c>
      <c r="D100" s="154">
        <f t="shared" si="7"/>
        <v>0</v>
      </c>
      <c r="E100" s="129">
        <v>0</v>
      </c>
      <c r="F100" s="129">
        <v>0</v>
      </c>
      <c r="G100" s="351">
        <f t="shared" si="6"/>
        <v>0</v>
      </c>
      <c r="H100" s="130">
        <v>0</v>
      </c>
      <c r="I100" s="130">
        <v>0</v>
      </c>
      <c r="J100" s="151" t="str">
        <f t="shared" si="8"/>
        <v/>
      </c>
    </row>
    <row r="101" spans="2:11" x14ac:dyDescent="0.35">
      <c r="B101" s="125" t="s">
        <v>32</v>
      </c>
      <c r="C101" s="129">
        <v>0</v>
      </c>
      <c r="D101" s="154">
        <f t="shared" si="7"/>
        <v>0</v>
      </c>
      <c r="E101" s="129">
        <v>0</v>
      </c>
      <c r="F101" s="129">
        <v>0</v>
      </c>
      <c r="G101" s="351">
        <f t="shared" si="6"/>
        <v>0</v>
      </c>
      <c r="H101" s="130">
        <v>0</v>
      </c>
      <c r="I101" s="130">
        <v>0</v>
      </c>
      <c r="J101" s="151" t="str">
        <f t="shared" si="8"/>
        <v/>
      </c>
    </row>
    <row r="102" spans="2:11" ht="31" x14ac:dyDescent="0.35">
      <c r="B102" s="125" t="s">
        <v>31</v>
      </c>
      <c r="C102" s="129">
        <v>0</v>
      </c>
      <c r="D102" s="154">
        <f t="shared" si="7"/>
        <v>0</v>
      </c>
      <c r="E102" s="129">
        <v>0</v>
      </c>
      <c r="F102" s="129">
        <v>0</v>
      </c>
      <c r="G102" s="351">
        <f t="shared" si="6"/>
        <v>0</v>
      </c>
      <c r="H102" s="130">
        <v>0</v>
      </c>
      <c r="I102" s="130">
        <v>0</v>
      </c>
      <c r="J102" s="151" t="str">
        <f t="shared" si="8"/>
        <v/>
      </c>
    </row>
    <row r="103" spans="2:11" x14ac:dyDescent="0.35">
      <c r="B103" s="131" t="s">
        <v>14</v>
      </c>
      <c r="C103" s="355">
        <f>SUM(C97:C102)</f>
        <v>359</v>
      </c>
      <c r="D103" s="155">
        <f>SUM(D97:D102)</f>
        <v>1</v>
      </c>
      <c r="E103" s="355">
        <f>SUM(E97:E102)</f>
        <v>52838.1</v>
      </c>
      <c r="F103" s="355">
        <f>SUM(F97:F102)</f>
        <v>381</v>
      </c>
      <c r="G103" s="355">
        <f t="shared" si="6"/>
        <v>53219.1</v>
      </c>
      <c r="H103" s="356">
        <f>SUMPRODUCT(H97:H102,$G97:$G102)/$G103</f>
        <v>580.78858615433137</v>
      </c>
      <c r="I103" s="356">
        <f>SUMPRODUCT(I97:I102,$G97:$G102)/$G103</f>
        <v>626.046382498806</v>
      </c>
      <c r="J103" s="156">
        <f t="shared" si="8"/>
        <v>7.7924734444503096E-2</v>
      </c>
    </row>
    <row r="104" spans="2:11" x14ac:dyDescent="0.35">
      <c r="B104" s="146"/>
      <c r="C104" s="147"/>
      <c r="D104" s="148"/>
      <c r="E104" s="147"/>
      <c r="F104" s="147"/>
      <c r="G104" s="147"/>
      <c r="H104" s="149"/>
      <c r="I104" s="149"/>
      <c r="J104" s="150"/>
    </row>
    <row r="105" spans="2:11" x14ac:dyDescent="0.35">
      <c r="B105" s="132" t="s">
        <v>33</v>
      </c>
      <c r="C105" s="147"/>
      <c r="D105" s="148"/>
      <c r="E105" s="147"/>
      <c r="F105" s="147"/>
      <c r="G105" s="147"/>
      <c r="H105" s="149"/>
      <c r="I105" s="149"/>
      <c r="J105" s="150"/>
    </row>
    <row r="106" spans="2:11" x14ac:dyDescent="0.35">
      <c r="B106" s="132" t="s">
        <v>34</v>
      </c>
      <c r="C106" s="147"/>
      <c r="D106" s="148"/>
      <c r="E106" s="147"/>
      <c r="F106" s="147"/>
      <c r="G106" s="147"/>
      <c r="H106" s="149"/>
      <c r="I106" s="149"/>
      <c r="J106" s="150"/>
    </row>
    <row r="107" spans="2:11" x14ac:dyDescent="0.35">
      <c r="B107" s="132" t="s">
        <v>35</v>
      </c>
      <c r="C107" s="147"/>
      <c r="D107" s="148"/>
      <c r="E107" s="147"/>
      <c r="F107" s="147"/>
      <c r="G107" s="147"/>
      <c r="H107" s="149"/>
      <c r="I107" s="149"/>
      <c r="J107" s="150"/>
    </row>
    <row r="108" spans="2:11" x14ac:dyDescent="0.35">
      <c r="B108" s="132" t="s">
        <v>36</v>
      </c>
      <c r="C108" s="147"/>
      <c r="D108" s="148"/>
      <c r="E108" s="147"/>
      <c r="F108" s="147"/>
      <c r="G108" s="147"/>
      <c r="H108" s="149"/>
      <c r="I108" s="149"/>
      <c r="J108" s="150"/>
    </row>
    <row r="109" spans="2:11" x14ac:dyDescent="0.35">
      <c r="B109" s="132" t="s">
        <v>37</v>
      </c>
      <c r="C109" s="147"/>
      <c r="D109" s="148"/>
      <c r="E109" s="147"/>
      <c r="F109" s="147"/>
      <c r="G109" s="147"/>
      <c r="H109" s="149"/>
      <c r="I109" s="149"/>
      <c r="J109" s="150"/>
    </row>
    <row r="111" spans="2:11" x14ac:dyDescent="0.35">
      <c r="B111" s="132" t="s">
        <v>86</v>
      </c>
    </row>
    <row r="112" spans="2:11" x14ac:dyDescent="0.35">
      <c r="B112" s="142" t="s">
        <v>253</v>
      </c>
      <c r="C112" s="134"/>
      <c r="D112" s="134"/>
      <c r="E112" s="134"/>
      <c r="F112" s="134"/>
      <c r="G112" s="134"/>
      <c r="H112" s="134"/>
      <c r="I112" s="134"/>
      <c r="J112" s="134"/>
      <c r="K112" s="135"/>
    </row>
    <row r="113" spans="2:11" x14ac:dyDescent="0.35">
      <c r="B113" s="143"/>
      <c r="K113" s="137"/>
    </row>
    <row r="114" spans="2:11" x14ac:dyDescent="0.35">
      <c r="B114" s="143"/>
      <c r="K114" s="137"/>
    </row>
    <row r="115" spans="2:11" x14ac:dyDescent="0.35">
      <c r="B115" s="143"/>
      <c r="K115" s="137"/>
    </row>
    <row r="116" spans="2:11" x14ac:dyDescent="0.35">
      <c r="B116" s="143"/>
      <c r="K116" s="137"/>
    </row>
    <row r="117" spans="2:11" x14ac:dyDescent="0.35">
      <c r="B117" s="143"/>
      <c r="K117" s="137"/>
    </row>
    <row r="118" spans="2:11" x14ac:dyDescent="0.35">
      <c r="B118" s="143"/>
      <c r="K118" s="137"/>
    </row>
    <row r="119" spans="2:11" x14ac:dyDescent="0.35">
      <c r="B119" s="143"/>
      <c r="K119" s="137"/>
    </row>
    <row r="120" spans="2:11" x14ac:dyDescent="0.35">
      <c r="B120" s="143"/>
      <c r="K120" s="137"/>
    </row>
    <row r="121" spans="2:11" x14ac:dyDescent="0.35">
      <c r="B121" s="144"/>
      <c r="C121" s="119"/>
      <c r="D121" s="119"/>
      <c r="E121" s="119"/>
      <c r="F121" s="119"/>
      <c r="G121" s="119"/>
      <c r="H121" s="119"/>
      <c r="I121" s="119"/>
      <c r="J121" s="119"/>
      <c r="K121" s="139"/>
    </row>
  </sheetData>
  <sheetProtection algorithmName="SHA-512" hashValue="JcZlfRNOoiIhD7uoY1FJqMIYNEsaq6Rb94KGwfrMevxHChRkkIEUSzywMiUbczSuPrGQF9OiWWbL6NajlQrvlA==" saltValue="Z5Q7k8AdXFHwr1AyjT0SIw=="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workbookViewId="0">
      <selection activeCell="G12" sqref="G12"/>
    </sheetView>
  </sheetViews>
  <sheetFormatPr defaultColWidth="8.69140625" defaultRowHeight="15.5" x14ac:dyDescent="0.35"/>
  <cols>
    <col min="1" max="1" width="3.23046875" style="108" customWidth="1"/>
    <col min="2" max="2" width="9.69140625" style="108" customWidth="1"/>
    <col min="3" max="3" width="31" style="108" customWidth="1"/>
    <col min="4" max="4" width="85.07421875" style="108" customWidth="1"/>
    <col min="5" max="6" width="8.69140625" style="108"/>
    <col min="7" max="7" width="10" style="108" customWidth="1"/>
    <col min="8" max="16384" width="8.69140625" style="108"/>
  </cols>
  <sheetData>
    <row r="1" spans="2:4" ht="18" x14ac:dyDescent="0.4">
      <c r="B1" s="107" t="s">
        <v>47</v>
      </c>
    </row>
    <row r="3" spans="2:4" x14ac:dyDescent="0.35">
      <c r="B3" s="174" t="str">
        <f>'Cover-Input Page '!$C7</f>
        <v>Anthem Blue Cross Life and Health Insurance Company</v>
      </c>
      <c r="C3" s="157"/>
    </row>
    <row r="4" spans="2:4" x14ac:dyDescent="0.35">
      <c r="B4" s="181" t="str">
        <f>"Reporting Year: "&amp;'Cover-Input Page '!$C5</f>
        <v>Reporting Year: 2023</v>
      </c>
      <c r="C4" s="157"/>
    </row>
    <row r="5" spans="2:4" ht="16" thickBot="1" x14ac:dyDescent="0.4"/>
    <row r="6" spans="2:4" ht="16" thickBot="1" x14ac:dyDescent="0.4">
      <c r="B6" s="114" t="s">
        <v>53</v>
      </c>
      <c r="C6" s="116"/>
    </row>
    <row r="8" spans="2:4" x14ac:dyDescent="0.35">
      <c r="C8" s="108" t="s">
        <v>107</v>
      </c>
    </row>
    <row r="10" spans="2:4" x14ac:dyDescent="0.35">
      <c r="C10" s="178" t="s">
        <v>108</v>
      </c>
      <c r="D10" s="178" t="s">
        <v>109</v>
      </c>
    </row>
    <row r="11" spans="2:4" ht="85.4" customHeight="1" x14ac:dyDescent="0.35">
      <c r="C11" s="179" t="s">
        <v>110</v>
      </c>
      <c r="D11" s="180" t="s">
        <v>1014</v>
      </c>
    </row>
    <row r="12" spans="2:4" ht="85.4" customHeight="1" x14ac:dyDescent="0.35">
      <c r="C12" s="179" t="s">
        <v>111</v>
      </c>
      <c r="D12" s="180" t="s">
        <v>1005</v>
      </c>
    </row>
    <row r="13" spans="2:4" ht="85.4" customHeight="1" x14ac:dyDescent="0.35">
      <c r="C13" s="179" t="s">
        <v>112</v>
      </c>
      <c r="D13" s="180" t="s">
        <v>253</v>
      </c>
    </row>
    <row r="14" spans="2:4" ht="85.4" customHeight="1" x14ac:dyDescent="0.35">
      <c r="C14" s="179" t="s">
        <v>113</v>
      </c>
      <c r="D14" s="180" t="s">
        <v>1006</v>
      </c>
    </row>
    <row r="15" spans="2:4" ht="85.4" customHeight="1" x14ac:dyDescent="0.35">
      <c r="C15" s="179" t="s">
        <v>114</v>
      </c>
      <c r="D15" s="180" t="s">
        <v>253</v>
      </c>
    </row>
    <row r="16" spans="2:4" ht="62" x14ac:dyDescent="0.35">
      <c r="C16" s="179" t="s">
        <v>257</v>
      </c>
      <c r="D16" s="180" t="s">
        <v>1007</v>
      </c>
    </row>
    <row r="17" spans="3:4" ht="85.4" customHeight="1" x14ac:dyDescent="0.35">
      <c r="C17" s="179" t="s">
        <v>115</v>
      </c>
      <c r="D17" s="180" t="s">
        <v>253</v>
      </c>
    </row>
    <row r="18" spans="3:4" ht="85.4" customHeight="1" x14ac:dyDescent="0.35">
      <c r="C18" s="179" t="s">
        <v>116</v>
      </c>
      <c r="D18" s="180" t="s">
        <v>253</v>
      </c>
    </row>
    <row r="19" spans="3:4" ht="85.4" customHeight="1" x14ac:dyDescent="0.35">
      <c r="C19" s="179" t="s">
        <v>117</v>
      </c>
      <c r="D19" s="180" t="s">
        <v>253</v>
      </c>
    </row>
    <row r="20" spans="3:4" ht="77.5" x14ac:dyDescent="0.35">
      <c r="C20" s="179" t="s">
        <v>457</v>
      </c>
      <c r="D20" s="180" t="s">
        <v>253</v>
      </c>
    </row>
    <row r="21" spans="3:4" ht="85.4" customHeight="1" x14ac:dyDescent="0.35">
      <c r="C21" s="179" t="s">
        <v>118</v>
      </c>
      <c r="D21" s="180" t="s">
        <v>253</v>
      </c>
    </row>
  </sheetData>
  <sheetProtection algorithmName="SHA-512" hashValue="hgccTbOuTpuU4wkBSZ4HOVIOVlQoQyE25KpctGZ/wSdVf6R2cnu/WwhayfyNMKg9fEpoudBS5R4erWKnq1dM0A==" saltValue="NjHce7SxaPg/8V997zncBg=="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H97"/>
  <sheetViews>
    <sheetView showGridLines="0" topLeftCell="A40" workbookViewId="0">
      <selection activeCell="M40" sqref="M40"/>
    </sheetView>
  </sheetViews>
  <sheetFormatPr defaultColWidth="8.69140625" defaultRowHeight="15.5" x14ac:dyDescent="0.35"/>
  <cols>
    <col min="1" max="1" width="3.23046875" style="108" customWidth="1"/>
    <col min="2" max="2" width="9.69140625" style="108" customWidth="1"/>
    <col min="3" max="3" width="15.69140625" style="108" customWidth="1"/>
    <col min="4" max="4" width="12.69140625" style="108" customWidth="1"/>
    <col min="5" max="5" width="12.23046875" style="108" customWidth="1"/>
    <col min="6" max="6" width="16.07421875" style="108" customWidth="1"/>
    <col min="7" max="7" width="17.69140625" style="108" customWidth="1"/>
    <col min="8" max="9" width="8.69140625" style="108"/>
    <col min="10" max="10" width="10" style="108" customWidth="1"/>
    <col min="11" max="16384" width="8.69140625" style="108"/>
  </cols>
  <sheetData>
    <row r="1" spans="2:8" ht="18" x14ac:dyDescent="0.4">
      <c r="B1" s="107" t="s">
        <v>47</v>
      </c>
    </row>
    <row r="3" spans="2:8" x14ac:dyDescent="0.35">
      <c r="B3" s="174" t="str">
        <f>'Cover-Input Page '!$C7</f>
        <v>Anthem Blue Cross Life and Health Insurance Company</v>
      </c>
      <c r="C3" s="157"/>
      <c r="D3" s="157"/>
    </row>
    <row r="4" spans="2:8" ht="16" thickBot="1" x14ac:dyDescent="0.4">
      <c r="B4" s="175" t="str">
        <f>"Reporting Year: "&amp;'Cover-Input Page '!$C5</f>
        <v>Reporting Year: 2023</v>
      </c>
      <c r="C4" s="157"/>
      <c r="D4" s="157"/>
    </row>
    <row r="5" spans="2:8" ht="16" thickBot="1" x14ac:dyDescent="0.4"/>
    <row r="6" spans="2:8" ht="16" thickBot="1" x14ac:dyDescent="0.4">
      <c r="B6" s="158" t="s">
        <v>52</v>
      </c>
      <c r="C6" s="115"/>
      <c r="D6" s="115"/>
      <c r="E6" s="115"/>
      <c r="F6" s="116"/>
      <c r="H6" s="159"/>
    </row>
    <row r="7" spans="2:8" x14ac:dyDescent="0.35">
      <c r="B7" s="160"/>
    </row>
    <row r="8" spans="2:8" x14ac:dyDescent="0.35">
      <c r="B8" s="160"/>
      <c r="C8" s="108" t="s">
        <v>188</v>
      </c>
    </row>
    <row r="9" spans="2:8" x14ac:dyDescent="0.35">
      <c r="B9" s="160"/>
      <c r="C9" s="108" t="s">
        <v>433</v>
      </c>
    </row>
    <row r="10" spans="2:8" x14ac:dyDescent="0.35">
      <c r="B10" s="160"/>
      <c r="C10" s="161" t="s">
        <v>431</v>
      </c>
    </row>
    <row r="12" spans="2:8" x14ac:dyDescent="0.35">
      <c r="C12" s="162" t="s">
        <v>29</v>
      </c>
    </row>
    <row r="13" spans="2:8" ht="77.5" x14ac:dyDescent="0.35">
      <c r="C13" s="163" t="s">
        <v>87</v>
      </c>
      <c r="D13" s="163" t="s">
        <v>88</v>
      </c>
      <c r="E13" s="163" t="s">
        <v>89</v>
      </c>
      <c r="F13" s="163" t="s">
        <v>90</v>
      </c>
      <c r="G13" s="163" t="s">
        <v>98</v>
      </c>
    </row>
    <row r="14" spans="2:8" ht="40.4" customHeight="1" x14ac:dyDescent="0.35">
      <c r="C14" s="164" t="s">
        <v>91</v>
      </c>
      <c r="D14" s="165">
        <v>0</v>
      </c>
      <c r="E14" s="165">
        <v>0</v>
      </c>
      <c r="F14" s="176">
        <f>IFERROR(E14/E19,0)</f>
        <v>0</v>
      </c>
      <c r="G14" s="166"/>
    </row>
    <row r="15" spans="2:8" ht="40.4" customHeight="1" x14ac:dyDescent="0.35">
      <c r="C15" s="164" t="s">
        <v>92</v>
      </c>
      <c r="D15" s="165">
        <v>0</v>
      </c>
      <c r="E15" s="165">
        <v>0</v>
      </c>
      <c r="F15" s="176">
        <f>IFERROR(E15/E19,0)</f>
        <v>0</v>
      </c>
      <c r="G15" s="166"/>
    </row>
    <row r="16" spans="2:8" ht="40.4" customHeight="1" x14ac:dyDescent="0.35">
      <c r="C16" s="164" t="s">
        <v>93</v>
      </c>
      <c r="D16" s="165">
        <v>0</v>
      </c>
      <c r="E16" s="165">
        <v>0</v>
      </c>
      <c r="F16" s="176">
        <f>IFERROR(E16/E19,0)</f>
        <v>0</v>
      </c>
      <c r="G16" s="166"/>
    </row>
    <row r="17" spans="3:7" ht="40.4" customHeight="1" x14ac:dyDescent="0.35">
      <c r="C17" s="164" t="s">
        <v>94</v>
      </c>
      <c r="D17" s="165">
        <v>0</v>
      </c>
      <c r="E17" s="165">
        <v>0</v>
      </c>
      <c r="F17" s="176">
        <f>IFERROR(E17/E19,0)</f>
        <v>0</v>
      </c>
      <c r="G17" s="166"/>
    </row>
    <row r="18" spans="3:7" ht="40.4" customHeight="1" x14ac:dyDescent="0.35">
      <c r="C18" s="164" t="s">
        <v>95</v>
      </c>
      <c r="D18" s="165">
        <v>0</v>
      </c>
      <c r="E18" s="165">
        <v>0</v>
      </c>
      <c r="F18" s="176">
        <f>IFERROR(E18/E19,0)</f>
        <v>0</v>
      </c>
      <c r="G18" s="166"/>
    </row>
    <row r="19" spans="3:7" x14ac:dyDescent="0.35">
      <c r="C19" s="167" t="s">
        <v>97</v>
      </c>
      <c r="D19" s="177">
        <f>SUM(D14:D18)</f>
        <v>0</v>
      </c>
      <c r="E19" s="177">
        <f>SUM(E14:E18)</f>
        <v>0</v>
      </c>
      <c r="F19" s="176">
        <f>SUM(F14:F18)</f>
        <v>0</v>
      </c>
      <c r="G19" s="347"/>
    </row>
    <row r="21" spans="3:7" x14ac:dyDescent="0.35">
      <c r="C21" s="162" t="s">
        <v>27</v>
      </c>
    </row>
    <row r="22" spans="3:7" ht="77.5" x14ac:dyDescent="0.35">
      <c r="C22" s="163" t="s">
        <v>87</v>
      </c>
      <c r="D22" s="163" t="s">
        <v>88</v>
      </c>
      <c r="E22" s="163" t="s">
        <v>89</v>
      </c>
      <c r="F22" s="163" t="s">
        <v>90</v>
      </c>
      <c r="G22" s="163" t="s">
        <v>98</v>
      </c>
    </row>
    <row r="23" spans="3:7" ht="40.4" customHeight="1" x14ac:dyDescent="0.35">
      <c r="C23" s="164" t="s">
        <v>91</v>
      </c>
      <c r="D23" s="165">
        <v>46</v>
      </c>
      <c r="E23" s="165">
        <v>15983.91</v>
      </c>
      <c r="F23" s="176">
        <f>IFERROR(E23/E28,0)</f>
        <v>0.30618382166454294</v>
      </c>
      <c r="G23" s="364" t="s">
        <v>1000</v>
      </c>
    </row>
    <row r="24" spans="3:7" ht="40.4" customHeight="1" x14ac:dyDescent="0.35">
      <c r="C24" s="164" t="s">
        <v>92</v>
      </c>
      <c r="D24" s="165">
        <v>79</v>
      </c>
      <c r="E24" s="165">
        <v>23800.010000000002</v>
      </c>
      <c r="F24" s="176">
        <f>IFERROR(E24/E28,0)</f>
        <v>0.45590709766598653</v>
      </c>
      <c r="G24" s="364" t="s">
        <v>1001</v>
      </c>
    </row>
    <row r="25" spans="3:7" ht="40.4" customHeight="1" x14ac:dyDescent="0.35">
      <c r="C25" s="164" t="s">
        <v>93</v>
      </c>
      <c r="D25" s="165">
        <v>45</v>
      </c>
      <c r="E25" s="165">
        <v>12419.720000000001</v>
      </c>
      <c r="F25" s="176">
        <f>IFERROR(E25/E28,0)</f>
        <v>0.23790908066947059</v>
      </c>
      <c r="G25" s="364" t="s">
        <v>1002</v>
      </c>
    </row>
    <row r="26" spans="3:7" ht="40.4" customHeight="1" x14ac:dyDescent="0.35">
      <c r="C26" s="164" t="s">
        <v>94</v>
      </c>
      <c r="D26" s="165">
        <v>0</v>
      </c>
      <c r="E26" s="165">
        <v>0</v>
      </c>
      <c r="F26" s="176">
        <f>IFERROR(E26/E28,0)</f>
        <v>0</v>
      </c>
      <c r="G26" s="166"/>
    </row>
    <row r="27" spans="3:7" ht="40.4" customHeight="1" x14ac:dyDescent="0.35">
      <c r="C27" s="164" t="s">
        <v>95</v>
      </c>
      <c r="D27" s="165">
        <v>0</v>
      </c>
      <c r="E27" s="165">
        <v>0</v>
      </c>
      <c r="F27" s="176">
        <f>IFERROR(E27/E28,0)</f>
        <v>0</v>
      </c>
      <c r="G27" s="166"/>
    </row>
    <row r="28" spans="3:7" x14ac:dyDescent="0.35">
      <c r="C28" s="167" t="s">
        <v>97</v>
      </c>
      <c r="D28" s="177">
        <f>SUM(D23:D27)</f>
        <v>170</v>
      </c>
      <c r="E28" s="177">
        <f>SUM(E23:E27)</f>
        <v>52203.64</v>
      </c>
      <c r="F28" s="176">
        <f>SUM(F23:F27)</f>
        <v>1</v>
      </c>
      <c r="G28" s="347"/>
    </row>
    <row r="30" spans="3:7" x14ac:dyDescent="0.35">
      <c r="C30" s="162" t="s">
        <v>28</v>
      </c>
    </row>
    <row r="31" spans="3:7" ht="77.5" x14ac:dyDescent="0.35">
      <c r="C31" s="163" t="s">
        <v>87</v>
      </c>
      <c r="D31" s="163" t="s">
        <v>88</v>
      </c>
      <c r="E31" s="163" t="s">
        <v>89</v>
      </c>
      <c r="F31" s="163" t="s">
        <v>90</v>
      </c>
      <c r="G31" s="163" t="s">
        <v>98</v>
      </c>
    </row>
    <row r="32" spans="3:7" ht="40.4" customHeight="1" x14ac:dyDescent="0.35">
      <c r="C32" s="164" t="s">
        <v>91</v>
      </c>
      <c r="D32" s="165">
        <v>5</v>
      </c>
      <c r="E32" s="165">
        <v>643</v>
      </c>
      <c r="F32" s="176">
        <f>IFERROR(E32/E37,0)</f>
        <v>0.63321056467019865</v>
      </c>
      <c r="G32" s="364" t="s">
        <v>1003</v>
      </c>
    </row>
    <row r="33" spans="3:7" ht="40.4" customHeight="1" x14ac:dyDescent="0.35">
      <c r="C33" s="164" t="s">
        <v>92</v>
      </c>
      <c r="D33" s="165">
        <v>1</v>
      </c>
      <c r="E33" s="165">
        <v>372.46</v>
      </c>
      <c r="F33" s="176">
        <f>IFERROR(E33/E37,0)</f>
        <v>0.36678943532980124</v>
      </c>
      <c r="G33" s="364" t="s">
        <v>1004</v>
      </c>
    </row>
    <row r="34" spans="3:7" ht="40.4" customHeight="1" x14ac:dyDescent="0.35">
      <c r="C34" s="164" t="s">
        <v>93</v>
      </c>
      <c r="D34" s="165">
        <v>0</v>
      </c>
      <c r="E34" s="165">
        <v>0</v>
      </c>
      <c r="F34" s="176">
        <f>IFERROR(E34/E37,0)</f>
        <v>0</v>
      </c>
      <c r="G34" s="166"/>
    </row>
    <row r="35" spans="3:7" ht="40.4" customHeight="1" x14ac:dyDescent="0.35">
      <c r="C35" s="164" t="s">
        <v>94</v>
      </c>
      <c r="D35" s="165">
        <v>0</v>
      </c>
      <c r="E35" s="165">
        <v>0</v>
      </c>
      <c r="F35" s="176">
        <f>IFERROR(E35/E37,0)</f>
        <v>0</v>
      </c>
      <c r="G35" s="166"/>
    </row>
    <row r="36" spans="3:7" ht="40.4" customHeight="1" x14ac:dyDescent="0.35">
      <c r="C36" s="164" t="s">
        <v>95</v>
      </c>
      <c r="D36" s="165">
        <v>0</v>
      </c>
      <c r="E36" s="165">
        <v>0</v>
      </c>
      <c r="F36" s="176">
        <f>IFERROR(E36/E37,0)</f>
        <v>0</v>
      </c>
      <c r="G36" s="166"/>
    </row>
    <row r="37" spans="3:7" x14ac:dyDescent="0.35">
      <c r="C37" s="167" t="s">
        <v>97</v>
      </c>
      <c r="D37" s="177">
        <f>SUM(D32:D36)</f>
        <v>6</v>
      </c>
      <c r="E37" s="177">
        <f>SUM(E32:E36)</f>
        <v>1015.46</v>
      </c>
      <c r="F37" s="176">
        <f>SUM(F32:F36)</f>
        <v>0.99999999999999989</v>
      </c>
      <c r="G37" s="347"/>
    </row>
    <row r="39" spans="3:7" x14ac:dyDescent="0.35">
      <c r="C39" s="162" t="s">
        <v>30</v>
      </c>
    </row>
    <row r="40" spans="3:7" ht="77.5" x14ac:dyDescent="0.35">
      <c r="C40" s="163" t="s">
        <v>87</v>
      </c>
      <c r="D40" s="163" t="s">
        <v>88</v>
      </c>
      <c r="E40" s="163" t="s">
        <v>89</v>
      </c>
      <c r="F40" s="163" t="s">
        <v>90</v>
      </c>
      <c r="G40" s="163" t="s">
        <v>98</v>
      </c>
    </row>
    <row r="41" spans="3:7" ht="40.4" customHeight="1" x14ac:dyDescent="0.35">
      <c r="C41" s="164" t="s">
        <v>91</v>
      </c>
      <c r="D41" s="165">
        <v>0</v>
      </c>
      <c r="E41" s="165">
        <v>0</v>
      </c>
      <c r="F41" s="176">
        <f>IFERROR(E41/E46,0)</f>
        <v>0</v>
      </c>
      <c r="G41" s="166"/>
    </row>
    <row r="42" spans="3:7" ht="40.4" customHeight="1" x14ac:dyDescent="0.35">
      <c r="C42" s="164" t="s">
        <v>92</v>
      </c>
      <c r="D42" s="165">
        <v>0</v>
      </c>
      <c r="E42" s="165">
        <v>0</v>
      </c>
      <c r="F42" s="176">
        <f>IFERROR(E42/E46,0)</f>
        <v>0</v>
      </c>
      <c r="G42" s="166"/>
    </row>
    <row r="43" spans="3:7" ht="40.4" customHeight="1" x14ac:dyDescent="0.35">
      <c r="C43" s="164" t="s">
        <v>93</v>
      </c>
      <c r="D43" s="165">
        <v>0</v>
      </c>
      <c r="E43" s="165">
        <v>0</v>
      </c>
      <c r="F43" s="176">
        <f>IFERROR(E43/E46,0)</f>
        <v>0</v>
      </c>
      <c r="G43" s="166"/>
    </row>
    <row r="44" spans="3:7" ht="40.4" customHeight="1" x14ac:dyDescent="0.35">
      <c r="C44" s="164" t="s">
        <v>94</v>
      </c>
      <c r="D44" s="165">
        <v>0</v>
      </c>
      <c r="E44" s="165">
        <v>0</v>
      </c>
      <c r="F44" s="176">
        <f>IFERROR(E44/E46,0)</f>
        <v>0</v>
      </c>
      <c r="G44" s="166"/>
    </row>
    <row r="45" spans="3:7" ht="40.4" customHeight="1" x14ac:dyDescent="0.35">
      <c r="C45" s="164" t="s">
        <v>95</v>
      </c>
      <c r="D45" s="165">
        <v>0</v>
      </c>
      <c r="E45" s="165">
        <v>0</v>
      </c>
      <c r="F45" s="176">
        <f>IFERROR(E45/E46,0)</f>
        <v>0</v>
      </c>
      <c r="G45" s="166"/>
    </row>
    <row r="46" spans="3:7" x14ac:dyDescent="0.35">
      <c r="C46" s="167" t="s">
        <v>97</v>
      </c>
      <c r="D46" s="177">
        <f>SUM(D41:D45)</f>
        <v>0</v>
      </c>
      <c r="E46" s="177">
        <f>SUM(E41:E45)</f>
        <v>0</v>
      </c>
      <c r="F46" s="176">
        <f>SUM(F41:F45)</f>
        <v>0</v>
      </c>
      <c r="G46" s="347"/>
    </row>
    <row r="48" spans="3:7" x14ac:dyDescent="0.35">
      <c r="C48" s="162" t="s">
        <v>32</v>
      </c>
    </row>
    <row r="49" spans="3:7" ht="77.5" x14ac:dyDescent="0.35">
      <c r="C49" s="163" t="s">
        <v>87</v>
      </c>
      <c r="D49" s="163" t="s">
        <v>88</v>
      </c>
      <c r="E49" s="163" t="s">
        <v>89</v>
      </c>
      <c r="F49" s="163" t="s">
        <v>90</v>
      </c>
      <c r="G49" s="163" t="s">
        <v>98</v>
      </c>
    </row>
    <row r="50" spans="3:7" ht="40.4" customHeight="1" x14ac:dyDescent="0.35">
      <c r="C50" s="164" t="s">
        <v>91</v>
      </c>
      <c r="D50" s="165">
        <v>0</v>
      </c>
      <c r="E50" s="165">
        <v>0</v>
      </c>
      <c r="F50" s="176">
        <f>IFERROR(E50/E55,0)</f>
        <v>0</v>
      </c>
      <c r="G50" s="166"/>
    </row>
    <row r="51" spans="3:7" ht="40.4" customHeight="1" x14ac:dyDescent="0.35">
      <c r="C51" s="164" t="s">
        <v>92</v>
      </c>
      <c r="D51" s="165">
        <v>0</v>
      </c>
      <c r="E51" s="165">
        <v>0</v>
      </c>
      <c r="F51" s="176">
        <f>IFERROR(E51/E55,0)</f>
        <v>0</v>
      </c>
      <c r="G51" s="166"/>
    </row>
    <row r="52" spans="3:7" ht="40.4" customHeight="1" x14ac:dyDescent="0.35">
      <c r="C52" s="164" t="s">
        <v>93</v>
      </c>
      <c r="D52" s="165">
        <v>0</v>
      </c>
      <c r="E52" s="165">
        <v>0</v>
      </c>
      <c r="F52" s="176">
        <f>IFERROR(E52/E55,0)</f>
        <v>0</v>
      </c>
      <c r="G52" s="166"/>
    </row>
    <row r="53" spans="3:7" ht="40.4" customHeight="1" x14ac:dyDescent="0.35">
      <c r="C53" s="164" t="s">
        <v>94</v>
      </c>
      <c r="D53" s="165">
        <v>0</v>
      </c>
      <c r="E53" s="165">
        <v>0</v>
      </c>
      <c r="F53" s="176">
        <f>IFERROR(E53/E55,0)</f>
        <v>0</v>
      </c>
      <c r="G53" s="166"/>
    </row>
    <row r="54" spans="3:7" ht="40.4" customHeight="1" x14ac:dyDescent="0.35">
      <c r="C54" s="164" t="s">
        <v>95</v>
      </c>
      <c r="D54" s="165">
        <v>0</v>
      </c>
      <c r="E54" s="165">
        <v>0</v>
      </c>
      <c r="F54" s="176">
        <f>IFERROR(E54/E55,0)</f>
        <v>0</v>
      </c>
      <c r="G54" s="166"/>
    </row>
    <row r="55" spans="3:7" x14ac:dyDescent="0.35">
      <c r="C55" s="167" t="s">
        <v>97</v>
      </c>
      <c r="D55" s="177">
        <f>SUM(D50:D54)</f>
        <v>0</v>
      </c>
      <c r="E55" s="177">
        <f>SUM(E50:E54)</f>
        <v>0</v>
      </c>
      <c r="F55" s="176">
        <f>SUM(F50:F54)</f>
        <v>0</v>
      </c>
      <c r="G55" s="347"/>
    </row>
    <row r="57" spans="3:7" x14ac:dyDescent="0.35">
      <c r="C57" s="162" t="s">
        <v>96</v>
      </c>
    </row>
    <row r="58" spans="3:7" ht="77.5" x14ac:dyDescent="0.35">
      <c r="C58" s="163" t="s">
        <v>87</v>
      </c>
      <c r="D58" s="163" t="s">
        <v>88</v>
      </c>
      <c r="E58" s="163" t="s">
        <v>89</v>
      </c>
      <c r="F58" s="163" t="s">
        <v>90</v>
      </c>
      <c r="G58" s="163" t="s">
        <v>98</v>
      </c>
    </row>
    <row r="59" spans="3:7" ht="40.4" customHeight="1" x14ac:dyDescent="0.35">
      <c r="C59" s="164" t="s">
        <v>91</v>
      </c>
      <c r="D59" s="165"/>
      <c r="E59" s="165"/>
      <c r="F59" s="176">
        <f>IFERROR(E59/E64,0)</f>
        <v>0</v>
      </c>
      <c r="G59" s="166"/>
    </row>
    <row r="60" spans="3:7" ht="40.4" customHeight="1" x14ac:dyDescent="0.35">
      <c r="C60" s="164" t="s">
        <v>92</v>
      </c>
      <c r="D60" s="165"/>
      <c r="E60" s="165"/>
      <c r="F60" s="176">
        <f>IFERROR(E60/E64,0)</f>
        <v>0</v>
      </c>
      <c r="G60" s="166"/>
    </row>
    <row r="61" spans="3:7" ht="40.4" customHeight="1" x14ac:dyDescent="0.35">
      <c r="C61" s="164" t="s">
        <v>93</v>
      </c>
      <c r="D61" s="165"/>
      <c r="E61" s="165"/>
      <c r="F61" s="176">
        <f>IFERROR(E61/E64,0)</f>
        <v>0</v>
      </c>
      <c r="G61" s="166"/>
    </row>
    <row r="62" spans="3:7" ht="40.4" customHeight="1" x14ac:dyDescent="0.35">
      <c r="C62" s="164" t="s">
        <v>94</v>
      </c>
      <c r="D62" s="165"/>
      <c r="E62" s="165"/>
      <c r="F62" s="176">
        <f>IFERROR(E62/E64,0)</f>
        <v>0</v>
      </c>
      <c r="G62" s="166"/>
    </row>
    <row r="63" spans="3:7" ht="40.4" customHeight="1" x14ac:dyDescent="0.35">
      <c r="C63" s="164" t="s">
        <v>95</v>
      </c>
      <c r="D63" s="165"/>
      <c r="E63" s="165"/>
      <c r="F63" s="176">
        <f>IFERROR(E63/E64,0)</f>
        <v>0</v>
      </c>
      <c r="G63" s="166"/>
    </row>
    <row r="64" spans="3:7" x14ac:dyDescent="0.35">
      <c r="C64" s="167" t="s">
        <v>97</v>
      </c>
      <c r="D64" s="177">
        <f>SUM(D59:D63)</f>
        <v>0</v>
      </c>
      <c r="E64" s="177">
        <f>SUM(E59:E63)</f>
        <v>0</v>
      </c>
      <c r="F64" s="176">
        <f>SUM(F59:F63)</f>
        <v>0</v>
      </c>
      <c r="G64" s="347"/>
    </row>
    <row r="66" spans="3:7" x14ac:dyDescent="0.35">
      <c r="C66" s="108" t="s">
        <v>99</v>
      </c>
    </row>
    <row r="68" spans="3:7" x14ac:dyDescent="0.35">
      <c r="C68" s="108" t="s">
        <v>100</v>
      </c>
    </row>
    <row r="69" spans="3:7" x14ac:dyDescent="0.35">
      <c r="C69" s="108" t="s">
        <v>149</v>
      </c>
    </row>
    <row r="70" spans="3:7" x14ac:dyDescent="0.35">
      <c r="C70" s="108" t="s">
        <v>101</v>
      </c>
    </row>
    <row r="72" spans="3:7" ht="16" thickBot="1" x14ac:dyDescent="0.4">
      <c r="C72" s="108" t="s">
        <v>102</v>
      </c>
    </row>
    <row r="73" spans="3:7" x14ac:dyDescent="0.35">
      <c r="C73" s="168" t="s">
        <v>1012</v>
      </c>
      <c r="D73" s="110"/>
      <c r="E73" s="110"/>
      <c r="F73" s="110"/>
      <c r="G73" s="111"/>
    </row>
    <row r="74" spans="3:7" x14ac:dyDescent="0.35">
      <c r="C74" s="169"/>
      <c r="D74" s="108" t="s">
        <v>1008</v>
      </c>
      <c r="G74" s="170"/>
    </row>
    <row r="75" spans="3:7" x14ac:dyDescent="0.35">
      <c r="C75" s="169"/>
      <c r="D75" s="108" t="s">
        <v>1010</v>
      </c>
      <c r="G75" s="170"/>
    </row>
    <row r="76" spans="3:7" x14ac:dyDescent="0.35">
      <c r="C76" s="169"/>
      <c r="D76" s="108" t="s">
        <v>1009</v>
      </c>
      <c r="G76" s="170"/>
    </row>
    <row r="77" spans="3:7" x14ac:dyDescent="0.35">
      <c r="C77" s="169"/>
      <c r="D77" s="108" t="s">
        <v>1011</v>
      </c>
      <c r="G77" s="170"/>
    </row>
    <row r="78" spans="3:7" x14ac:dyDescent="0.35">
      <c r="C78" s="169"/>
      <c r="G78" s="170"/>
    </row>
    <row r="79" spans="3:7" x14ac:dyDescent="0.35">
      <c r="C79" s="169" t="s">
        <v>1013</v>
      </c>
      <c r="G79" s="170"/>
    </row>
    <row r="80" spans="3:7" x14ac:dyDescent="0.35">
      <c r="C80" s="169"/>
      <c r="G80" s="170"/>
    </row>
    <row r="81" spans="3:7" x14ac:dyDescent="0.35">
      <c r="C81" s="169"/>
      <c r="G81" s="170"/>
    </row>
    <row r="82" spans="3:7" x14ac:dyDescent="0.35">
      <c r="C82" s="169"/>
      <c r="G82" s="170"/>
    </row>
    <row r="83" spans="3:7" x14ac:dyDescent="0.35">
      <c r="C83" s="169"/>
      <c r="G83" s="170"/>
    </row>
    <row r="84" spans="3:7" x14ac:dyDescent="0.35">
      <c r="C84" s="169"/>
      <c r="G84" s="170"/>
    </row>
    <row r="85" spans="3:7" x14ac:dyDescent="0.35">
      <c r="C85" s="169"/>
      <c r="G85" s="170"/>
    </row>
    <row r="86" spans="3:7" x14ac:dyDescent="0.35">
      <c r="C86" s="169"/>
      <c r="G86" s="170"/>
    </row>
    <row r="87" spans="3:7" x14ac:dyDescent="0.35">
      <c r="C87" s="169"/>
      <c r="G87" s="170"/>
    </row>
    <row r="88" spans="3:7" x14ac:dyDescent="0.35">
      <c r="C88" s="169"/>
      <c r="G88" s="170"/>
    </row>
    <row r="89" spans="3:7" x14ac:dyDescent="0.35">
      <c r="C89" s="169"/>
      <c r="G89" s="170"/>
    </row>
    <row r="90" spans="3:7" x14ac:dyDescent="0.35">
      <c r="C90" s="169"/>
      <c r="G90" s="170"/>
    </row>
    <row r="91" spans="3:7" x14ac:dyDescent="0.35">
      <c r="C91" s="169"/>
      <c r="G91" s="170"/>
    </row>
    <row r="92" spans="3:7" x14ac:dyDescent="0.35">
      <c r="C92" s="169"/>
      <c r="G92" s="170"/>
    </row>
    <row r="93" spans="3:7" x14ac:dyDescent="0.35">
      <c r="C93" s="169"/>
      <c r="G93" s="170"/>
    </row>
    <row r="94" spans="3:7" x14ac:dyDescent="0.35">
      <c r="C94" s="169"/>
      <c r="G94" s="170"/>
    </row>
    <row r="95" spans="3:7" x14ac:dyDescent="0.35">
      <c r="C95" s="169"/>
      <c r="G95" s="170"/>
    </row>
    <row r="96" spans="3:7" x14ac:dyDescent="0.35">
      <c r="C96" s="169"/>
      <c r="G96" s="170"/>
    </row>
    <row r="97" spans="3:7" ht="16" thickBot="1" x14ac:dyDescent="0.4">
      <c r="C97" s="171"/>
      <c r="D97" s="172"/>
      <c r="E97" s="172"/>
      <c r="F97" s="172"/>
      <c r="G97" s="173"/>
    </row>
  </sheetData>
  <sheetProtection algorithmName="SHA-512" hashValue="dx5wWOoOWRgPpcxVqKm/pjeGj8nDZVOZ5O9l4lrgYByHPBHMyzo8zKpusVuXmjcld5t8r7ML0mRnNrHEw8TbkA==" saltValue="9sGzDnDUgYc/GO5FXwU2iw=="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June 14,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topLeftCell="A25" zoomScale="78" workbookViewId="0">
      <selection activeCell="E74" sqref="E74"/>
    </sheetView>
  </sheetViews>
  <sheetFormatPr defaultColWidth="8.69140625" defaultRowHeight="15.5" x14ac:dyDescent="0.35"/>
  <cols>
    <col min="1" max="1" width="3.23046875" style="108" customWidth="1"/>
    <col min="2" max="2" width="9.69140625" style="108" customWidth="1"/>
    <col min="3" max="3" width="37.69140625" style="108" customWidth="1"/>
    <col min="4" max="4" width="12.4609375" style="108" customWidth="1"/>
    <col min="5" max="5" width="11.69140625" style="108" customWidth="1"/>
    <col min="6" max="6" width="12" style="108" customWidth="1"/>
    <col min="7" max="8" width="9.69140625" style="108" customWidth="1"/>
    <col min="9" max="9" width="10.07421875" style="108" customWidth="1"/>
    <col min="10" max="16384" width="8.69140625" style="108"/>
  </cols>
  <sheetData>
    <row r="1" spans="2:6" ht="18" x14ac:dyDescent="0.4">
      <c r="B1" s="107" t="s">
        <v>47</v>
      </c>
    </row>
    <row r="3" spans="2:6" x14ac:dyDescent="0.35">
      <c r="B3" s="174" t="str">
        <f>'Cover-Input Page '!$C7</f>
        <v>Anthem Blue Cross Life and Health Insurance Company</v>
      </c>
      <c r="C3" s="157"/>
    </row>
    <row r="4" spans="2:6" x14ac:dyDescent="0.35">
      <c r="B4" s="181" t="str">
        <f>"Reporting Year: "&amp;'Cover-Input Page '!$C5</f>
        <v>Reporting Year: 2023</v>
      </c>
      <c r="C4" s="157"/>
    </row>
    <row r="5" spans="2:6" ht="16" thickBot="1" x14ac:dyDescent="0.4"/>
    <row r="6" spans="2:6" ht="18.5" thickBot="1" x14ac:dyDescent="0.4">
      <c r="B6" s="114" t="s">
        <v>406</v>
      </c>
      <c r="C6" s="116"/>
    </row>
    <row r="8" spans="2:6" x14ac:dyDescent="0.35">
      <c r="C8" s="182" t="s">
        <v>404</v>
      </c>
      <c r="D8" s="183"/>
      <c r="E8" s="183"/>
    </row>
    <row r="9" spans="2:6" x14ac:dyDescent="0.35">
      <c r="C9" s="190" t="str">
        <f>CONCATENATE("Allowed Trend: "&amp;'Cover-Input Page '!C5&amp;" / "&amp;'Cover-Input Page '!C5-1)</f>
        <v>Allowed Trend: 2023 / 2022</v>
      </c>
      <c r="D9" s="183"/>
      <c r="E9" s="183"/>
    </row>
    <row r="11" spans="2:6" ht="62" x14ac:dyDescent="0.35">
      <c r="C11" s="164" t="s">
        <v>38</v>
      </c>
      <c r="D11" s="191" t="str">
        <f>CONCATENATE('Cover-Input Page '!C5-1 &amp;"  Aggregate Dollars (PMPM)")</f>
        <v>2022  Aggregate Dollars (PMPM)</v>
      </c>
      <c r="E11" s="191" t="str">
        <f>CONCATENATE('Cover-Input Page '!C5 &amp;"  Aggregate Dollars (PMPM)")</f>
        <v>2023  Aggregate Dollars (PMPM)</v>
      </c>
      <c r="F11" s="191" t="str">
        <f>CONCATENATE("Overall "&amp;'Cover-Input Page '!C5&amp;" Trend")</f>
        <v>Overall 2023 Trend</v>
      </c>
    </row>
    <row r="12" spans="2:6" ht="18.5" x14ac:dyDescent="0.35">
      <c r="C12" s="164" t="s">
        <v>119</v>
      </c>
      <c r="D12" s="184">
        <v>130.98189397614829</v>
      </c>
      <c r="E12" s="192">
        <f>D12*(1+F12)</f>
        <v>140.05153416711349</v>
      </c>
      <c r="F12" s="185">
        <v>6.9243464998427706E-2</v>
      </c>
    </row>
    <row r="13" spans="2:6" x14ac:dyDescent="0.35">
      <c r="C13" s="164" t="s">
        <v>441</v>
      </c>
      <c r="D13" s="184">
        <v>143.10557862834966</v>
      </c>
      <c r="E13" s="192">
        <f t="shared" ref="E13:E22" si="0">D13*(1+F13)</f>
        <v>153.01470475318155</v>
      </c>
      <c r="F13" s="185">
        <v>6.9243464998427706E-2</v>
      </c>
    </row>
    <row r="14" spans="2:6" ht="18.5" x14ac:dyDescent="0.35">
      <c r="C14" s="164" t="s">
        <v>120</v>
      </c>
      <c r="D14" s="184">
        <v>173.64442542610377</v>
      </c>
      <c r="E14" s="192">
        <f t="shared" si="0"/>
        <v>185.66816712026827</v>
      </c>
      <c r="F14" s="185">
        <v>6.9243464998427706E-2</v>
      </c>
    </row>
    <row r="15" spans="2:6" ht="18.5" x14ac:dyDescent="0.35">
      <c r="C15" s="164" t="s">
        <v>122</v>
      </c>
      <c r="D15" s="184">
        <v>20.701048842035966</v>
      </c>
      <c r="E15" s="192">
        <f t="shared" si="0"/>
        <v>22.134461192960227</v>
      </c>
      <c r="F15" s="185">
        <v>6.9243464998427706E-2</v>
      </c>
    </row>
    <row r="16" spans="2:6" x14ac:dyDescent="0.35">
      <c r="C16" s="164" t="s">
        <v>394</v>
      </c>
      <c r="D16" s="184">
        <v>25.259505686544298</v>
      </c>
      <c r="E16" s="192">
        <f t="shared" si="0"/>
        <v>27.008561384428113</v>
      </c>
      <c r="F16" s="185">
        <v>6.9243464998427706E-2</v>
      </c>
    </row>
    <row r="17" spans="2:9" x14ac:dyDescent="0.35">
      <c r="C17" s="164" t="s">
        <v>41</v>
      </c>
      <c r="D17" s="184"/>
      <c r="E17" s="192">
        <f t="shared" si="0"/>
        <v>0</v>
      </c>
      <c r="F17" s="185"/>
    </row>
    <row r="18" spans="2:9" x14ac:dyDescent="0.35">
      <c r="C18" s="164" t="s">
        <v>42</v>
      </c>
      <c r="D18" s="184"/>
      <c r="E18" s="192">
        <f t="shared" si="0"/>
        <v>0</v>
      </c>
      <c r="F18" s="185"/>
    </row>
    <row r="19" spans="2:9" x14ac:dyDescent="0.35">
      <c r="C19" s="164" t="s">
        <v>43</v>
      </c>
      <c r="D19" s="184"/>
      <c r="E19" s="192">
        <f t="shared" si="0"/>
        <v>0</v>
      </c>
      <c r="F19" s="185"/>
    </row>
    <row r="20" spans="2:9" x14ac:dyDescent="0.35">
      <c r="C20" s="186" t="s">
        <v>462</v>
      </c>
      <c r="D20" s="184"/>
      <c r="E20" s="192">
        <f t="shared" si="0"/>
        <v>0</v>
      </c>
      <c r="F20" s="185"/>
    </row>
    <row r="21" spans="2:9" x14ac:dyDescent="0.35">
      <c r="C21" s="186" t="s">
        <v>402</v>
      </c>
      <c r="D21" s="192">
        <f>SUM(D12:D20)</f>
        <v>493.69245255918202</v>
      </c>
      <c r="E21" s="192">
        <f>SUM(E12:E20)</f>
        <v>527.87742861795164</v>
      </c>
      <c r="F21" s="176">
        <f>SUMPRODUCT(D12:D20,F12:F20)/D21</f>
        <v>6.9243464998427706E-2</v>
      </c>
    </row>
    <row r="22" spans="2:9" ht="18.5" x14ac:dyDescent="0.35">
      <c r="C22" s="164" t="s">
        <v>121</v>
      </c>
      <c r="D22" s="184">
        <v>110.01748483195868</v>
      </c>
      <c r="E22" s="192">
        <f t="shared" si="0"/>
        <v>123.47289267152361</v>
      </c>
      <c r="F22" s="185">
        <v>0.12230244910721955</v>
      </c>
    </row>
    <row r="23" spans="2:9" x14ac:dyDescent="0.35">
      <c r="C23" s="164" t="s">
        <v>403</v>
      </c>
      <c r="D23" s="192">
        <f>SUM(D21:D22)</f>
        <v>603.70993739114067</v>
      </c>
      <c r="E23" s="192">
        <f>SUM(E21:E22)</f>
        <v>651.35032128947523</v>
      </c>
      <c r="F23" s="152">
        <f>SUMPRODUCT(F21:F22,D21:D22)/D23</f>
        <v>7.891270450873597E-2</v>
      </c>
    </row>
    <row r="24" spans="2:9" x14ac:dyDescent="0.35">
      <c r="B24" s="119"/>
      <c r="C24" s="119"/>
      <c r="D24" s="119"/>
      <c r="E24" s="119"/>
      <c r="F24" s="119"/>
      <c r="G24" s="119"/>
      <c r="H24" s="119"/>
      <c r="I24" s="119"/>
    </row>
    <row r="25" spans="2:9" ht="18.5" x14ac:dyDescent="0.35">
      <c r="B25" s="108" t="s">
        <v>123</v>
      </c>
    </row>
    <row r="26" spans="2:9" x14ac:dyDescent="0.35">
      <c r="B26" s="108" t="s">
        <v>148</v>
      </c>
    </row>
    <row r="27" spans="2:9" ht="18.5" x14ac:dyDescent="0.35">
      <c r="B27" s="108" t="s">
        <v>124</v>
      </c>
    </row>
    <row r="28" spans="2:9" ht="18.5" x14ac:dyDescent="0.35">
      <c r="B28" s="108" t="s">
        <v>125</v>
      </c>
    </row>
    <row r="29" spans="2:9" ht="18.5" x14ac:dyDescent="0.35">
      <c r="B29" s="108" t="s">
        <v>126</v>
      </c>
    </row>
    <row r="30" spans="2:9" ht="18.5" x14ac:dyDescent="0.35">
      <c r="B30" s="108" t="s">
        <v>127</v>
      </c>
    </row>
    <row r="31" spans="2:9" x14ac:dyDescent="0.35">
      <c r="B31" s="187"/>
    </row>
    <row r="32" spans="2:9" x14ac:dyDescent="0.35">
      <c r="B32" s="108" t="s">
        <v>442</v>
      </c>
    </row>
    <row r="33" spans="2:9" x14ac:dyDescent="0.35">
      <c r="B33" s="142"/>
      <c r="C33" s="134" t="s">
        <v>472</v>
      </c>
      <c r="D33" s="134"/>
      <c r="E33" s="134"/>
      <c r="F33" s="134"/>
      <c r="G33" s="134"/>
      <c r="H33" s="134"/>
      <c r="I33" s="135"/>
    </row>
    <row r="34" spans="2:9" x14ac:dyDescent="0.35">
      <c r="B34" s="143"/>
      <c r="I34" s="137"/>
    </row>
    <row r="35" spans="2:9" x14ac:dyDescent="0.35">
      <c r="B35" s="143"/>
      <c r="C35" s="108" t="s">
        <v>470</v>
      </c>
      <c r="I35" s="137"/>
    </row>
    <row r="36" spans="2:9" x14ac:dyDescent="0.35">
      <c r="B36" s="143"/>
      <c r="I36" s="137"/>
    </row>
    <row r="37" spans="2:9" x14ac:dyDescent="0.35">
      <c r="B37" s="143"/>
      <c r="C37" s="108" t="s">
        <v>471</v>
      </c>
      <c r="I37" s="137"/>
    </row>
    <row r="38" spans="2:9" x14ac:dyDescent="0.35">
      <c r="B38" s="143"/>
      <c r="I38" s="137"/>
    </row>
    <row r="39" spans="2:9" x14ac:dyDescent="0.35">
      <c r="B39" s="143"/>
      <c r="I39" s="137"/>
    </row>
    <row r="40" spans="2:9" x14ac:dyDescent="0.35">
      <c r="B40" s="143"/>
      <c r="I40" s="137"/>
    </row>
    <row r="41" spans="2:9" x14ac:dyDescent="0.35">
      <c r="B41" s="144"/>
      <c r="C41" s="119"/>
      <c r="D41" s="119"/>
      <c r="E41" s="119"/>
      <c r="F41" s="119"/>
      <c r="G41" s="119"/>
      <c r="H41" s="119"/>
      <c r="I41" s="139"/>
    </row>
    <row r="43" spans="2:9" ht="16" thickBot="1" x14ac:dyDescent="0.4"/>
    <row r="44" spans="2:9" ht="16" thickBot="1" x14ac:dyDescent="0.4">
      <c r="B44" s="114" t="s">
        <v>401</v>
      </c>
      <c r="C44" s="116"/>
    </row>
    <row r="46" spans="2:9" x14ac:dyDescent="0.35">
      <c r="C46" s="182" t="s">
        <v>405</v>
      </c>
      <c r="D46" s="182"/>
      <c r="E46" s="183"/>
      <c r="F46" s="183"/>
      <c r="G46" s="183"/>
      <c r="H46" s="183"/>
      <c r="I46" s="183"/>
    </row>
    <row r="47" spans="2:9" x14ac:dyDescent="0.35">
      <c r="C47" s="190" t="str">
        <f>CONCATENATE("Allowed Trend: "&amp;'Cover-Input Page '!C5+1&amp;" / "&amp;'Cover-Input Page '!C5)</f>
        <v>Allowed Trend: 2024 / 2023</v>
      </c>
      <c r="D47" s="182"/>
      <c r="E47" s="183"/>
      <c r="F47" s="183"/>
      <c r="G47" s="183"/>
      <c r="H47" s="183"/>
      <c r="I47" s="183"/>
    </row>
    <row r="48" spans="2:9" x14ac:dyDescent="0.35">
      <c r="E48" s="193" t="str">
        <f>CONCATENATE('Cover-Input Page '!C5+1&amp;" Trend Attributable to: ")</f>
        <v xml:space="preserve">2024 Trend Attributable to: </v>
      </c>
      <c r="F48" s="183"/>
      <c r="G48" s="183"/>
      <c r="H48" s="183"/>
    </row>
    <row r="49" spans="2:9" ht="75" customHeight="1" x14ac:dyDescent="0.35">
      <c r="C49" s="188" t="s">
        <v>38</v>
      </c>
      <c r="D49" s="194" t="str">
        <f>CONCATENATE('Cover-Input Page '!C5 &amp;"  Aggregate Dollars (PMPM)")</f>
        <v>2023  Aggregate Dollars (PMPM)</v>
      </c>
      <c r="E49" s="189" t="s">
        <v>44</v>
      </c>
      <c r="F49" s="189" t="s">
        <v>45</v>
      </c>
      <c r="G49" s="189" t="s">
        <v>46</v>
      </c>
      <c r="H49" s="194" t="str">
        <f>CONCATENATE('Cover-Input Page '!C5+1 &amp;" Projected Aggregate Dollars (PMPM)")</f>
        <v>2024 Projected Aggregate Dollars (PMPM)</v>
      </c>
      <c r="I49" s="194" t="str">
        <f>CONCATENATE("Overall "&amp;'Cover-Input Page '!C5+1&amp;" Trend")</f>
        <v>Overall 2024 Trend</v>
      </c>
    </row>
    <row r="50" spans="2:9" ht="18.5" x14ac:dyDescent="0.35">
      <c r="C50" s="164" t="s">
        <v>128</v>
      </c>
      <c r="D50" s="184">
        <v>140.05153416711349</v>
      </c>
      <c r="E50" s="185">
        <v>6.4369065118637492E-2</v>
      </c>
      <c r="F50" s="185">
        <v>3.6463633453087452E-2</v>
      </c>
      <c r="G50" s="185"/>
      <c r="H50" s="192">
        <f>D50*(1+E50)*(1+F50)*(1+G50)</f>
        <v>154.5020274531517</v>
      </c>
      <c r="I50" s="176">
        <f>(1+E50)*(1+F50)*(1+G50)-1</f>
        <v>0.10317982856792884</v>
      </c>
    </row>
    <row r="51" spans="2:9" x14ac:dyDescent="0.35">
      <c r="C51" s="164" t="s">
        <v>39</v>
      </c>
      <c r="D51" s="184">
        <v>153.01470475318155</v>
      </c>
      <c r="E51" s="185">
        <v>6.4369065118637492E-2</v>
      </c>
      <c r="F51" s="185">
        <v>3.6463633453087452E-2</v>
      </c>
      <c r="G51" s="185"/>
      <c r="H51" s="192">
        <f t="shared" ref="H51:H60" si="1">D51*(1+E51)*(1+F51)*(1+G51)</f>
        <v>168.80273575798708</v>
      </c>
      <c r="I51" s="176">
        <f t="shared" ref="I51:I60" si="2">(1+E51)*(1+F51)*(1+G51)-1</f>
        <v>0.10317982856792884</v>
      </c>
    </row>
    <row r="52" spans="2:9" ht="18.5" x14ac:dyDescent="0.35">
      <c r="C52" s="164" t="s">
        <v>129</v>
      </c>
      <c r="D52" s="184">
        <v>185.66816712026827</v>
      </c>
      <c r="E52" s="185">
        <v>6.4369065118637492E-2</v>
      </c>
      <c r="F52" s="185">
        <v>3.6463633453087452E-2</v>
      </c>
      <c r="G52" s="185"/>
      <c r="H52" s="192">
        <f t="shared" si="1"/>
        <v>204.8253767742591</v>
      </c>
      <c r="I52" s="176">
        <f t="shared" si="2"/>
        <v>0.10317982856792884</v>
      </c>
    </row>
    <row r="53" spans="2:9" x14ac:dyDescent="0.35">
      <c r="C53" s="164" t="s">
        <v>40</v>
      </c>
      <c r="D53" s="184">
        <v>22.134461192960227</v>
      </c>
      <c r="E53" s="185">
        <v>6.4369065118637492E-2</v>
      </c>
      <c r="F53" s="185">
        <v>3.6463633453087452E-2</v>
      </c>
      <c r="G53" s="185"/>
      <c r="H53" s="192">
        <f t="shared" si="1"/>
        <v>24.418291104293338</v>
      </c>
      <c r="I53" s="176">
        <f t="shared" si="2"/>
        <v>0.10317982856792884</v>
      </c>
    </row>
    <row r="54" spans="2:9" ht="18.5" x14ac:dyDescent="0.35">
      <c r="C54" s="164" t="s">
        <v>395</v>
      </c>
      <c r="D54" s="184">
        <v>27.008561384428113</v>
      </c>
      <c r="E54" s="185">
        <v>6.4369065118637492E-2</v>
      </c>
      <c r="F54" s="185">
        <v>3.6463633453087452E-2</v>
      </c>
      <c r="G54" s="185"/>
      <c r="H54" s="192">
        <f t="shared" si="1"/>
        <v>29.795300117939789</v>
      </c>
      <c r="I54" s="176">
        <f t="shared" si="2"/>
        <v>0.10317982856792884</v>
      </c>
    </row>
    <row r="55" spans="2:9" x14ac:dyDescent="0.35">
      <c r="C55" s="164" t="s">
        <v>41</v>
      </c>
      <c r="D55" s="184"/>
      <c r="E55" s="185"/>
      <c r="F55" s="185"/>
      <c r="G55" s="185"/>
      <c r="H55" s="192">
        <f t="shared" si="1"/>
        <v>0</v>
      </c>
      <c r="I55" s="176">
        <f t="shared" si="2"/>
        <v>0</v>
      </c>
    </row>
    <row r="56" spans="2:9" x14ac:dyDescent="0.35">
      <c r="C56" s="164" t="s">
        <v>42</v>
      </c>
      <c r="D56" s="184"/>
      <c r="E56" s="185"/>
      <c r="F56" s="185"/>
      <c r="G56" s="185"/>
      <c r="H56" s="192">
        <f t="shared" si="1"/>
        <v>0</v>
      </c>
      <c r="I56" s="176">
        <f t="shared" si="2"/>
        <v>0</v>
      </c>
    </row>
    <row r="57" spans="2:9" x14ac:dyDescent="0.35">
      <c r="C57" s="164" t="s">
        <v>43</v>
      </c>
      <c r="D57" s="184"/>
      <c r="E57" s="185"/>
      <c r="F57" s="185"/>
      <c r="G57" s="185"/>
      <c r="H57" s="192">
        <f t="shared" si="1"/>
        <v>0</v>
      </c>
      <c r="I57" s="176">
        <f t="shared" si="2"/>
        <v>0</v>
      </c>
    </row>
    <row r="58" spans="2:9" x14ac:dyDescent="0.35">
      <c r="C58" s="186" t="s">
        <v>462</v>
      </c>
      <c r="D58" s="184"/>
      <c r="E58" s="185"/>
      <c r="F58" s="185"/>
      <c r="G58" s="185"/>
      <c r="H58" s="192">
        <f t="shared" si="1"/>
        <v>0</v>
      </c>
      <c r="I58" s="176">
        <f t="shared" si="2"/>
        <v>0</v>
      </c>
    </row>
    <row r="59" spans="2:9" x14ac:dyDescent="0.35">
      <c r="C59" s="186" t="s">
        <v>402</v>
      </c>
      <c r="D59" s="192">
        <f>SUM(D50:D58)</f>
        <v>527.87742861795164</v>
      </c>
      <c r="E59" s="176">
        <f>SUMPRODUCT(E50:E58,D50:D58)/D59</f>
        <v>6.4369065118637492E-2</v>
      </c>
      <c r="F59" s="176">
        <f>SUMPRODUCT(F50:F58,D50:D58)/D59</f>
        <v>3.6463633453087452E-2</v>
      </c>
      <c r="G59" s="176">
        <f>SUMPRODUCT(G50:G58,D50:D58)/D59</f>
        <v>0</v>
      </c>
      <c r="H59" s="192">
        <f>SUM(H50:H58)</f>
        <v>582.34373120763087</v>
      </c>
      <c r="I59" s="176">
        <f>SUMPRODUCT(D50:D58,I50:I58)/D59</f>
        <v>0.10317982856792884</v>
      </c>
    </row>
    <row r="60" spans="2:9" ht="18.5" x14ac:dyDescent="0.35">
      <c r="C60" s="164" t="s">
        <v>130</v>
      </c>
      <c r="D60" s="184">
        <v>123.47289267152361</v>
      </c>
      <c r="E60" s="185">
        <v>9.2518682384711948E-2</v>
      </c>
      <c r="F60" s="185">
        <v>3.8364092012565187E-2</v>
      </c>
      <c r="G60" s="185"/>
      <c r="H60" s="192">
        <f t="shared" si="1"/>
        <v>140.07162152522727</v>
      </c>
      <c r="I60" s="176">
        <f t="shared" si="2"/>
        <v>0.13443216964116544</v>
      </c>
    </row>
    <row r="61" spans="2:9" x14ac:dyDescent="0.35">
      <c r="C61" s="164" t="s">
        <v>403</v>
      </c>
      <c r="D61" s="192">
        <f>SUM(D59:D60)</f>
        <v>651.35032128947523</v>
      </c>
      <c r="E61" s="176">
        <f>SUMPRODUCT(E59:E60,D59:D60)/D61</f>
        <v>6.9705233011450721E-2</v>
      </c>
      <c r="F61" s="176">
        <f>SUMPRODUCT(F59:F60,D59:D60)/D61</f>
        <v>3.6823892914196688E-2</v>
      </c>
      <c r="G61" s="176">
        <f>SUMPRODUCT(G59:G60,D59:D60)/D61</f>
        <v>0</v>
      </c>
      <c r="H61" s="192">
        <f>SUM(H59:H60)</f>
        <v>722.41535273285808</v>
      </c>
      <c r="I61" s="152">
        <f>SUMPRODUCT(D59:D60,I59:I60)/D61</f>
        <v>0.10910416272259743</v>
      </c>
    </row>
    <row r="62" spans="2:9" x14ac:dyDescent="0.35">
      <c r="B62" s="119"/>
      <c r="C62" s="119"/>
      <c r="D62" s="119"/>
      <c r="E62" s="119"/>
      <c r="F62" s="119"/>
      <c r="G62" s="119"/>
      <c r="H62" s="119"/>
      <c r="I62" s="119"/>
    </row>
    <row r="63" spans="2:9" ht="18.5" x14ac:dyDescent="0.35">
      <c r="B63" s="108" t="s">
        <v>131</v>
      </c>
    </row>
    <row r="64" spans="2:9" ht="18.5" x14ac:dyDescent="0.35">
      <c r="B64" s="108" t="s">
        <v>132</v>
      </c>
    </row>
    <row r="65" spans="2:9" ht="18.5" x14ac:dyDescent="0.35">
      <c r="B65" s="108" t="s">
        <v>133</v>
      </c>
    </row>
    <row r="66" spans="2:9" ht="18.5" x14ac:dyDescent="0.35">
      <c r="B66" s="108" t="s">
        <v>194</v>
      </c>
    </row>
    <row r="68" spans="2:9" x14ac:dyDescent="0.35">
      <c r="B68" s="108" t="s">
        <v>443</v>
      </c>
    </row>
    <row r="69" spans="2:9" ht="62" x14ac:dyDescent="0.35">
      <c r="B69" s="360"/>
      <c r="C69" s="361" t="s">
        <v>472</v>
      </c>
      <c r="D69" s="134"/>
      <c r="E69" s="134"/>
      <c r="F69" s="134"/>
      <c r="G69" s="134"/>
      <c r="H69" s="134"/>
      <c r="I69" s="135"/>
    </row>
    <row r="70" spans="2:9" x14ac:dyDescent="0.35">
      <c r="B70" s="143"/>
      <c r="I70" s="137"/>
    </row>
    <row r="71" spans="2:9" x14ac:dyDescent="0.35">
      <c r="B71" s="143"/>
      <c r="C71" s="108" t="s">
        <v>470</v>
      </c>
      <c r="I71" s="137"/>
    </row>
    <row r="72" spans="2:9" x14ac:dyDescent="0.35">
      <c r="B72" s="143"/>
      <c r="I72" s="137"/>
    </row>
    <row r="73" spans="2:9" x14ac:dyDescent="0.35">
      <c r="B73" s="143"/>
      <c r="C73" s="362" t="s">
        <v>471</v>
      </c>
      <c r="I73" s="137"/>
    </row>
    <row r="74" spans="2:9" x14ac:dyDescent="0.35">
      <c r="B74" s="143"/>
      <c r="I74" s="137"/>
    </row>
    <row r="75" spans="2:9" x14ac:dyDescent="0.35">
      <c r="B75" s="143"/>
      <c r="I75" s="137"/>
    </row>
    <row r="76" spans="2:9" x14ac:dyDescent="0.35">
      <c r="B76" s="143"/>
      <c r="I76" s="137"/>
    </row>
    <row r="77" spans="2:9" x14ac:dyDescent="0.35">
      <c r="B77" s="144"/>
      <c r="C77" s="119"/>
      <c r="D77" s="119"/>
      <c r="E77" s="119"/>
      <c r="F77" s="119"/>
      <c r="G77" s="119"/>
      <c r="H77" s="119"/>
      <c r="I77" s="139"/>
    </row>
  </sheetData>
  <sheetProtection algorithmName="SHA-512" hashValue="I3acol5YemnOCnCPHp4ROLSf86MKYY3y+d+6NMJ24CLn/MUFhtz+7XtbfFzvRNgvekDzIGzdm1U3sy4tmg+C9w==" saltValue="qqUMC675NlYGFxtaU8pIjA==" spinCount="100000" sheet="1" objects="1" scenarios="1"/>
  <pageMargins left="0.7" right="0.7" top="0.75" bottom="0.75" header="0.3" footer="0.3"/>
  <pageSetup orientation="portrait" r:id="rId1"/>
  <headerFooter>
    <oddFooter>&amp;L&amp;A
Version Date: June 14,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topLeftCell="A11" workbookViewId="0">
      <selection activeCell="D33" sqref="D33"/>
    </sheetView>
  </sheetViews>
  <sheetFormatPr defaultColWidth="9.69140625" defaultRowHeight="15.5" x14ac:dyDescent="0.35"/>
  <cols>
    <col min="1" max="1" width="3.23046875" style="108" customWidth="1"/>
    <col min="2" max="2" width="9.69140625" style="108" customWidth="1"/>
    <col min="3" max="3" width="17.4609375" style="108" customWidth="1"/>
    <col min="4" max="4" width="55.69140625" style="108" customWidth="1"/>
    <col min="5" max="16384" width="9.69140625" style="108"/>
  </cols>
  <sheetData>
    <row r="1" spans="2:3" ht="18" x14ac:dyDescent="0.4">
      <c r="B1" s="107" t="s">
        <v>47</v>
      </c>
    </row>
    <row r="3" spans="2:3" x14ac:dyDescent="0.35">
      <c r="B3" s="174" t="str">
        <f>'Cover-Input Page '!$C7</f>
        <v>Anthem Blue Cross Life and Health Insurance Company</v>
      </c>
      <c r="C3" s="157"/>
    </row>
    <row r="4" spans="2:3" ht="16" thickBot="1" x14ac:dyDescent="0.4">
      <c r="B4" s="175" t="str">
        <f>"Reporting Year: "&amp;'Cover-Input Page '!$C5</f>
        <v>Reporting Year: 2023</v>
      </c>
      <c r="C4" s="157"/>
    </row>
    <row r="5" spans="2:3" ht="16" thickBot="1" x14ac:dyDescent="0.4"/>
    <row r="6" spans="2:3" ht="16" thickBot="1" x14ac:dyDescent="0.4">
      <c r="B6" s="114" t="s">
        <v>54</v>
      </c>
      <c r="C6" s="116"/>
    </row>
    <row r="8" spans="2:3" x14ac:dyDescent="0.35">
      <c r="C8" s="108" t="s">
        <v>134</v>
      </c>
    </row>
    <row r="9" spans="2:3" x14ac:dyDescent="0.35">
      <c r="C9" s="108" t="s">
        <v>135</v>
      </c>
    </row>
    <row r="10" spans="2:3" x14ac:dyDescent="0.35">
      <c r="C10" s="108" t="s">
        <v>136</v>
      </c>
    </row>
    <row r="12" spans="2:3" x14ac:dyDescent="0.35">
      <c r="C12" s="108" t="s">
        <v>137</v>
      </c>
    </row>
    <row r="13" spans="2:3" x14ac:dyDescent="0.35">
      <c r="C13" s="108" t="s">
        <v>138</v>
      </c>
    </row>
    <row r="14" spans="2:3" x14ac:dyDescent="0.35">
      <c r="C14" s="108" t="s">
        <v>139</v>
      </c>
    </row>
    <row r="15" spans="2:3" x14ac:dyDescent="0.35">
      <c r="C15" s="108" t="s">
        <v>140</v>
      </c>
    </row>
    <row r="16" spans="2:3" x14ac:dyDescent="0.35">
      <c r="C16" s="108" t="s">
        <v>141</v>
      </c>
    </row>
    <row r="17" spans="3:3" x14ac:dyDescent="0.35">
      <c r="C17" s="108" t="s">
        <v>142</v>
      </c>
    </row>
    <row r="19" spans="3:3" x14ac:dyDescent="0.35">
      <c r="C19" s="161" t="s">
        <v>143</v>
      </c>
    </row>
  </sheetData>
  <sheetProtection algorithmName="SHA-512" hashValue="XH8mD5YblBQgvcwzCJMIeAtbFrlORzTBkLDMranVPQCnd4LLcUFHchKCStvTepRDAR1LT/rHx8AWg2ulc9aBmQ==" saltValue="HR8gehcc7pUh6ubqYs5sMw=="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June 14,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topLeftCell="B21" workbookViewId="0">
      <selection activeCell="G51" sqref="G51"/>
    </sheetView>
  </sheetViews>
  <sheetFormatPr defaultColWidth="8.69140625" defaultRowHeight="15.5" x14ac:dyDescent="0.35"/>
  <cols>
    <col min="1" max="1" width="3.23046875" style="108" customWidth="1"/>
    <col min="2" max="2" width="9.69140625" style="108" customWidth="1"/>
    <col min="3" max="3" width="18.84375" style="108" customWidth="1"/>
    <col min="4" max="4" width="18.53515625" style="108" customWidth="1"/>
    <col min="5" max="5" width="19.84375" style="108" customWidth="1"/>
    <col min="6" max="6" width="71" style="108" customWidth="1"/>
    <col min="7" max="16384" width="8.69140625" style="108"/>
  </cols>
  <sheetData>
    <row r="1" spans="2:4" ht="18" x14ac:dyDescent="0.4">
      <c r="B1" s="107" t="s">
        <v>47</v>
      </c>
    </row>
    <row r="3" spans="2:4" x14ac:dyDescent="0.35">
      <c r="B3" s="174" t="str">
        <f>'Cover-Input Page '!$C7</f>
        <v>Anthem Blue Cross Life and Health Insurance Company</v>
      </c>
      <c r="C3" s="157"/>
    </row>
    <row r="4" spans="2:4" x14ac:dyDescent="0.35">
      <c r="B4" s="181" t="str">
        <f>"Reporting Year: "&amp;'Cover-Input Page '!$C5</f>
        <v>Reporting Year: 2023</v>
      </c>
      <c r="C4" s="157"/>
    </row>
    <row r="5" spans="2:4" ht="16" thickBot="1" x14ac:dyDescent="0.4"/>
    <row r="6" spans="2:4" ht="16" thickBot="1" x14ac:dyDescent="0.4">
      <c r="B6" s="114" t="s">
        <v>55</v>
      </c>
      <c r="C6" s="116"/>
      <c r="D6" s="116"/>
    </row>
    <row r="8" spans="2:4" x14ac:dyDescent="0.35">
      <c r="C8" s="108" t="s">
        <v>256</v>
      </c>
    </row>
    <row r="9" spans="2:4" x14ac:dyDescent="0.35">
      <c r="C9" s="108" t="s">
        <v>144</v>
      </c>
    </row>
    <row r="11" spans="2:4" x14ac:dyDescent="0.35">
      <c r="C11" s="108" t="s">
        <v>145</v>
      </c>
    </row>
    <row r="12" spans="2:4" x14ac:dyDescent="0.35">
      <c r="C12" s="108" t="s">
        <v>146</v>
      </c>
    </row>
    <row r="13" spans="2:4" x14ac:dyDescent="0.35">
      <c r="C13" s="108" t="s">
        <v>444</v>
      </c>
    </row>
    <row r="14" spans="2:4" x14ac:dyDescent="0.35">
      <c r="C14" s="108" t="s">
        <v>147</v>
      </c>
    </row>
    <row r="16" spans="2:4" ht="16" thickBot="1" x14ac:dyDescent="0.4">
      <c r="C16" s="108" t="s">
        <v>102</v>
      </c>
    </row>
    <row r="17" spans="3:6" x14ac:dyDescent="0.35">
      <c r="C17" s="168" t="s">
        <v>974</v>
      </c>
      <c r="D17" s="110"/>
      <c r="E17" s="110"/>
      <c r="F17" s="111"/>
    </row>
    <row r="18" spans="3:6" x14ac:dyDescent="0.35">
      <c r="C18" s="169" t="s">
        <v>977</v>
      </c>
      <c r="F18" s="170"/>
    </row>
    <row r="19" spans="3:6" x14ac:dyDescent="0.35">
      <c r="C19" s="169" t="s">
        <v>978</v>
      </c>
      <c r="F19" s="170"/>
    </row>
    <row r="20" spans="3:6" x14ac:dyDescent="0.35">
      <c r="C20" s="169" t="s">
        <v>979</v>
      </c>
      <c r="F20" s="170"/>
    </row>
    <row r="21" spans="3:6" x14ac:dyDescent="0.35">
      <c r="C21" s="169" t="s">
        <v>980</v>
      </c>
      <c r="F21" s="170"/>
    </row>
    <row r="22" spans="3:6" x14ac:dyDescent="0.35">
      <c r="C22" s="363" t="s">
        <v>981</v>
      </c>
      <c r="F22" s="170"/>
    </row>
    <row r="23" spans="3:6" x14ac:dyDescent="0.35">
      <c r="C23" s="169" t="s">
        <v>982</v>
      </c>
      <c r="F23" s="170"/>
    </row>
    <row r="24" spans="3:6" x14ac:dyDescent="0.35">
      <c r="C24" s="169" t="s">
        <v>983</v>
      </c>
      <c r="F24" s="170"/>
    </row>
    <row r="25" spans="3:6" x14ac:dyDescent="0.35">
      <c r="C25" s="169" t="s">
        <v>984</v>
      </c>
      <c r="F25" s="170"/>
    </row>
    <row r="26" spans="3:6" x14ac:dyDescent="0.35">
      <c r="C26" s="169" t="s">
        <v>985</v>
      </c>
      <c r="F26" s="170"/>
    </row>
    <row r="27" spans="3:6" x14ac:dyDescent="0.35">
      <c r="C27" s="169" t="s">
        <v>987</v>
      </c>
      <c r="F27" s="170"/>
    </row>
    <row r="28" spans="3:6" x14ac:dyDescent="0.35">
      <c r="C28" s="169" t="s">
        <v>986</v>
      </c>
      <c r="F28" s="170"/>
    </row>
    <row r="29" spans="3:6" x14ac:dyDescent="0.35">
      <c r="C29" s="169" t="s">
        <v>988</v>
      </c>
      <c r="F29" s="170"/>
    </row>
    <row r="30" spans="3:6" x14ac:dyDescent="0.35">
      <c r="C30" s="169" t="s">
        <v>989</v>
      </c>
      <c r="F30" s="170"/>
    </row>
    <row r="31" spans="3:6" x14ac:dyDescent="0.35">
      <c r="C31" s="169" t="s">
        <v>990</v>
      </c>
      <c r="F31" s="170"/>
    </row>
    <row r="32" spans="3:6" x14ac:dyDescent="0.35">
      <c r="C32" s="169" t="s">
        <v>991</v>
      </c>
      <c r="F32" s="170"/>
    </row>
    <row r="33" spans="3:6" x14ac:dyDescent="0.35">
      <c r="C33" s="169" t="s">
        <v>992</v>
      </c>
      <c r="F33" s="170"/>
    </row>
    <row r="34" spans="3:6" x14ac:dyDescent="0.35">
      <c r="C34" s="169" t="s">
        <v>993</v>
      </c>
      <c r="F34" s="170"/>
    </row>
    <row r="35" spans="3:6" x14ac:dyDescent="0.35">
      <c r="C35" s="169"/>
      <c r="F35" s="170"/>
    </row>
    <row r="36" spans="3:6" x14ac:dyDescent="0.35">
      <c r="C36" s="169"/>
      <c r="F36" s="170"/>
    </row>
    <row r="37" spans="3:6" x14ac:dyDescent="0.35">
      <c r="C37" s="169" t="s">
        <v>975</v>
      </c>
      <c r="F37" s="170"/>
    </row>
    <row r="38" spans="3:6" x14ac:dyDescent="0.35">
      <c r="C38" s="169" t="s">
        <v>976</v>
      </c>
      <c r="F38" s="170"/>
    </row>
    <row r="39" spans="3:6" x14ac:dyDescent="0.35">
      <c r="C39" s="169"/>
      <c r="F39" s="170"/>
    </row>
    <row r="40" spans="3:6" x14ac:dyDescent="0.35">
      <c r="C40" s="169"/>
      <c r="F40" s="170"/>
    </row>
    <row r="41" spans="3:6" x14ac:dyDescent="0.35">
      <c r="C41" s="169"/>
      <c r="F41" s="170"/>
    </row>
    <row r="42" spans="3:6" ht="16" thickBot="1" x14ac:dyDescent="0.4">
      <c r="C42" s="171"/>
      <c r="D42" s="172"/>
      <c r="E42" s="172"/>
      <c r="F42" s="173"/>
    </row>
    <row r="44" spans="3:6" x14ac:dyDescent="0.35">
      <c r="C44" s="108" t="s">
        <v>150</v>
      </c>
    </row>
    <row r="45" spans="3:6" ht="18.5" x14ac:dyDescent="0.35">
      <c r="C45" s="108" t="s">
        <v>151</v>
      </c>
    </row>
    <row r="46" spans="3:6" ht="16" thickBot="1" x14ac:dyDescent="0.4"/>
    <row r="47" spans="3:6" x14ac:dyDescent="0.35">
      <c r="C47" s="195" t="s">
        <v>1015</v>
      </c>
      <c r="D47" s="196"/>
      <c r="E47" s="196"/>
      <c r="F47" s="197"/>
    </row>
    <row r="48" spans="3:6" x14ac:dyDescent="0.35">
      <c r="C48" s="198"/>
      <c r="D48" s="199"/>
      <c r="E48" s="199"/>
      <c r="F48" s="200"/>
    </row>
    <row r="49" spans="3:6" x14ac:dyDescent="0.35">
      <c r="C49" s="201"/>
      <c r="D49" s="202"/>
      <c r="E49" s="202"/>
      <c r="F49" s="204"/>
    </row>
    <row r="50" spans="3:6" x14ac:dyDescent="0.35">
      <c r="C50" s="201"/>
      <c r="D50" s="202"/>
      <c r="E50" s="202"/>
      <c r="F50" s="204"/>
    </row>
    <row r="51" spans="3:6" x14ac:dyDescent="0.35">
      <c r="C51" s="201"/>
      <c r="D51" s="202"/>
      <c r="E51" s="202"/>
      <c r="F51" s="204"/>
    </row>
    <row r="52" spans="3:6" x14ac:dyDescent="0.35">
      <c r="C52" s="201"/>
      <c r="D52" s="202"/>
      <c r="E52" s="202"/>
      <c r="F52" s="204"/>
    </row>
    <row r="53" spans="3:6" x14ac:dyDescent="0.35">
      <c r="C53" s="201"/>
      <c r="D53" s="202"/>
      <c r="E53" s="202"/>
      <c r="F53" s="204"/>
    </row>
    <row r="54" spans="3:6" x14ac:dyDescent="0.35">
      <c r="C54" s="201"/>
      <c r="D54" s="202"/>
      <c r="E54" s="202"/>
      <c r="F54" s="204"/>
    </row>
    <row r="55" spans="3:6" x14ac:dyDescent="0.35">
      <c r="C55" s="201"/>
      <c r="D55" s="202"/>
      <c r="E55" s="202"/>
      <c r="F55" s="204"/>
    </row>
    <row r="56" spans="3:6" x14ac:dyDescent="0.35">
      <c r="C56" s="201"/>
      <c r="D56" s="202"/>
      <c r="E56" s="202"/>
      <c r="F56" s="204"/>
    </row>
    <row r="57" spans="3:6" x14ac:dyDescent="0.35">
      <c r="C57" s="201"/>
      <c r="D57" s="202"/>
      <c r="E57" s="202"/>
      <c r="F57" s="204"/>
    </row>
    <row r="58" spans="3:6" x14ac:dyDescent="0.35">
      <c r="C58" s="201"/>
      <c r="D58" s="202"/>
      <c r="E58" s="202"/>
      <c r="F58" s="204"/>
    </row>
    <row r="59" spans="3:6" ht="16" thickBot="1" x14ac:dyDescent="0.4">
      <c r="C59" s="171"/>
      <c r="D59" s="172"/>
      <c r="E59" s="172"/>
      <c r="F59" s="173"/>
    </row>
    <row r="60" spans="3:6" x14ac:dyDescent="0.35">
      <c r="C60" s="203"/>
      <c r="D60" s="203"/>
      <c r="E60" s="203"/>
      <c r="F60" s="203"/>
    </row>
    <row r="61" spans="3:6" ht="18.5" x14ac:dyDescent="0.35">
      <c r="C61" s="108" t="s">
        <v>152</v>
      </c>
    </row>
    <row r="62" spans="3:6" x14ac:dyDescent="0.35">
      <c r="C62" s="108" t="s">
        <v>153</v>
      </c>
    </row>
  </sheetData>
  <sheetProtection algorithmName="SHA-512" hashValue="vdGd2R88JhzTlBnvIirLlsT7ak0WBtOiF9g9F0rTlnqzHRVyfz9ozjyloXvB5HxIZZMN0dBMuo7Zrg1YuWtIwA==" saltValue="n88xO/e+bi4nd7ZrmsE/cQ==" spinCount="100000" sheet="1" objects="1" scenarios="1"/>
  <pageMargins left="0.7" right="0.7" top="0.75" bottom="0.75" header="0.3" footer="0.3"/>
  <pageSetup orientation="portrait" r:id="rId1"/>
  <headerFooter>
    <oddFooter>&amp;L&amp;A
Version Date: June 14,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topLeftCell="A6" workbookViewId="0">
      <selection activeCell="E57" sqref="E57"/>
    </sheetView>
  </sheetViews>
  <sheetFormatPr defaultColWidth="8.69140625" defaultRowHeight="15.5" x14ac:dyDescent="0.35"/>
  <cols>
    <col min="1" max="1" width="1.53515625" style="108" customWidth="1"/>
    <col min="2" max="2" width="9.69140625" style="108" customWidth="1"/>
    <col min="3" max="3" width="17.69140625" style="108" customWidth="1"/>
    <col min="4" max="4" width="8.69140625" style="108"/>
    <col min="5" max="5" width="106.23046875" style="108" customWidth="1"/>
    <col min="6" max="16384" width="8.69140625" style="108"/>
  </cols>
  <sheetData>
    <row r="1" spans="2:5" ht="18" x14ac:dyDescent="0.4">
      <c r="B1" s="107" t="s">
        <v>47</v>
      </c>
    </row>
    <row r="3" spans="2:5" x14ac:dyDescent="0.35">
      <c r="B3" s="174" t="str">
        <f>'Cover-Input Page '!$C7</f>
        <v>Anthem Blue Cross Life and Health Insurance Company</v>
      </c>
      <c r="C3" s="157"/>
    </row>
    <row r="4" spans="2:5" ht="16" thickBot="1" x14ac:dyDescent="0.4">
      <c r="B4" s="175" t="str">
        <f>"Reporting Year: "&amp;'Cover-Input Page '!$C5</f>
        <v>Reporting Year: 2023</v>
      </c>
      <c r="C4" s="157"/>
    </row>
    <row r="5" spans="2:5" ht="16" thickBot="1" x14ac:dyDescent="0.4"/>
    <row r="6" spans="2:5" ht="16" thickBot="1" x14ac:dyDescent="0.4">
      <c r="B6" s="114" t="s">
        <v>56</v>
      </c>
      <c r="C6" s="116"/>
      <c r="D6" s="116"/>
    </row>
    <row r="8" spans="2:5" x14ac:dyDescent="0.35">
      <c r="C8" s="108" t="s">
        <v>154</v>
      </c>
    </row>
    <row r="9" spans="2:5" x14ac:dyDescent="0.35">
      <c r="C9" s="108" t="s">
        <v>155</v>
      </c>
    </row>
    <row r="10" spans="2:5" x14ac:dyDescent="0.35">
      <c r="C10" s="108" t="s">
        <v>156</v>
      </c>
    </row>
    <row r="11" spans="2:5" x14ac:dyDescent="0.35">
      <c r="C11" s="108" t="s">
        <v>157</v>
      </c>
    </row>
    <row r="12" spans="2:5" x14ac:dyDescent="0.35">
      <c r="C12" s="108" t="s">
        <v>158</v>
      </c>
    </row>
    <row r="13" spans="2:5" x14ac:dyDescent="0.35">
      <c r="C13" s="108" t="s">
        <v>159</v>
      </c>
    </row>
    <row r="15" spans="2:5" x14ac:dyDescent="0.35">
      <c r="C15" s="108" t="s">
        <v>102</v>
      </c>
    </row>
    <row r="16" spans="2:5" x14ac:dyDescent="0.35">
      <c r="C16" s="142" t="s">
        <v>974</v>
      </c>
      <c r="D16" s="134"/>
      <c r="E16" s="135"/>
    </row>
    <row r="17" spans="3:5" x14ac:dyDescent="0.35">
      <c r="C17" s="143" t="s">
        <v>994</v>
      </c>
      <c r="E17" s="137"/>
    </row>
    <row r="18" spans="3:5" x14ac:dyDescent="0.35">
      <c r="C18" s="143" t="s">
        <v>996</v>
      </c>
      <c r="E18" s="137"/>
    </row>
    <row r="19" spans="3:5" x14ac:dyDescent="0.35">
      <c r="C19" s="143" t="s">
        <v>997</v>
      </c>
      <c r="E19" s="137"/>
    </row>
    <row r="20" spans="3:5" x14ac:dyDescent="0.35">
      <c r="C20" s="143"/>
      <c r="E20" s="137"/>
    </row>
    <row r="21" spans="3:5" x14ac:dyDescent="0.35">
      <c r="C21" s="143"/>
      <c r="E21" s="137"/>
    </row>
    <row r="22" spans="3:5" x14ac:dyDescent="0.35">
      <c r="C22" s="143" t="s">
        <v>975</v>
      </c>
      <c r="E22" s="137"/>
    </row>
    <row r="23" spans="3:5" x14ac:dyDescent="0.35">
      <c r="C23" s="143" t="s">
        <v>995</v>
      </c>
      <c r="E23" s="137"/>
    </row>
    <row r="24" spans="3:5" x14ac:dyDescent="0.35">
      <c r="C24" s="143"/>
      <c r="E24" s="137"/>
    </row>
    <row r="25" spans="3:5" x14ac:dyDescent="0.35">
      <c r="C25" s="143"/>
      <c r="E25" s="137"/>
    </row>
    <row r="26" spans="3:5" x14ac:dyDescent="0.35">
      <c r="C26" s="143"/>
      <c r="E26" s="137"/>
    </row>
    <row r="27" spans="3:5" x14ac:dyDescent="0.35">
      <c r="C27" s="143"/>
      <c r="E27" s="137"/>
    </row>
    <row r="28" spans="3:5" x14ac:dyDescent="0.35">
      <c r="C28" s="143"/>
      <c r="E28" s="137"/>
    </row>
    <row r="29" spans="3:5" x14ac:dyDescent="0.35">
      <c r="C29" s="143"/>
      <c r="E29" s="137"/>
    </row>
    <row r="30" spans="3:5" x14ac:dyDescent="0.35">
      <c r="C30" s="143"/>
      <c r="E30" s="137"/>
    </row>
    <row r="31" spans="3:5" x14ac:dyDescent="0.35">
      <c r="C31" s="143"/>
      <c r="E31" s="137"/>
    </row>
    <row r="32" spans="3:5" x14ac:dyDescent="0.35">
      <c r="C32" s="143"/>
      <c r="E32" s="137"/>
    </row>
    <row r="33" spans="3:5" x14ac:dyDescent="0.35">
      <c r="C33" s="143"/>
      <c r="E33" s="137"/>
    </row>
    <row r="34" spans="3:5" x14ac:dyDescent="0.35">
      <c r="C34" s="143"/>
      <c r="E34" s="137"/>
    </row>
    <row r="35" spans="3:5" x14ac:dyDescent="0.35">
      <c r="C35" s="143"/>
      <c r="E35" s="137"/>
    </row>
    <row r="36" spans="3:5" x14ac:dyDescent="0.35">
      <c r="C36" s="143"/>
      <c r="E36" s="137"/>
    </row>
    <row r="37" spans="3:5" x14ac:dyDescent="0.35">
      <c r="C37" s="143"/>
      <c r="E37" s="137"/>
    </row>
    <row r="38" spans="3:5" x14ac:dyDescent="0.35">
      <c r="C38" s="143"/>
      <c r="E38" s="137"/>
    </row>
    <row r="39" spans="3:5" x14ac:dyDescent="0.35">
      <c r="C39" s="143"/>
      <c r="E39" s="137"/>
    </row>
    <row r="40" spans="3:5" x14ac:dyDescent="0.35">
      <c r="C40" s="143"/>
      <c r="E40" s="137"/>
    </row>
    <row r="41" spans="3:5" x14ac:dyDescent="0.35">
      <c r="C41" s="144"/>
      <c r="D41" s="119"/>
      <c r="E41" s="139"/>
    </row>
  </sheetData>
  <sheetProtection algorithmName="SHA-512" hashValue="VlE9mvz/zzrrtfnH+Au9sZU15kyJMfQ0ql8Fnom/VVz7k2TQIae3Jh7jRNzxsnp17HtVh0ZVX31T/lFxSdVdxA==" saltValue="ELv8TMhoncJNlRmflbts6Q==" spinCount="100000" sheet="1" objects="1" scenarios="1"/>
  <pageMargins left="0.7" right="0.7" top="0.75" bottom="0.75" header="0.3" footer="0.3"/>
  <pageSetup orientation="portrait" r:id="rId1"/>
  <headerFooter>
    <oddFooter>&amp;L&amp;A
Version Date: June 14,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LGARD-#8-BaseRateFactors</vt:lpstr>
      <vt:lpstr>LGARD-#7-ProductsSold</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Zhao, Wency</cp:lastModifiedBy>
  <cp:lastPrinted>2023-06-13T18:14:12Z</cp:lastPrinted>
  <dcterms:created xsi:type="dcterms:W3CDTF">2023-01-19T22:31:27Z</dcterms:created>
  <dcterms:modified xsi:type="dcterms:W3CDTF">2023-10-04T22:25:10Z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