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3_ncr:1_{F59DBD02-C04E-45EE-AFA2-9BB99354EAEB}" xr6:coauthVersionLast="44" xr6:coauthVersionMax="44" xr10:uidLastSave="{00000000-0000-0000-0000-000000000000}"/>
  <bookViews>
    <workbookView xWindow="-120" yWindow="-120" windowWidth="29040" windowHeight="15840" tabRatio="646" activeTab="3"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<sst xmlns="http://schemas.openxmlformats.org/spreadsheetml/2006/main" count="334" uniqueCount="192">
  <si>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</si>
  <si>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</si>
  <si>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</si>
  <si>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</si>
  <si>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</si>
  <si>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</si>
  <si>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</si>
  <si>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</si>
  <si>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</si>
  <si>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</si>
  <si>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</si>
  <si>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</si>
  <si>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</si>
  <si>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</si>
  <si>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</si>
  <si>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</si>
  <si>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</si>
  <si>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</si>
  <si>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</si>
  <si>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</si>
  <si>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</si>
  <si>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</si>
  <si>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</si>
  <si>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</si>
  <si>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</si>
  <si>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</si>
  <si>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</si>
  <si>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</si>
  <si>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</si>
  <si>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</si>
  <si>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</si>
  <si>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</si>
  <si>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</si>
  <si>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</si>
  <si>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</si>
  <si>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</si>
  <si>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</si>
  <si>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</si>
  <si>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</si>
  <si>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</si>
  <si>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</si>
  <si>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</si>
  <si>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</si>
  <si>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</si>
  <si>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</si>
  <si>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</si>
  <si>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</si>
  <si>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</si>
  <si>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</si>
  <si>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</si>
  <si>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</si>
  <si>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</si>
  <si>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</si>
  <si>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</si>
  <si>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</si>
  <si>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</si>
  <si>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</si>
  <si>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</si>
  <si>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</si>
  <si>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</si>
  <si>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</si>
  <si>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</si>
  <si>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</si>
  <si>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</si>
  <si>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</si>
  <si>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</si>
  <si>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</si>
  <si>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</si>
  <si>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</si>
  <si>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</si>
  <si>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</si>
  <si>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</si>
  <si>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</si>
  <si>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</si>
  <si>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</si>
  <si>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</si>
  <si>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</si>
  <si>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</si>
  <si>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</si>
  <si>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</si>
  <si>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</si>
  <si>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</si>
  <si>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</si>
  <si>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</si>
  <si>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</si>
  <si>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</si>
  <si>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</si>
  <si>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</si>
  <si>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</si>
  <si>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</si>
  <si>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</si>
  <si>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</si>
  <si>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</si>
  <si>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</si>
  <si>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</si>
  <si>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</si>
  <si>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</si>
  <si>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</si>
  <si>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</si>
  <si>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</si>
  <si>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</si>
  <si>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</si>
  <si>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</si>
  <si>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</si>
  <si>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</si>
  <si>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</si>
  <si>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</si>
  <si>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</si>
  <si>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</si>
  <si>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</si>
  <si>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</si>
  <si>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</si>
  <si>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</si>
  <si>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</si>
  <si>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</si>
  <si>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</si>
  <si>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</si>
  <si>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</si>
  <si>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</si>
  <si>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</si>
  <si>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</si>
  <si>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</si>
  <si>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</si>
  <si>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</si>
  <si>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</si>
  <si>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</si>
  <si>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</si>
  <si>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</si>
  <si>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</si>
  <si>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</si>
  <si>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</si>
  <si>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</si>
  <si>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</si>
  <si>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</si>
  <si>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</si>
  <si>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</si>
  <si>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</si>
  <si>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</si>
  <si>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</si>
  <si>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</si>
  <si>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</si>
  <si>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</si>
  <si>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</si>
  <si>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</si>
  <si>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</si>
  <si>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</si>
  <si>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</si>
  <si>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</si>
  <si>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</si>
  <si>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</si>
  <si>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</si>
  <si>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</si>
  <si>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</si>
  <si>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</si>
  <si>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</si>
  <si>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</si>
  <si>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</si>
  <si>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</si>
  <si>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</si>
  <si>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</si>
  <si>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</si>
  <si>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N/A</t>
  </si>
  <si>
    <t>UnitedHealthcare Insurance Company</t>
  </si>
  <si>
    <t>No</t>
  </si>
  <si>
    <t xml:space="preserve">Paid Claims - Adjudicated claim activity for physician, inpatient, outpatient, and pharmacy fee for service claims from source systems.  </t>
  </si>
  <si>
    <t xml:space="preserve">Change in IBNR - Incurred but not reported claim activity (IBNR) for physician, inpatient, outpatient, and pharmacy related fee for service claims not yet adjudicated for current and prior periods.   </t>
  </si>
  <si>
    <t xml:space="preserve">Capitation - Payments to health care providers and clinical risk bearing entities (as defined in HHS Guidance) for patient services including mental health and substance abuse, vision and dental, and other ancillary medical services. </t>
  </si>
  <si>
    <t xml:space="preserve">Medical Incentive Pools - Provider incentive expense capturing  payments or accruals to an in-network provider, contingent upon certain operating or risk measurements.  </t>
  </si>
  <si>
    <t xml:space="preserve">Provider Settlements - Provider settlement cost for specifically known and identified in-network and out-of-network provider settlements paid, payable, or reserve due to extra-contractual negotiated settlements, fee schedule errors, contracts with disputed calculations, etc.  </t>
  </si>
  <si>
    <t xml:space="preserve">State Assessments - State specific assessments or surcharges based on member count, provider payments and/or patient access surcharges.  </t>
  </si>
  <si>
    <t xml:space="preserve">Transactions are allocated  to legal entity, state, product, and group size (where applicable) directly from policyholder/member information obtained during case installation.  Where necessary, additional customer survey data was obtained to augment this data and manual adjustments prepared to properly report by state situs and group size.   </t>
  </si>
  <si>
    <t xml:space="preserve">Reserves for IBNR are developed using historical fee for service claims development triangles at a legal entity, state, product, and group size (where applicable) level. </t>
  </si>
  <si>
    <t>Capitation payments recorded to legal entity, state, product, and group size based on actual membership (pmpm) within these aggregations who have access to these services.</t>
  </si>
  <si>
    <t xml:space="preserve">Payments or accruals are allocated to legal entity, state, product, and group size (where applicable) either based on membership in the aggregations where the programs are active (pmpm allocation), or there is a direct charge and no allocation is required.  CMS directed bonus programs PQRI and HPSA require an allocation of their associated IBNR until the payment is made and the legal entity and location are known.  IBNR is allocated to legal entity and state based on prior payment percentages by state and location. </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</si>
  <si>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</si>
  <si>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</si>
  <si>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</si>
  <si>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Federal income tax, excluding tax on investment income and the MLR rebate, is allocated across each state and column (line of business) based on the respective portion of pre-tax income or loss to the issuer’s total pre-tax income or loss.</t>
  </si>
  <si>
    <t>State Income Tax</t>
  </si>
  <si>
    <t>Premium Tax</t>
  </si>
  <si>
    <t xml:space="preserve">State income tax (where applicable), excluding tax on the MLR rebate, is allocated first to states that impose income tax and then to the columns (lines of business) based on the respective portion of pre-tax income or loss to the issuer’s total pre-tax income or loss in that state.  </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</si>
  <si>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</si>
  <si>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</si>
  <si>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</si>
  <si>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</si>
  <si>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</si>
  <si>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</si>
  <si>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</si>
  <si>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State income tax on the MLR rebate is computed by state and column (line of business) based on the MLR rebate for the state and column multiplied by applicable tax rate.</t>
  </si>
  <si>
    <t>Premium taxes on the MLR rebate is calculated based on member situs and reconfigured to be reported based on employer situs.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</si>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</sst>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medium">
        <color indexed="64"/>
      </left>
      <right/>
      <top style="thin">
        <color indexed="23"/>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6" fillId="7" borderId="1" applyNumberFormat="0" applyAlignment="0" applyProtection="0"/>
  </cellStyleXfs>
  <cellXfs count="41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88" xfId="326" applyFont="1" applyFill="1" applyBorder="1" applyAlignment="1" applyProtection="1">
      <alignment horizontal="left" vertical="top" wrapText="1" indent="3"/>
      <protection locked="0"/>
    </xf>
    <xf numFmtId="0" fontId="0" fillId="0" borderId="89" xfId="326" applyFont="1" applyFill="1" applyBorder="1" applyAlignment="1" applyProtection="1">
      <alignment horizontal="left" vertical="top" wrapText="1"/>
      <protection locked="0"/>
    </xf>
    <xf numFmtId="0" fontId="0" fillId="0" borderId="90" xfId="326" applyFont="1" applyFill="1" applyBorder="1" applyAlignment="1" applyProtection="1">
      <alignment vertical="top" wrapText="1"/>
      <protection locked="0"/>
    </xf>
    <xf numFmtId="0" fontId="0" fillId="0" borderId="89" xfId="326" applyFont="1" applyFill="1" applyBorder="1" applyAlignment="1" applyProtection="1">
      <alignment vertical="top" wrapText="1"/>
      <protection locked="0"/>
    </xf>
    <xf numFmtId="0" fontId="0" fillId="0" borderId="89" xfId="326" applyFont="1" applyFill="1" applyBorder="1" applyAlignment="1" applyProtection="1">
      <alignment wrapText="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10" xfId="326" xr:uid="{6DC2479F-A20C-4BA2-ABCB-535E2BFAD890}"/>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5" sqref="C15"/>
    </sheetView>
  </sheetViews>
  <sheetFormatPr defaultColWidth="9.140625" defaultRowHeight="15" x14ac:dyDescent="0.2"/>
  <cols>
    <col min="1" max="1" width="2.42578125" style="25" bestFit="1" customWidth="1"/>
    <col min="2" max="2" width="70.42578125" style="25" bestFit="1" customWidth="1"/>
    <col min="3" max="3" width="43.8554687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t="s">
        <v>161</v>
      </c>
    </row>
    <row r="10" spans="1:3" ht="16.5" thickBot="1" x14ac:dyDescent="0.3">
      <c r="A10" s="36" t="s">
        <v>4</v>
      </c>
      <c r="B10" s="37" t="s">
        <v>86</v>
      </c>
      <c r="C10" s="38"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55" zoomScaleNormal="55" workbookViewId="0">
      <selection activeCell="U29" sqref="U2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UnitedHealthcare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18837502.789999999</v>
      </c>
      <c r="N21" s="83">
        <f>'Pt 2 Premium and Claims'!N22+'Pt 2 Premium and Claims'!N23-'Pt 2 Premium and Claims'!N24-'Pt 2 Premium and Claims'!N25</f>
        <v>18694077.370000005</v>
      </c>
      <c r="O21" s="82">
        <f>'Pt 2 Premium and Claims'!O22+'Pt 2 Premium and Claims'!O23-'Pt 2 Premium and Claims'!O24-'Pt 2 Premium and Claims'!O25</f>
        <v>50877177.82</v>
      </c>
      <c r="P21" s="83">
        <f>'Pt 2 Premium and Claims'!P22+'Pt 2 Premium and Claims'!P23-'Pt 2 Premium and Claims'!P24-'Pt 2 Premium and Claims'!P25</f>
        <v>51054875.330000006</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9623595.5700000022</v>
      </c>
      <c r="N24" s="83">
        <f>'Pt 2 Premium and Claims'!N51</f>
        <v>9654187.2400000021</v>
      </c>
      <c r="O24" s="82">
        <f>'Pt 2 Premium and Claims'!O51</f>
        <v>40493884.990000002</v>
      </c>
      <c r="P24" s="83">
        <f>'Pt 2 Premium and Claims'!P51</f>
        <v>40923136.219999999</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1138731.6423220194</v>
      </c>
      <c r="N28" s="105">
        <v>1138731.6423220194</v>
      </c>
      <c r="O28" s="106">
        <v>323473.07405889104</v>
      </c>
      <c r="P28" s="108">
        <v>323473.07405889104</v>
      </c>
    </row>
    <row r="29" spans="2:16" s="39" customFormat="1" ht="30" x14ac:dyDescent="0.2">
      <c r="B29" s="97"/>
      <c r="C29" s="101"/>
      <c r="D29" s="81" t="s">
        <v>67</v>
      </c>
      <c r="E29" s="106"/>
      <c r="F29" s="108"/>
      <c r="G29" s="104"/>
      <c r="H29" s="105"/>
      <c r="I29" s="106"/>
      <c r="J29" s="107"/>
      <c r="K29" s="106"/>
      <c r="L29" s="108"/>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v>3023.67</v>
      </c>
      <c r="N31" s="105">
        <v>3023.67</v>
      </c>
      <c r="O31" s="106">
        <v>25582.38</v>
      </c>
      <c r="P31" s="108">
        <v>25582.38</v>
      </c>
    </row>
    <row r="32" spans="2:16" x14ac:dyDescent="0.2">
      <c r="B32" s="79"/>
      <c r="C32" s="101"/>
      <c r="D32" s="109" t="s">
        <v>104</v>
      </c>
      <c r="E32" s="106"/>
      <c r="F32" s="108"/>
      <c r="G32" s="104"/>
      <c r="H32" s="105"/>
      <c r="I32" s="106"/>
      <c r="J32" s="107"/>
      <c r="K32" s="106"/>
      <c r="L32" s="108"/>
      <c r="M32" s="106">
        <v>218160.19</v>
      </c>
      <c r="N32" s="105">
        <v>218160.19</v>
      </c>
      <c r="O32" s="106">
        <v>581620.85</v>
      </c>
      <c r="P32" s="108">
        <v>581620.85</v>
      </c>
    </row>
    <row r="33" spans="2:16" x14ac:dyDescent="0.2">
      <c r="B33" s="79"/>
      <c r="C33" s="101"/>
      <c r="D33" s="109" t="s">
        <v>103</v>
      </c>
      <c r="E33" s="106"/>
      <c r="F33" s="108"/>
      <c r="G33" s="104"/>
      <c r="H33" s="105"/>
      <c r="I33" s="106"/>
      <c r="J33" s="107"/>
      <c r="K33" s="106"/>
      <c r="L33" s="108"/>
      <c r="M33" s="106">
        <v>0</v>
      </c>
      <c r="N33" s="105">
        <v>0</v>
      </c>
      <c r="O33" s="106">
        <v>0</v>
      </c>
      <c r="P33" s="108">
        <v>0</v>
      </c>
    </row>
    <row r="34" spans="2:16" x14ac:dyDescent="0.2">
      <c r="B34" s="79"/>
      <c r="C34" s="101">
        <v>3.3</v>
      </c>
      <c r="D34" s="109" t="s">
        <v>21</v>
      </c>
      <c r="E34" s="110"/>
      <c r="F34" s="108"/>
      <c r="G34" s="104"/>
      <c r="H34" s="105"/>
      <c r="I34" s="106"/>
      <c r="J34" s="107"/>
      <c r="K34" s="110"/>
      <c r="L34" s="108"/>
      <c r="M34" s="106">
        <v>998.79</v>
      </c>
      <c r="N34" s="105">
        <v>998.79</v>
      </c>
      <c r="O34" s="106">
        <v>3281.0600000000004</v>
      </c>
      <c r="P34" s="108">
        <v>3281.0600000000004</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1360914.2923220193</v>
      </c>
      <c r="N35" s="112">
        <f t="shared" si="0"/>
        <v>1360914.2923220193</v>
      </c>
      <c r="O35" s="111">
        <f t="shared" si="0"/>
        <v>933957.36405889108</v>
      </c>
      <c r="P35" s="112">
        <f t="shared" si="0"/>
        <v>933957.36405889108</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v>171006.85</v>
      </c>
      <c r="N38" s="108">
        <v>169704.84</v>
      </c>
      <c r="O38" s="106">
        <v>461863.02</v>
      </c>
      <c r="P38" s="108">
        <v>463476.16000000003</v>
      </c>
    </row>
    <row r="39" spans="2:16" x14ac:dyDescent="0.2">
      <c r="B39" s="116"/>
      <c r="C39" s="101">
        <v>4.2</v>
      </c>
      <c r="D39" s="109" t="s">
        <v>19</v>
      </c>
      <c r="E39" s="106"/>
      <c r="F39" s="108"/>
      <c r="G39" s="106"/>
      <c r="H39" s="108"/>
      <c r="I39" s="106"/>
      <c r="J39" s="108"/>
      <c r="K39" s="106"/>
      <c r="L39" s="108"/>
      <c r="M39" s="106">
        <v>2245490.46</v>
      </c>
      <c r="N39" s="108">
        <v>2245490.46</v>
      </c>
      <c r="O39" s="106">
        <v>3151035.5399999996</v>
      </c>
      <c r="P39" s="108">
        <v>3151035.5399999996</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v>159.17000000000002</v>
      </c>
      <c r="N41" s="108">
        <v>159.17000000000002</v>
      </c>
      <c r="O41" s="110">
        <v>127902.08000000002</v>
      </c>
      <c r="P41" s="108">
        <v>127902.08000000002</v>
      </c>
    </row>
    <row r="42" spans="2:16" ht="30" x14ac:dyDescent="0.2">
      <c r="B42" s="116"/>
      <c r="C42" s="117"/>
      <c r="D42" s="81" t="s">
        <v>123</v>
      </c>
      <c r="E42" s="110"/>
      <c r="F42" s="108"/>
      <c r="G42" s="110"/>
      <c r="H42" s="108"/>
      <c r="I42" s="110"/>
      <c r="J42" s="108"/>
      <c r="K42" s="110"/>
      <c r="L42" s="108"/>
      <c r="M42" s="110">
        <v>0</v>
      </c>
      <c r="N42" s="108">
        <v>0</v>
      </c>
      <c r="O42" s="110">
        <v>0</v>
      </c>
      <c r="P42" s="108">
        <v>0</v>
      </c>
    </row>
    <row r="43" spans="2:16" x14ac:dyDescent="0.2">
      <c r="B43" s="116"/>
      <c r="C43" s="101">
        <v>4.4000000000000004</v>
      </c>
      <c r="D43" s="109" t="s">
        <v>20</v>
      </c>
      <c r="E43" s="110"/>
      <c r="F43" s="104"/>
      <c r="G43" s="110"/>
      <c r="H43" s="104"/>
      <c r="I43" s="110"/>
      <c r="J43" s="104"/>
      <c r="K43" s="110"/>
      <c r="L43" s="104"/>
      <c r="M43" s="110">
        <v>1723062.95</v>
      </c>
      <c r="N43" s="104">
        <v>1709943.9</v>
      </c>
      <c r="O43" s="110">
        <v>4653726.1700000018</v>
      </c>
      <c r="P43" s="108">
        <v>4669980.0800000019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4139719.4299999997</v>
      </c>
      <c r="N44" s="118">
        <f t="shared" si="1"/>
        <v>4125298.3699999996</v>
      </c>
      <c r="O44" s="82">
        <f t="shared" si="1"/>
        <v>8394526.8100000024</v>
      </c>
      <c r="P44" s="83">
        <f t="shared" si="1"/>
        <v>8412393.8600000013</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39125</v>
      </c>
      <c r="N47" s="126">
        <v>39125</v>
      </c>
      <c r="O47" s="125">
        <v>130634</v>
      </c>
      <c r="P47" s="103">
        <v>130634</v>
      </c>
    </row>
    <row r="48" spans="2:16" s="39" customFormat="1" x14ac:dyDescent="0.2">
      <c r="B48" s="97"/>
      <c r="C48" s="101">
        <v>5.2</v>
      </c>
      <c r="D48" s="109" t="s">
        <v>27</v>
      </c>
      <c r="E48" s="125"/>
      <c r="F48" s="126"/>
      <c r="G48" s="125"/>
      <c r="H48" s="126"/>
      <c r="I48" s="125"/>
      <c r="J48" s="126"/>
      <c r="K48" s="125"/>
      <c r="L48" s="126"/>
      <c r="M48" s="125">
        <v>452013</v>
      </c>
      <c r="N48" s="126">
        <v>452013</v>
      </c>
      <c r="O48" s="125">
        <v>1452365</v>
      </c>
      <c r="P48" s="127">
        <v>1452365</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37667.75</v>
      </c>
      <c r="N49" s="129">
        <f>N48/12</f>
        <v>37667.75</v>
      </c>
      <c r="O49" s="128">
        <f t="shared" si="2"/>
        <v>121030.41666666667</v>
      </c>
      <c r="P49" s="129">
        <f t="shared" si="2"/>
        <v>121030.41666666667</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-3</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election activeCell="G54" sqref="G5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UnitedHealthcare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18850887.489999998</v>
      </c>
      <c r="N22" s="166">
        <v>18707585.950000003</v>
      </c>
      <c r="O22" s="165">
        <v>50877177.82</v>
      </c>
      <c r="P22" s="166">
        <v>51054875.330000006</v>
      </c>
    </row>
    <row r="23" spans="1:16" s="25" customFormat="1" x14ac:dyDescent="0.2">
      <c r="A23" s="39"/>
      <c r="B23" s="79"/>
      <c r="C23" s="80">
        <v>1.2</v>
      </c>
      <c r="D23" s="109" t="s">
        <v>16</v>
      </c>
      <c r="E23" s="165"/>
      <c r="F23" s="166"/>
      <c r="G23" s="165"/>
      <c r="H23" s="166"/>
      <c r="I23" s="165"/>
      <c r="J23" s="166"/>
      <c r="K23" s="165"/>
      <c r="L23" s="166"/>
      <c r="M23" s="165">
        <v>140.22</v>
      </c>
      <c r="N23" s="166">
        <v>0</v>
      </c>
      <c r="O23" s="165">
        <v>0</v>
      </c>
      <c r="P23" s="166">
        <v>0</v>
      </c>
    </row>
    <row r="24" spans="1:16" s="25" customFormat="1" x14ac:dyDescent="0.2">
      <c r="A24" s="39"/>
      <c r="B24" s="79"/>
      <c r="C24" s="80">
        <v>1.3</v>
      </c>
      <c r="D24" s="109" t="s">
        <v>34</v>
      </c>
      <c r="E24" s="165"/>
      <c r="F24" s="166"/>
      <c r="G24" s="165"/>
      <c r="H24" s="166"/>
      <c r="I24" s="165"/>
      <c r="J24" s="166"/>
      <c r="K24" s="165"/>
      <c r="L24" s="166"/>
      <c r="M24" s="165">
        <v>16.339999999999918</v>
      </c>
      <c r="N24" s="166">
        <v>0</v>
      </c>
      <c r="O24" s="165">
        <v>0</v>
      </c>
      <c r="P24" s="166">
        <v>0</v>
      </c>
    </row>
    <row r="25" spans="1:16" s="25" customFormat="1" x14ac:dyDescent="0.2">
      <c r="A25" s="39"/>
      <c r="B25" s="79"/>
      <c r="C25" s="80">
        <v>1.4</v>
      </c>
      <c r="D25" s="109" t="s">
        <v>17</v>
      </c>
      <c r="E25" s="165"/>
      <c r="F25" s="166"/>
      <c r="G25" s="165"/>
      <c r="H25" s="166"/>
      <c r="I25" s="165"/>
      <c r="J25" s="166"/>
      <c r="K25" s="165"/>
      <c r="L25" s="166"/>
      <c r="M25" s="165">
        <v>13508.58</v>
      </c>
      <c r="N25" s="166">
        <v>13508.58</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9831683.0600000024</v>
      </c>
      <c r="N29" s="176"/>
      <c r="O29" s="165">
        <v>39610182.280000001</v>
      </c>
      <c r="P29" s="176"/>
    </row>
    <row r="30" spans="1:16" s="25" customFormat="1" ht="28.5" customHeight="1" x14ac:dyDescent="0.2">
      <c r="A30" s="39"/>
      <c r="B30" s="79"/>
      <c r="C30" s="80"/>
      <c r="D30" s="81" t="s">
        <v>54</v>
      </c>
      <c r="E30" s="177"/>
      <c r="F30" s="166"/>
      <c r="G30" s="177"/>
      <c r="H30" s="166"/>
      <c r="I30" s="177"/>
      <c r="J30" s="166"/>
      <c r="K30" s="177"/>
      <c r="L30" s="166"/>
      <c r="M30" s="177"/>
      <c r="N30" s="166">
        <v>9584522.7900000028</v>
      </c>
      <c r="O30" s="177"/>
      <c r="P30" s="166">
        <v>40425036.269999996</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362099.56000000011</v>
      </c>
      <c r="N32" s="178"/>
      <c r="O32" s="165">
        <v>2397769.38</v>
      </c>
      <c r="P32" s="176"/>
    </row>
    <row r="33" spans="1:16" s="39" customFormat="1" ht="30" x14ac:dyDescent="0.2">
      <c r="B33" s="97"/>
      <c r="C33" s="80"/>
      <c r="D33" s="81" t="s">
        <v>44</v>
      </c>
      <c r="E33" s="177"/>
      <c r="F33" s="166"/>
      <c r="G33" s="177"/>
      <c r="H33" s="179"/>
      <c r="I33" s="177"/>
      <c r="J33" s="166"/>
      <c r="K33" s="177"/>
      <c r="L33" s="166"/>
      <c r="M33" s="177"/>
      <c r="N33" s="179">
        <v>69664.45</v>
      </c>
      <c r="O33" s="177"/>
      <c r="P33" s="166">
        <v>498099.95000000007</v>
      </c>
    </row>
    <row r="34" spans="1:16" s="25" customFormat="1" x14ac:dyDescent="0.2">
      <c r="A34" s="39"/>
      <c r="B34" s="79"/>
      <c r="C34" s="80">
        <v>2.2999999999999998</v>
      </c>
      <c r="D34" s="109" t="s">
        <v>28</v>
      </c>
      <c r="E34" s="165"/>
      <c r="F34" s="176"/>
      <c r="G34" s="165"/>
      <c r="H34" s="178"/>
      <c r="I34" s="165"/>
      <c r="J34" s="176"/>
      <c r="K34" s="165"/>
      <c r="L34" s="176"/>
      <c r="M34" s="165">
        <v>570187.05000000005</v>
      </c>
      <c r="N34" s="178"/>
      <c r="O34" s="165">
        <v>1514066.67</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9623595.5700000022</v>
      </c>
      <c r="N51" s="190">
        <f>N30+N33+N37+N41+N44+N47+N48+N50</f>
        <v>9654187.2400000021</v>
      </c>
      <c r="O51" s="189">
        <f>O29+O32-O34+O36-O38+O40+O43-O45+O47+O48-O49+O50</f>
        <v>40493884.990000002</v>
      </c>
      <c r="P51" s="190">
        <f>P30+P33+P37+P41+P44+P47+P48+P50</f>
        <v>40923136.219999999</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abSelected="1" topLeftCell="A68" zoomScale="85" zoomScaleNormal="85"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UnitedHealthcare Insurance Company</v>
      </c>
    </row>
    <row r="9" spans="2:5" s="2" customFormat="1" ht="15.75" customHeight="1" x14ac:dyDescent="0.25">
      <c r="B9" s="54" t="s">
        <v>90</v>
      </c>
    </row>
    <row r="10" spans="2:5" s="2" customFormat="1" ht="15" customHeight="1" x14ac:dyDescent="0.2">
      <c r="B10" s="198" t="str">
        <f>'Cover Page'!C9</f>
        <v>N/A</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3.75" x14ac:dyDescent="0.2">
      <c r="B18" s="405" t="s">
        <v>164</v>
      </c>
      <c r="C18" s="212"/>
      <c r="D18" s="406" t="s">
        <v>170</v>
      </c>
      <c r="E18" s="208"/>
    </row>
    <row r="19" spans="2:5" s="199" customFormat="1" ht="38.25" x14ac:dyDescent="0.2">
      <c r="B19" s="405" t="s">
        <v>165</v>
      </c>
      <c r="C19" s="212"/>
      <c r="D19" s="406" t="s">
        <v>171</v>
      </c>
      <c r="E19" s="208"/>
    </row>
    <row r="20" spans="2:5" s="199" customFormat="1" ht="51" x14ac:dyDescent="0.2">
      <c r="B20" s="405" t="s">
        <v>166</v>
      </c>
      <c r="C20" s="212"/>
      <c r="D20" s="406" t="s">
        <v>172</v>
      </c>
      <c r="E20" s="208"/>
    </row>
    <row r="21" spans="2:5" s="199" customFormat="1" ht="89.25" x14ac:dyDescent="0.2">
      <c r="B21" s="405" t="s">
        <v>167</v>
      </c>
      <c r="C21" s="212"/>
      <c r="D21" s="406" t="s">
        <v>173</v>
      </c>
      <c r="E21" s="208"/>
    </row>
    <row r="22" spans="2:5" s="199" customFormat="1" ht="51" x14ac:dyDescent="0.2">
      <c r="B22" s="405" t="s">
        <v>168</v>
      </c>
      <c r="C22" s="212"/>
      <c r="D22" s="406" t="s">
        <v>174</v>
      </c>
      <c r="E22" s="208"/>
    </row>
    <row r="23" spans="2:5" s="199" customFormat="1" ht="51.75" thickBot="1" x14ac:dyDescent="0.25">
      <c r="B23" s="405" t="s">
        <v>169</v>
      </c>
      <c r="C23" s="212"/>
      <c r="D23" s="406" t="s">
        <v>175</v>
      </c>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51" x14ac:dyDescent="0.2">
      <c r="B26" s="405" t="s">
        <v>176</v>
      </c>
      <c r="C26" s="212"/>
      <c r="D26" s="407" t="s">
        <v>177</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405" t="s">
        <v>178</v>
      </c>
      <c r="C33" s="212"/>
      <c r="D33" s="408" t="s">
        <v>180</v>
      </c>
      <c r="E33" s="208"/>
    </row>
    <row r="34" spans="2:5" s="199" customFormat="1" ht="35.25" customHeight="1" x14ac:dyDescent="0.2">
      <c r="B34" s="405" t="s">
        <v>179</v>
      </c>
      <c r="C34" s="212"/>
      <c r="D34" s="408" t="s">
        <v>181</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405" t="s">
        <v>182</v>
      </c>
      <c r="C40" s="212"/>
      <c r="D40" s="409" t="s">
        <v>183</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63.75" x14ac:dyDescent="0.2">
      <c r="B47" s="405" t="s">
        <v>21</v>
      </c>
      <c r="C47" s="212"/>
      <c r="D47" s="409" t="s">
        <v>184</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51" x14ac:dyDescent="0.2">
      <c r="B55" s="405" t="s">
        <v>18</v>
      </c>
      <c r="C55" s="217"/>
      <c r="D55" s="408" t="s">
        <v>185</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405" t="s">
        <v>19</v>
      </c>
      <c r="C62" s="217"/>
      <c r="D62" s="408" t="s">
        <v>186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8.25" x14ac:dyDescent="0.2">
      <c r="B69" s="405" t="s">
        <v>178</v>
      </c>
      <c r="C69" s="217"/>
      <c r="D69" s="408" t="s">
        <v>188</v>
      </c>
      <c r="E69" s="218"/>
    </row>
    <row r="70" spans="2:5" s="219" customFormat="1" ht="25.5" x14ac:dyDescent="0.2">
      <c r="B70" s="405" t="s">
        <v>179</v>
      </c>
      <c r="C70" s="212"/>
      <c r="D70" s="408" t="s">
        <v>189</v>
      </c>
      <c r="E70" s="218"/>
    </row>
    <row r="71" spans="2:5" s="219" customFormat="1" ht="51" x14ac:dyDescent="0.2">
      <c r="B71" s="405" t="s">
        <v>187</v>
      </c>
      <c r="C71" s="214"/>
      <c r="D71" s="408" t="s">
        <v>190</v>
      </c>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27.5" x14ac:dyDescent="0.2">
      <c r="B76" s="405" t="s">
        <v>20</v>
      </c>
      <c r="C76" s="217"/>
      <c r="D76" s="408" t="s">
        <v>191</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G1" zoomScale="70" zoomScaleNormal="70" workbookViewId="0">
      <selection activeCell="S39" sqref="S39"/>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1" width="15.5703125" style="9" bestFit="1" customWidth="1"/>
    <col min="22" max="22" width="20.42578125" style="9"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UnitedHealthcare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9257288.4499999993</v>
      </c>
      <c r="V21" s="262">
        <v>9952679.1400000025</v>
      </c>
      <c r="W21" s="178"/>
      <c r="X21" s="176"/>
      <c r="Y21" s="261">
        <v>28521848.420000002</v>
      </c>
      <c r="Z21" s="262">
        <v>23712221.84</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9257288.4499999993</v>
      </c>
      <c r="V22" s="264">
        <v>9952201.0199999996</v>
      </c>
      <c r="W22" s="265">
        <f>'Pt 1 Summary of Data'!N24</f>
        <v>9654187.2400000021</v>
      </c>
      <c r="X22" s="266">
        <f>SUM(U22:W22)</f>
        <v>28863676.710000001</v>
      </c>
      <c r="Y22" s="263">
        <v>28383427.830000002</v>
      </c>
      <c r="Z22" s="264">
        <v>23828302.959999997</v>
      </c>
      <c r="AA22" s="265">
        <f>'Pt 1 Summary of Data'!P24</f>
        <v>40923136.219999999</v>
      </c>
      <c r="AB22" s="266">
        <f>SUM(Y22:AA22)</f>
        <v>93134867.00999999</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9257288.4499999993</v>
      </c>
      <c r="V23" s="267">
        <f>SUM(V$22:V$22)</f>
        <v>9952201.0199999996</v>
      </c>
      <c r="W23" s="267">
        <f>SUM(W$22:W$22)</f>
        <v>9654187.2400000021</v>
      </c>
      <c r="X23" s="266">
        <f>SUM(U23:W23)</f>
        <v>28863676.710000001</v>
      </c>
      <c r="Y23" s="267">
        <f>SUM(Y$22:Y$22)</f>
        <v>28383427.830000002</v>
      </c>
      <c r="Z23" s="267">
        <f>SUM(Z$22:Z$22)</f>
        <v>23828302.959999997</v>
      </c>
      <c r="AA23" s="267">
        <f>SUM(AA$22:AA$22)</f>
        <v>40923136.219999999</v>
      </c>
      <c r="AB23" s="266">
        <f>SUM(Y23:AA23)</f>
        <v>93134867.00999999</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16747074.620000003</v>
      </c>
      <c r="V26" s="264">
        <v>18523637.699999999</v>
      </c>
      <c r="W26" s="274">
        <f>'Pt 1 Summary of Data'!N21</f>
        <v>18694077.370000005</v>
      </c>
      <c r="X26" s="266">
        <f>SUM(U26:W26)</f>
        <v>53964789.690000005</v>
      </c>
      <c r="Y26" s="273">
        <v>36727769.820000008</v>
      </c>
      <c r="Z26" s="264">
        <v>30412328.060000002</v>
      </c>
      <c r="AA26" s="274">
        <f>'Pt 1 Summary of Data'!P21</f>
        <v>51054875.330000006</v>
      </c>
      <c r="AB26" s="266">
        <f>SUM(Y26:AA26)</f>
        <v>118194973.21000001</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19512.729999999985</v>
      </c>
      <c r="V27" s="264">
        <v>302921.42</v>
      </c>
      <c r="W27" s="274">
        <f>'Pt 1 Summary of Data'!N35</f>
        <v>1360914.2923220193</v>
      </c>
      <c r="X27" s="266">
        <f>SUM(U27:W27)</f>
        <v>1683348.4423220193</v>
      </c>
      <c r="Y27" s="273">
        <v>2398851.9099999997</v>
      </c>
      <c r="Z27" s="264">
        <v>1920975.9099999997</v>
      </c>
      <c r="AA27" s="274">
        <f>'Pt 1 Summary of Data'!P35</f>
        <v>933957.36405889108</v>
      </c>
      <c r="AB27" s="266">
        <f>SUM(Y27:AA27)</f>
        <v>5253785.1840588907</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16727561.890000002</v>
      </c>
      <c r="V28" s="274">
        <f t="shared" si="0"/>
        <v>18220716.279999997</v>
      </c>
      <c r="W28" s="274">
        <f t="shared" si="0"/>
        <v>17333163.077677984</v>
      </c>
      <c r="X28" s="112">
        <f>X$26-X$27</f>
        <v>52281441.247677989</v>
      </c>
      <c r="Y28" s="274">
        <f t="shared" si="0"/>
        <v>34328917.910000011</v>
      </c>
      <c r="Z28" s="274">
        <f t="shared" si="0"/>
        <v>28491352.150000002</v>
      </c>
      <c r="AA28" s="274">
        <f t="shared" si="0"/>
        <v>50120917.965941116</v>
      </c>
      <c r="AB28" s="112">
        <f>AB$26-AB$27</f>
        <v>112941188.02594112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34093</v>
      </c>
      <c r="V30" s="279">
        <v>37877</v>
      </c>
      <c r="W30" s="283">
        <f>'Pt 1 Summary of Data'!N49</f>
        <v>37667.75</v>
      </c>
      <c r="X30" s="281">
        <f>SUM(U30:W30)</f>
        <v>109637.75</v>
      </c>
      <c r="Y30" s="282">
        <v>82949</v>
      </c>
      <c r="Z30" s="279">
        <v>68972</v>
      </c>
      <c r="AA30" s="283">
        <f>'Pt 1 Summary of Data'!P49</f>
        <v>121030.41666666667</v>
      </c>
      <c r="AB30" s="281">
        <f>SUM(Y30:AA30)</f>
        <v>272951.41666666669</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0.55208265153329039</v>
      </c>
      <c r="Y33" s="292"/>
      <c r="Z33" s="293"/>
      <c r="AA33" s="293"/>
      <c r="AB33" s="294">
        <f>IF(AB30&lt;1000,"Not Required to Calculate",AB23/AB28)</f>
        <v>0.82463155061383031</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85" zoomScaleNormal="85" workbookViewId="0">
      <selection activeCell="J24" sqref="J24"/>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UnitedHealthcare Insurance Company</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I18" sqref="I1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UnitedHealthcare Insurance Company</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2020-07-23T23:15:30Z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