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1310" yWindow="6105" windowWidth="6570" windowHeight="198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<sst xmlns="http://schemas.openxmlformats.org/spreadsheetml/2006/main" count="312" uniqueCount="175">
  <si>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</si>
  <si>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</si>
  <si>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</si>
  <si>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</si>
  <si>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</si>
  <si>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</si>
  <si>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</si>
  <si>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</si>
  <si>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</si>
  <si>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</si>
  <si>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</si>
  <si>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</si>
  <si>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</si>
  <si>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</si>
  <si>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</si>
  <si>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</si>
  <si>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</si>
  <si>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</si>
  <si>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</si>
  <si>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</si>
  <si>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</si>
  <si>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</si>
  <si>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</si>
  <si>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</si>
  <si>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</si>
  <si>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</si>
  <si>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</si>
  <si>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</si>
  <si>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</si>
  <si>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</si>
  <si>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</si>
  <si>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</si>
  <si>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</si>
  <si>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</si>
  <si>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</si>
  <si>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</si>
  <si>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</si>
  <si>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</si>
  <si>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</si>
  <si>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</si>
  <si>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</si>
  <si>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</si>
  <si>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</si>
  <si>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</si>
  <si>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</si>
  <si>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</si>
  <si>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</si>
  <si>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</si>
  <si>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</si>
  <si>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</si>
  <si>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</si>
  <si>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</si>
  <si>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</si>
  <si>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</si>
  <si>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</si>
  <si>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</si>
  <si>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</si>
  <si>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</si>
  <si>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</si>
  <si>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</si>
  <si>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</si>
  <si>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</si>
  <si>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</si>
  <si>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</si>
  <si>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</si>
  <si>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</si>
  <si>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</si>
  <si>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</si>
  <si>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</si>
  <si>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</si>
  <si>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</si>
  <si>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</si>
  <si>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</si>
  <si>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</si>
  <si>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</si>
  <si>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</si>
  <si>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</si>
  <si>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</si>
  <si>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</si>
  <si>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</si>
  <si>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</si>
  <si>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</si>
  <si>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</si>
  <si>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</si>
  <si>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</si>
  <si>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</si>
  <si>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</si>
  <si>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</si>
  <si>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</si>
  <si>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</si>
  <si>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</si>
  <si>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</si>
  <si>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</si>
  <si>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</si>
  <si>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</si>
  <si>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</si>
  <si>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</si>
  <si>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</si>
  <si>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</si>
  <si>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</si>
  <si>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</si>
  <si>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</si>
  <si>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</si>
  <si>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</si>
  <si>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</si>
  <si>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</si>
  <si>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</si>
  <si>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</si>
  <si>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</si>
  <si>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</si>
  <si>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</si>
  <si>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</si>
  <si>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</si>
  <si>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</si>
  <si>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</si>
  <si>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</si>
  <si>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</si>
  <si>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</si>
  <si>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</si>
  <si>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</si>
  <si>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</si>
  <si>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</si>
  <si>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</si>
  <si>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</si>
  <si>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</si>
  <si>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</si>
  <si>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</si>
  <si>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</si>
  <si>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</si>
  <si>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</si>
  <si>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</si>
  <si>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</si>
  <si>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</si>
  <si>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</si>
  <si>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</si>
  <si>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</si>
  <si>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</si>
  <si>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</si>
  <si>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</si>
  <si>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</si>
  <si>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</si>
  <si>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</si>
  <si>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</si>
  <si>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</si>
  <si>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</si>
  <si>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</si>
  <si>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</si>
  <si>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</si>
  <si>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</si>
  <si>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</si>
  <si>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</si>
  <si>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</si>
  <si>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</si>
  <si>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</si>
  <si>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</si>
  <si>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</si>
  <si>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</si>
  <si>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</si>
  <si>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</si>
  <si>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</si>
  <si>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</si>
  <si>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N/A</t>
  </si>
  <si>
    <t>United Concordia Insurance Company</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</si>
  <si>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</si>
  <si>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</si>
  <si>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</si>
  <si>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</si>
  <si>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</si>
  <si>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taxes are allocated based on revenue.</t>
  </si>
  <si>
    <t>Other general and administrative expenses are allocated based on revenue.</t>
  </si>
  <si>
    <t>2019</t>
  </si>
  <si>
    <t>Daniel Joseph Wright</t>
  </si>
  <si>
    <t>Timothy John Constantine</t>
  </si>
  <si>
    <t>The Incurred Claims expense is based off of actual amounts.</t>
  </si>
  <si>
    <t>The Federal taxes and assessments amounts are allocated based on operating/underwriting gain/(loss).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</si>
</sst>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6" fontId="30" fillId="0" borderId="0" xfId="0" applyNumberFormat="1" applyFont="1" applyProtection="1">
      <protection locked="0"/>
    </xf>
    <xf numFmtId="167" fontId="30" fillId="0" borderId="0" xfId="326" applyNumberFormat="1" applyFont="1" applyAlignment="1" applyProtection="1">
      <protection locked="0"/>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6" sqref="C6"/>
    </sheetView>
  </sheetViews>
  <sheetFormatPr defaultRowHeight="15" x14ac:dyDescent="0.2"/>
  <cols>
    <col min="1" max="1" width="2.42578125" style="25" bestFit="1" customWidth="1"/>
    <col min="2" max="2" width="70.42578125" style="25" bestFit="1" customWidth="1"/>
    <col min="3" max="3" width="47.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170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5"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Normal="100" workbookViewId="0">
      <selection activeCell="E53" sqref="E53"/>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 Concordia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23136741</v>
      </c>
      <c r="N21" s="83">
        <f>'Pt 2 Premium and Claims'!N22+'Pt 2 Premium and Claims'!N23-'Pt 2 Premium and Claims'!N24-'Pt 2 Premium and Claims'!N25</f>
        <v>23136741</v>
      </c>
      <c r="O21" s="82">
        <f>'Pt 2 Premium and Claims'!O22+'Pt 2 Premium and Claims'!O23-'Pt 2 Premium and Claims'!O24-'Pt 2 Premium and Claims'!O25</f>
        <v>93493683</v>
      </c>
      <c r="P21" s="83">
        <f>'Pt 2 Premium and Claims'!P22+'Pt 2 Premium and Claims'!P23-'Pt 2 Premium and Claims'!P24-'Pt 2 Premium and Claims'!P25</f>
        <v>93493683</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17993772</v>
      </c>
      <c r="N24" s="83">
        <f>'Pt 2 Premium and Claims'!N51</f>
        <v>18345166</v>
      </c>
      <c r="O24" s="82">
        <f>'Pt 2 Premium and Claims'!O51</f>
        <v>83987713</v>
      </c>
      <c r="P24" s="83">
        <f>'Pt 2 Premium and Claims'!P51</f>
        <v>83111388</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312622</v>
      </c>
      <c r="N28" s="105">
        <v>312622</v>
      </c>
      <c r="O28" s="106">
        <v>-1058057</v>
      </c>
      <c r="P28" s="108">
        <v>-1058057</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v>-3921</v>
      </c>
      <c r="N31" s="105">
        <v>-3921</v>
      </c>
      <c r="O31" s="106">
        <v>-15846</v>
      </c>
      <c r="P31" s="108">
        <v>-15846</v>
      </c>
    </row>
    <row r="32" spans="2:16" x14ac:dyDescent="0.2">
      <c r="B32" s="79"/>
      <c r="C32" s="101"/>
      <c r="D32" s="109" t="s">
        <v>104</v>
      </c>
      <c r="E32" s="106"/>
      <c r="F32" s="108"/>
      <c r="G32" s="104"/>
      <c r="H32" s="105"/>
      <c r="I32" s="106"/>
      <c r="J32" s="107"/>
      <c r="K32" s="106"/>
      <c r="L32" s="108"/>
      <c r="M32" s="106">
        <v>316571</v>
      </c>
      <c r="N32" s="105">
        <v>316571</v>
      </c>
      <c r="O32" s="106">
        <v>1279239</v>
      </c>
      <c r="P32" s="108">
        <v>1279239</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2210</v>
      </c>
      <c r="N34" s="105">
        <v>2210</v>
      </c>
      <c r="O34" s="106">
        <v>8931</v>
      </c>
      <c r="P34" s="108">
        <v>8931</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627482</v>
      </c>
      <c r="N35" s="112">
        <f t="shared" si="0"/>
        <v>627482</v>
      </c>
      <c r="O35" s="111">
        <f t="shared" si="0"/>
        <v>214267</v>
      </c>
      <c r="P35" s="112">
        <f t="shared" si="0"/>
        <v>214267</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v>112198</v>
      </c>
      <c r="N38" s="108">
        <v>112198</v>
      </c>
      <c r="O38" s="106">
        <v>453385</v>
      </c>
      <c r="P38" s="108">
        <v>453385</v>
      </c>
    </row>
    <row r="39" spans="2:16" x14ac:dyDescent="0.2">
      <c r="B39" s="116"/>
      <c r="C39" s="101">
        <v>4.2</v>
      </c>
      <c r="D39" s="109" t="s">
        <v>19</v>
      </c>
      <c r="E39" s="106"/>
      <c r="F39" s="108"/>
      <c r="G39" s="106"/>
      <c r="H39" s="108"/>
      <c r="I39" s="106"/>
      <c r="J39" s="108"/>
      <c r="K39" s="106"/>
      <c r="L39" s="108"/>
      <c r="M39" s="106">
        <v>909328</v>
      </c>
      <c r="N39" s="108">
        <v>909328</v>
      </c>
      <c r="O39" s="106">
        <v>3674521</v>
      </c>
      <c r="P39" s="108">
        <v>3674521</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2677889</v>
      </c>
      <c r="N43" s="104">
        <v>2677889</v>
      </c>
      <c r="O43" s="110">
        <v>10821130</v>
      </c>
      <c r="P43" s="108">
        <v>10821130</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3699415</v>
      </c>
      <c r="N44" s="118">
        <f t="shared" si="1"/>
        <v>3699415</v>
      </c>
      <c r="O44" s="82">
        <f t="shared" si="1"/>
        <v>14949036</v>
      </c>
      <c r="P44" s="83">
        <f t="shared" si="1"/>
        <v>14949036</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43805</v>
      </c>
      <c r="N47" s="126">
        <v>43805</v>
      </c>
      <c r="O47" s="125">
        <v>230749</v>
      </c>
      <c r="P47" s="103">
        <v>230749</v>
      </c>
    </row>
    <row r="48" spans="2:16" s="39" customFormat="1" x14ac:dyDescent="0.2">
      <c r="B48" s="97"/>
      <c r="C48" s="101">
        <v>5.2</v>
      </c>
      <c r="D48" s="109" t="s">
        <v>27</v>
      </c>
      <c r="E48" s="125"/>
      <c r="F48" s="126"/>
      <c r="G48" s="125"/>
      <c r="H48" s="126"/>
      <c r="I48" s="125"/>
      <c r="J48" s="126"/>
      <c r="K48" s="125"/>
      <c r="L48" s="126"/>
      <c r="M48" s="125">
        <v>539147</v>
      </c>
      <c r="N48" s="126">
        <v>539147</v>
      </c>
      <c r="O48" s="125">
        <v>2775074</v>
      </c>
      <c r="P48" s="127">
        <v>2775074</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44928.916666666664</v>
      </c>
      <c r="N49" s="129">
        <f>N48/12</f>
        <v>44928.916666666664</v>
      </c>
      <c r="O49" s="128">
        <f t="shared" si="2"/>
        <v>231256.16666666666</v>
      </c>
      <c r="P49" s="129">
        <f t="shared" si="2"/>
        <v>231256.16666666666</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1207920</v>
      </c>
      <c r="F51" s="142"/>
      <c r="G51" s="142"/>
      <c r="H51" s="142"/>
      <c r="I51" s="142"/>
      <c r="J51" s="142"/>
      <c r="K51" s="138"/>
      <c r="L51" s="142"/>
      <c r="M51" s="142"/>
      <c r="N51" s="142"/>
      <c r="O51" s="142"/>
      <c r="P51" s="143"/>
    </row>
    <row r="52" spans="2:16" ht="15.75" thickBot="1" x14ac:dyDescent="0.25">
      <c r="B52" s="144" t="s">
        <v>57</v>
      </c>
      <c r="C52" s="145" t="s">
        <v>129</v>
      </c>
      <c r="D52" s="146"/>
      <c r="E52" s="147">
        <v>248273</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3" stopIfTrue="1" operator="lessThan">
      <formula>0</formula>
    </cfRule>
  </conditionalFormatting>
  <conditionalFormatting sqref="K28:K29 K31:K34 M28:M29 M31:M34 O28:O29 O31:O34 O44 M44 K44">
    <cfRule type="cellIs" dxfId="46" priority="42" stopIfTrue="1" operator="lessThan">
      <formula>0</formula>
    </cfRule>
  </conditionalFormatting>
  <conditionalFormatting sqref="G35:H35">
    <cfRule type="cellIs" dxfId="45" priority="14" stopIfTrue="1" operator="lessThan">
      <formula>0</formula>
    </cfRule>
  </conditionalFormatting>
  <conditionalFormatting sqref="I35:J35">
    <cfRule type="cellIs" dxfId="44" priority="13" stopIfTrue="1" operator="lessThan">
      <formula>0</formula>
    </cfRule>
  </conditionalFormatting>
  <conditionalFormatting sqref="K35:L35">
    <cfRule type="cellIs" dxfId="43" priority="12" stopIfTrue="1" operator="lessThan">
      <formula>0</formula>
    </cfRule>
  </conditionalFormatting>
  <conditionalFormatting sqref="M35:N35">
    <cfRule type="cellIs" dxfId="42" priority="11" stopIfTrue="1" operator="lessThan">
      <formula>0</formula>
    </cfRule>
  </conditionalFormatting>
  <conditionalFormatting sqref="O35:P35">
    <cfRule type="cellIs" dxfId="41" priority="10" stopIfTrue="1" operator="lessThan">
      <formula>0</formula>
    </cfRule>
  </conditionalFormatting>
  <conditionalFormatting sqref="G38:G39 I38:I39 K38:K39 M38:M39 O38:O39">
    <cfRule type="cellIs" dxfId="40" priority="9" stopIfTrue="1" operator="lessThan">
      <formula>0</formula>
    </cfRule>
  </conditionalFormatting>
  <conditionalFormatting sqref="F43">
    <cfRule type="cellIs" dxfId="39" priority="8" stopIfTrue="1" operator="lessThan">
      <formula>0</formula>
    </cfRule>
  </conditionalFormatting>
  <conditionalFormatting sqref="E43">
    <cfRule type="cellIs" dxfId="38" priority="6" stopIfTrue="1" operator="lessThan">
      <formula>0</formula>
    </cfRule>
  </conditionalFormatting>
  <conditionalFormatting sqref="H43 J43 L43 N43">
    <cfRule type="cellIs" dxfId="37" priority="4" stopIfTrue="1" operator="lessThan">
      <formula>0</formula>
    </cfRule>
  </conditionalFormatting>
  <conditionalFormatting sqref="G43 I43 K43 M43 O43">
    <cfRule type="cellIs" dxfId="36" priority="3" stopIfTrue="1" operator="lessThan">
      <formula>0</formula>
    </cfRule>
  </conditionalFormatting>
  <conditionalFormatting sqref="G41:G42 I41:I42 K41:K42 M41:M42 O41:O42">
    <cfRule type="cellIs" dxfId="35" priority="2" stopIfTrue="1" operator="lessThan">
      <formula>0</formula>
    </cfRule>
  </conditionalFormatting>
  <conditionalFormatting sqref="G47:O48">
    <cfRule type="cellIs" dxfId="34"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selection activeCell="A23" sqref="A2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 Concordia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5"/>
      <c r="G22" s="165"/>
      <c r="H22" s="165"/>
      <c r="I22" s="165"/>
      <c r="J22" s="165"/>
      <c r="K22" s="165"/>
      <c r="L22" s="166"/>
      <c r="M22" s="165">
        <v>23455997</v>
      </c>
      <c r="N22" s="166">
        <v>23455997</v>
      </c>
      <c r="O22" s="165">
        <v>95308546</v>
      </c>
      <c r="P22" s="166">
        <v>95308546</v>
      </c>
    </row>
    <row r="23" spans="1:16" s="25" customFormat="1" x14ac:dyDescent="0.2">
      <c r="A23" s="39"/>
      <c r="B23" s="79"/>
      <c r="C23" s="80">
        <v>1.2</v>
      </c>
      <c r="D23" s="109" t="s">
        <v>16</v>
      </c>
      <c r="E23" s="165"/>
      <c r="F23" s="165"/>
      <c r="G23" s="165"/>
      <c r="H23" s="165"/>
      <c r="I23" s="165"/>
      <c r="J23" s="165"/>
      <c r="K23" s="165"/>
      <c r="L23" s="166"/>
      <c r="M23" s="165">
        <v>643545</v>
      </c>
      <c r="N23" s="166">
        <v>643545</v>
      </c>
      <c r="O23" s="165">
        <v>2097279</v>
      </c>
      <c r="P23" s="166">
        <v>2097279</v>
      </c>
    </row>
    <row r="24" spans="1:16" s="25" customFormat="1" x14ac:dyDescent="0.2">
      <c r="A24" s="39"/>
      <c r="B24" s="79"/>
      <c r="C24" s="80">
        <v>1.3</v>
      </c>
      <c r="D24" s="109" t="s">
        <v>34</v>
      </c>
      <c r="E24" s="165"/>
      <c r="F24" s="165"/>
      <c r="G24" s="165"/>
      <c r="H24" s="165"/>
      <c r="I24" s="165"/>
      <c r="J24" s="165"/>
      <c r="K24" s="165"/>
      <c r="L24" s="166"/>
      <c r="M24" s="165">
        <v>962801</v>
      </c>
      <c r="N24" s="166">
        <v>962801</v>
      </c>
      <c r="O24" s="165">
        <v>3912142</v>
      </c>
      <c r="P24" s="166">
        <v>3912142</v>
      </c>
    </row>
    <row r="25" spans="1:16" s="25" customFormat="1" x14ac:dyDescent="0.2">
      <c r="A25" s="39"/>
      <c r="B25" s="79"/>
      <c r="C25" s="80">
        <v>1.4</v>
      </c>
      <c r="D25" s="109" t="s">
        <v>17</v>
      </c>
      <c r="E25" s="165"/>
      <c r="F25" s="165"/>
      <c r="G25" s="165"/>
      <c r="H25" s="165"/>
      <c r="I25" s="165"/>
      <c r="J25" s="165"/>
      <c r="K25" s="165"/>
      <c r="L25" s="166"/>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18269716</v>
      </c>
      <c r="N29" s="176"/>
      <c r="O29" s="165">
        <v>83851469</v>
      </c>
      <c r="P29" s="176"/>
    </row>
    <row r="30" spans="1:16" s="25" customFormat="1" ht="28.5" customHeight="1" x14ac:dyDescent="0.2">
      <c r="A30" s="39"/>
      <c r="B30" s="79"/>
      <c r="C30" s="80"/>
      <c r="D30" s="81" t="s">
        <v>54</v>
      </c>
      <c r="E30" s="177"/>
      <c r="F30" s="166"/>
      <c r="G30" s="177"/>
      <c r="H30" s="166"/>
      <c r="I30" s="177"/>
      <c r="J30" s="166"/>
      <c r="K30" s="177"/>
      <c r="L30" s="166"/>
      <c r="M30" s="177"/>
      <c r="N30" s="166">
        <v>18050773</v>
      </c>
      <c r="O30" s="177"/>
      <c r="P30" s="166">
        <v>81760229</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1953166</v>
      </c>
      <c r="N32" s="178"/>
      <c r="O32" s="165">
        <v>8964336</v>
      </c>
      <c r="P32" s="176"/>
    </row>
    <row r="33" spans="1:16" s="39" customFormat="1" ht="30" x14ac:dyDescent="0.2">
      <c r="B33" s="97"/>
      <c r="C33" s="80"/>
      <c r="D33" s="81" t="s">
        <v>44</v>
      </c>
      <c r="E33" s="177"/>
      <c r="F33" s="166"/>
      <c r="G33" s="177"/>
      <c r="H33" s="179"/>
      <c r="I33" s="177"/>
      <c r="J33" s="166"/>
      <c r="K33" s="177"/>
      <c r="L33" s="166"/>
      <c r="M33" s="177"/>
      <c r="N33" s="179">
        <v>294393</v>
      </c>
      <c r="O33" s="177"/>
      <c r="P33" s="166">
        <v>1351159</v>
      </c>
    </row>
    <row r="34" spans="1:16" s="25" customFormat="1" x14ac:dyDescent="0.2">
      <c r="A34" s="39"/>
      <c r="B34" s="79"/>
      <c r="C34" s="80">
        <v>2.2999999999999998</v>
      </c>
      <c r="D34" s="109" t="s">
        <v>28</v>
      </c>
      <c r="E34" s="165"/>
      <c r="F34" s="176"/>
      <c r="G34" s="165"/>
      <c r="H34" s="178"/>
      <c r="I34" s="165"/>
      <c r="J34" s="176"/>
      <c r="K34" s="165"/>
      <c r="L34" s="176"/>
      <c r="M34" s="165">
        <v>2229110</v>
      </c>
      <c r="N34" s="178"/>
      <c r="O34" s="165">
        <v>8828092</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17993772</v>
      </c>
      <c r="N51" s="190">
        <f>N30+N33+N37+N41+N44+N47+N48+N50</f>
        <v>18345166</v>
      </c>
      <c r="O51" s="189">
        <f>O29+O32-O34+O36-O38+O40+O43-O45+O47+O48-O49+O50</f>
        <v>83987713</v>
      </c>
      <c r="P51" s="190">
        <f>P30+P33+P37+P41+P44+P47+P48+P50</f>
        <v>83111388</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c r="M54" s="405"/>
      <c r="N54" s="405"/>
      <c r="O54" s="405"/>
      <c r="P54" s="405"/>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3" priority="93" stopIfTrue="1" operator="lessThan">
      <formula>0</formula>
    </cfRule>
  </conditionalFormatting>
  <conditionalFormatting sqref="O49 O45 M45 M49 K45 K49 K40 M40 O40 O38 M38 K38 K34 M34 O34 L41 N41 P41 K32 M32 O32 K36 M36 O36 L33 N33 P33 L37 N37 P37 L44 N44 P44">
    <cfRule type="cellIs" dxfId="32" priority="17" stopIfTrue="1" operator="lessThan">
      <formula>0</formula>
    </cfRule>
  </conditionalFormatting>
  <conditionalFormatting sqref="G22:G25">
    <cfRule type="cellIs" dxfId="31" priority="14" stopIfTrue="1" operator="lessThan">
      <formula>0</formula>
    </cfRule>
  </conditionalFormatting>
  <conditionalFormatting sqref="I22:I25">
    <cfRule type="cellIs" dxfId="30" priority="13" stopIfTrue="1" operator="lessThan">
      <formula>0</formula>
    </cfRule>
  </conditionalFormatting>
  <conditionalFormatting sqref="K22:K25">
    <cfRule type="cellIs" dxfId="29" priority="12"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K29 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F22:F23">
    <cfRule type="cellIs" dxfId="21" priority="4" stopIfTrue="1" operator="lessThan">
      <formula>0</formula>
    </cfRule>
  </conditionalFormatting>
  <conditionalFormatting sqref="H22:H25">
    <cfRule type="cellIs" dxfId="20" priority="3" stopIfTrue="1" operator="lessThan">
      <formula>0</formula>
    </cfRule>
  </conditionalFormatting>
  <conditionalFormatting sqref="J22:J25">
    <cfRule type="cellIs" dxfId="19" priority="2" stopIfTrue="1" operator="lessThan">
      <formula>0</formula>
    </cfRule>
  </conditionalFormatting>
  <conditionalFormatting sqref="F24:F25">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28" sqref="D2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 Concordia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173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174</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163</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165</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166</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167</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t="s">
        <v>168</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Q13" zoomScaleNormal="100" workbookViewId="0">
      <selection activeCell="C21" sqref="C2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4" width="16.28515625" style="9" bestFit="1" customWidth="1"/>
    <col min="25" max="25" width="16.85546875" style="9" bestFit="1" customWidth="1"/>
    <col min="26" max="26" width="16.85546875" style="11" bestFit="1" customWidth="1"/>
    <col min="27" max="27" width="16.28515625" style="9" bestFit="1" customWidth="1"/>
    <col min="28" max="28" width="16.8554687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 Concordia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27402363</v>
      </c>
      <c r="V21" s="262">
        <v>24187499</v>
      </c>
      <c r="W21" s="178"/>
      <c r="X21" s="176"/>
      <c r="Y21" s="261">
        <v>99509263</v>
      </c>
      <c r="Z21" s="262">
        <v>96352154</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27402363</v>
      </c>
      <c r="V22" s="264">
        <v>24187499</v>
      </c>
      <c r="W22" s="265">
        <f>'Pt 1 Summary of Data'!N24</f>
        <v>18345166</v>
      </c>
      <c r="X22" s="266">
        <f>SUM(U22:W22)</f>
        <v>69935028</v>
      </c>
      <c r="Y22" s="263">
        <v>99509263</v>
      </c>
      <c r="Z22" s="264">
        <v>96352154</v>
      </c>
      <c r="AA22" s="265">
        <f>'Pt 1 Summary of Data'!P24</f>
        <v>83111388</v>
      </c>
      <c r="AB22" s="266">
        <f>SUM(Y22:AA22)</f>
        <v>278972805</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27402363</v>
      </c>
      <c r="V23" s="267">
        <f>SUM(V$22:V$22)</f>
        <v>24187499</v>
      </c>
      <c r="W23" s="267">
        <f>SUM(W$22:W$22)</f>
        <v>18345166</v>
      </c>
      <c r="X23" s="266">
        <f>SUM(U23:W23)</f>
        <v>69935028</v>
      </c>
      <c r="Y23" s="267">
        <f>SUM(Y$22:Y$22)</f>
        <v>99509263</v>
      </c>
      <c r="Z23" s="267">
        <f>SUM(Z$22:Z$22)</f>
        <v>96352154</v>
      </c>
      <c r="AA23" s="267">
        <f>SUM(AA$22:AA$22)</f>
        <v>83111388</v>
      </c>
      <c r="AB23" s="266">
        <f>SUM(Y23:AA23)</f>
        <v>278972805</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33746272</v>
      </c>
      <c r="V26" s="264">
        <v>28924253</v>
      </c>
      <c r="W26" s="274">
        <f>'Pt 1 Summary of Data'!N21</f>
        <v>23136741</v>
      </c>
      <c r="X26" s="266">
        <f>SUM(U26:W26)</f>
        <v>85807266</v>
      </c>
      <c r="Y26" s="273">
        <v>109977206</v>
      </c>
      <c r="Z26" s="264">
        <v>98054994</v>
      </c>
      <c r="AA26" s="274">
        <f>'Pt 1 Summary of Data'!P21</f>
        <v>93493683</v>
      </c>
      <c r="AB26" s="266">
        <f>SUM(Y26:AA26)</f>
        <v>301525883</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1364788</v>
      </c>
      <c r="V27" s="264">
        <v>914698</v>
      </c>
      <c r="W27" s="274">
        <f>'Pt 1 Summary of Data'!N35</f>
        <v>627482</v>
      </c>
      <c r="X27" s="266">
        <f>SUM(U27:W27)</f>
        <v>2906968</v>
      </c>
      <c r="Y27" s="273">
        <v>4447765</v>
      </c>
      <c r="Z27" s="264">
        <v>3100883</v>
      </c>
      <c r="AA27" s="274">
        <f>'Pt 1 Summary of Data'!P35</f>
        <v>214267</v>
      </c>
      <c r="AB27" s="266">
        <f>SUM(Y27:AA27)</f>
        <v>7762915</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32381484</v>
      </c>
      <c r="V28" s="274">
        <f t="shared" si="0"/>
        <v>28009555</v>
      </c>
      <c r="W28" s="274">
        <f t="shared" si="0"/>
        <v>22509259</v>
      </c>
      <c r="X28" s="112">
        <f>X$26-X$27</f>
        <v>82900298</v>
      </c>
      <c r="Y28" s="274">
        <f t="shared" si="0"/>
        <v>105529441</v>
      </c>
      <c r="Z28" s="274">
        <f t="shared" si="0"/>
        <v>94954111</v>
      </c>
      <c r="AA28" s="274">
        <f t="shared" si="0"/>
        <v>93279416</v>
      </c>
      <c r="AB28" s="112">
        <f>AB$26-AB$27</f>
        <v>293762968</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0</v>
      </c>
      <c r="R30" s="279">
        <v>0</v>
      </c>
      <c r="S30" s="280">
        <f>'Pt 1 Summary of Data'!L49</f>
        <v>0</v>
      </c>
      <c r="T30" s="281">
        <f>SUM(Q30:S30)</f>
        <v>0</v>
      </c>
      <c r="U30" s="282">
        <v>64644</v>
      </c>
      <c r="V30" s="279">
        <v>54474</v>
      </c>
      <c r="W30" s="283">
        <f>'Pt 1 Summary of Data'!N49</f>
        <v>44928.916666666664</v>
      </c>
      <c r="X30" s="281">
        <f>SUM(U30:W30)</f>
        <v>164046.91666666666</v>
      </c>
      <c r="Y30" s="282">
        <v>264258</v>
      </c>
      <c r="Z30" s="279">
        <v>235887</v>
      </c>
      <c r="AA30" s="283">
        <f>'Pt 1 Summary of Data'!P49</f>
        <v>231256.16666666666</v>
      </c>
      <c r="AB30" s="281">
        <f>SUM(Y30:AA30)</f>
        <v>731401.16666666663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0.84360406038588664</v>
      </c>
      <c r="Y33" s="292"/>
      <c r="Z33" s="293"/>
      <c r="AA33" s="293"/>
      <c r="AB33" s="294">
        <f>IF(AB30&lt;1000,"Not Required to Calculate",AB23/AB28)</f>
        <v>0.94965273158596353</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U36" s="406"/>
      <c r="V36" s="406"/>
      <c r="W36" s="406"/>
      <c r="X36" s="406"/>
      <c r="Y36" s="406"/>
      <c r="Z36" s="406"/>
      <c r="AA36" s="406"/>
      <c r="AB36" s="406"/>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D9" sqref="D9"/>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 Concordia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v>2.35</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161</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t="s">
        <v>161</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8"/>
  <sheetViews>
    <sheetView zoomScaleNormal="100" workbookViewId="0">
      <selection activeCell="C21" sqref="C21"/>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 Concordia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25" t="s">
        <v>172</v>
      </c>
    </row>
    <row r="25" spans="2:2" s="25" customFormat="1" x14ac:dyDescent="0.2"/>
    <row r="26" spans="2:2" s="25" customFormat="1" x14ac:dyDescent="0.2"/>
    <row r="27" spans="2:2" s="25" customFormat="1" x14ac:dyDescent="0.2">
      <c r="B27" s="24" t="s">
        <v>94</v>
      </c>
    </row>
    <row r="28" spans="2:2" x14ac:dyDescent="0.2">
      <c r="B28" s="25" t="s">
        <v>171</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2020-07-28T17:43:25Z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