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300" tabRatio="646"/>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62913"/>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T33" i="10"/>
  <c r="T27" i="10"/>
  <c r="T28" i="10" s="1"/>
  <c r="S28" i="10"/>
  <c r="X33" i="10"/>
  <c r="AA28" i="10"/>
  <c r="K28" i="10"/>
  <c r="G28" i="10"/>
  <c r="L33" i="10"/>
  <c r="P33" i="10"/>
  <c r="H33" i="10"/>
  <c r="O28" i="10"/>
</calcChain>
</file>

<file path=xl/sharedStrings.xml><?xml version="1.0" encoding="utf-8"?>
<sst xmlns="http://schemas.openxmlformats.org/spreadsheetml/2006/main" count="312" uniqueCount="175">
  <si>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</si>
  <si>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</si>
  <si>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</si>
  <si>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</si>
  <si>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</si>
  <si>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</si>
  <si>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</si>
  <si>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</si>
  <si>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</si>
  <si>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</si>
  <si>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</si>
  <si>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</si>
  <si>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</si>
  <si>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</si>
  <si>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</si>
  <si>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</si>
  <si>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</si>
  <si>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</si>
  <si>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</si>
  <si>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</si>
  <si>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</si>
  <si>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</si>
  <si>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</si>
  <si>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</si>
  <si>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</si>
  <si>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</si>
  <si>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</si>
  <si>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</si>
  <si>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</si>
  <si>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</si>
  <si>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</si>
  <si>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</si>
  <si>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</si>
  <si>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</si>
  <si>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</si>
  <si>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</si>
  <si>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</si>
  <si>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</si>
  <si>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</si>
  <si>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</si>
  <si>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</si>
  <si>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</si>
  <si>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</si>
  <si>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</si>
  <si>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</si>
  <si>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</si>
  <si>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</si>
  <si>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</si>
  <si>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</si>
  <si>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</si>
  <si>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</si>
  <si>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</si>
  <si>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</si>
  <si>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</si>
  <si>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</si>
  <si>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</si>
  <si>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</si>
  <si>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</si>
  <si>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</si>
  <si>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</si>
  <si>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</si>
  <si>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</si>
  <si>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</si>
  <si>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</si>
  <si>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</si>
  <si>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</si>
  <si>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</si>
  <si>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</si>
  <si>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</si>
  <si>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</si>
  <si>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</si>
  <si>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</si>
  <si>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</si>
  <si>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</si>
  <si>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</si>
  <si>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</si>
  <si>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</si>
  <si>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</si>
  <si>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</si>
  <si>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</si>
  <si>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</si>
  <si>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</si>
  <si>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</si>
  <si>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</si>
  <si>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</si>
  <si>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</si>
  <si>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</si>
  <si>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</si>
  <si>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</si>
  <si>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</si>
  <si>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</si>
  <si>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</si>
  <si>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</si>
  <si>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</si>
  <si>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</si>
  <si>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</si>
  <si>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</si>
  <si>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</si>
  <si>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</si>
  <si>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</si>
  <si>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</si>
  <si>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</si>
  <si>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</si>
  <si>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</si>
  <si>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</si>
  <si>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</si>
  <si>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</si>
  <si>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</si>
  <si>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</si>
  <si>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</si>
  <si>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</si>
  <si>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</si>
  <si>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</si>
  <si>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</si>
  <si>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</si>
  <si>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</si>
  <si>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</si>
  <si>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</si>
  <si>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</si>
  <si>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</si>
  <si>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</si>
  <si>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</si>
  <si>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</si>
  <si>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</si>
  <si>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</si>
  <si>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</si>
  <si>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</si>
  <si>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</si>
  <si>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</si>
  <si>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</si>
  <si>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</si>
  <si>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</si>
  <si>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</si>
  <si>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</si>
  <si>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</si>
  <si>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</si>
  <si>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</si>
  <si>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</si>
  <si>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</si>
  <si>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</si>
  <si>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</si>
  <si>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</si>
  <si>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</si>
  <si>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</si>
  <si>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</si>
  <si>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</si>
  <si>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</si>
  <si>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</si>
  <si>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</si>
  <si>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</si>
  <si>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</si>
  <si>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</si>
  <si>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</si>
  <si>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</si>
  <si>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</si>
  <si>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</si>
  <si>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</si>
  <si>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</si>
  <si>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</si>
  <si>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</si>
  <si>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No</t>
  </si>
  <si>
    <t>2018</t>
  </si>
  <si>
    <t>N/A</t>
  </si>
  <si>
    <t>United Concordia Insurance Company</t>
  </si>
  <si>
    <t>The Incurred Claims expense is allocated based on revenue.</t>
  </si>
  <si>
    <t>The Federal taxes and assessments amounts are allocated based on revenue.</t>
  </si>
  <si>
    <t>The State insurance, premium and other taxes are allocated based on revenue.</t>
  </si>
  <si>
    <t>Not applicable.</t>
  </si>
  <si>
    <t>Regulatory authority licenses and fees are allocated based on revenue.</t>
  </si>
  <si>
    <t>Direct sales salaries and benefits are allocated based on revenue.</t>
  </si>
  <si>
    <t>Agents and brokers fees and commissions are allocated based on revenue.</t>
  </si>
  <si>
    <t>Other taxes are allocated based on revenue.</t>
  </si>
  <si>
    <t>Other general and administrative expenses are allocated based on revenue.</t>
  </si>
  <si>
    <t xml:space="preserve">Timothy J. Constantine </t>
  </si>
  <si>
    <t>Daniel J. Wright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</si>
</sst>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5">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tabSelected="1" zoomScaleNormal="100" workbookViewId="0">
      <selection activeCell="B6" sqref="B6"/>
    </sheetView>
  </sheetViews>
  <sheetFormatPr defaultRowHeight="15" x14ac:dyDescent="0.2"/>
  <cols>
    <col min="1" max="1" width="2.42578125" style="25" bestFit="1" customWidth="1"/>
    <col min="2" max="2" width="70.42578125" style="25" bestFit="1" customWidth="1"/>
    <col min="3" max="3" width="47.5703125"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161</v>
      </c>
    </row>
    <row r="7" spans="1:3" ht="15.75" x14ac:dyDescent="0.2">
      <c r="A7" s="32" t="s">
        <v>1</v>
      </c>
      <c r="B7" s="33" t="s">
        <v>134</v>
      </c>
      <c r="C7" s="35"/>
    </row>
    <row r="8" spans="1:3" ht="15.75" x14ac:dyDescent="0.2">
      <c r="A8" s="32" t="s">
        <v>2</v>
      </c>
      <c r="B8" s="33" t="s">
        <v>88</v>
      </c>
      <c r="C8" s="34" t="s">
        <v>163</v>
      </c>
    </row>
    <row r="9" spans="1:3" ht="15.75" x14ac:dyDescent="0.2">
      <c r="A9" s="32" t="s">
        <v>3</v>
      </c>
      <c r="B9" s="33" t="s">
        <v>89</v>
      </c>
      <c r="C9" s="34"/>
    </row>
    <row r="10" spans="1:3" ht="16.5" thickBot="1" x14ac:dyDescent="0.3">
      <c r="A10" s="36" t="s">
        <v>4</v>
      </c>
      <c r="B10" s="37" t="s">
        <v>86</v>
      </c>
      <c r="C10" s="38" t="s">
        <v>160</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76"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topLeftCell="A40" zoomScaleNormal="100" workbookViewId="0">
      <selection activeCell="F59" sqref="F59"/>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United Concordia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2018</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12/31/2018</v>
      </c>
      <c r="F18" s="63">
        <f>DATE(YEAR(E18)+0,MONTH(E18)+3,DAY(E18)+0)</f>
        <v>43555</v>
      </c>
      <c r="G18" s="62" t="str">
        <f>"12/31/"&amp;""&amp;'Cover Page'!C$6</f>
        <v>12/31/2018</v>
      </c>
      <c r="H18" s="64">
        <f>DATE(YEAR(G18)+0,MONTH(G18)+3,DAY(G18)+0)</f>
        <v>43555</v>
      </c>
      <c r="I18" s="62" t="str">
        <f>"12/31/"&amp;""&amp;'Cover Page'!C$6</f>
        <v>12/31/2018</v>
      </c>
      <c r="J18" s="64">
        <f>DATE(YEAR(I18)+0,MONTH(I18)+3,DAY(I18)+0)</f>
        <v>43555</v>
      </c>
      <c r="K18" s="62" t="str">
        <f>"12/31/"&amp;""&amp;'Cover Page'!C$6</f>
        <v>12/31/2018</v>
      </c>
      <c r="L18" s="64">
        <f>DATE(YEAR(K18)+0,MONTH(K18)+3,DAY(K18)+0)</f>
        <v>43555</v>
      </c>
      <c r="M18" s="62" t="str">
        <f>"12/31/"&amp;""&amp;'Cover Page'!C$6</f>
        <v>12/31/2018</v>
      </c>
      <c r="N18" s="64">
        <f>DATE(YEAR(M18)+0,MONTH(M18)+3,DAY(M18)+0)</f>
        <v>43555</v>
      </c>
      <c r="O18" s="62" t="str">
        <f>"12/31/"&amp;""&amp;'Cover Page'!C$6</f>
        <v>12/31/2018</v>
      </c>
      <c r="P18" s="64">
        <f>DATE(YEAR(O18)+0,MONTH(O18)+3,DAY(O18)+0)</f>
        <v>43555</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28924253</v>
      </c>
      <c r="N21" s="83">
        <f>'Pt 2 Premium and Claims'!N22+'Pt 2 Premium and Claims'!N23-'Pt 2 Premium and Claims'!N24-'Pt 2 Premium and Claims'!N25</f>
        <v>28924253</v>
      </c>
      <c r="O21" s="82">
        <f>'Pt 2 Premium and Claims'!O22+'Pt 2 Premium and Claims'!O23-'Pt 2 Premium and Claims'!O24-'Pt 2 Premium and Claims'!O25</f>
        <v>98054994</v>
      </c>
      <c r="P21" s="83">
        <f>'Pt 2 Premium and Claims'!P22+'Pt 2 Premium and Claims'!P23-'Pt 2 Premium and Claims'!P24-'Pt 2 Premium and Claims'!P25</f>
        <v>98054994</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21315868</v>
      </c>
      <c r="N24" s="83">
        <f>'Pt 2 Premium and Claims'!N51</f>
        <v>24187499</v>
      </c>
      <c r="O24" s="82">
        <f>'Pt 2 Premium and Claims'!O51</f>
        <v>85308989</v>
      </c>
      <c r="P24" s="83">
        <f>'Pt 2 Premium and Claims'!P51</f>
        <v>96352154</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c r="L28" s="108"/>
      <c r="M28" s="106">
        <v>563708</v>
      </c>
      <c r="N28" s="105">
        <v>563708</v>
      </c>
      <c r="O28" s="106">
        <v>1911006</v>
      </c>
      <c r="P28" s="108">
        <v>1911006</v>
      </c>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c r="L31" s="108"/>
      <c r="M31" s="106">
        <v>18039</v>
      </c>
      <c r="N31" s="105">
        <v>18039</v>
      </c>
      <c r="O31" s="106">
        <v>61154</v>
      </c>
      <c r="P31" s="108">
        <v>61154</v>
      </c>
    </row>
    <row r="32" spans="2:16" x14ac:dyDescent="0.2">
      <c r="B32" s="79"/>
      <c r="C32" s="101"/>
      <c r="D32" s="109" t="s">
        <v>104</v>
      </c>
      <c r="E32" s="106"/>
      <c r="F32" s="108"/>
      <c r="G32" s="104"/>
      <c r="H32" s="105"/>
      <c r="I32" s="106"/>
      <c r="J32" s="107"/>
      <c r="K32" s="106"/>
      <c r="L32" s="108"/>
      <c r="M32" s="106">
        <v>326390</v>
      </c>
      <c r="N32" s="105">
        <v>326390</v>
      </c>
      <c r="O32" s="106">
        <v>1106481</v>
      </c>
      <c r="P32" s="108">
        <v>1106481</v>
      </c>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v>6561</v>
      </c>
      <c r="N34" s="105">
        <v>6561</v>
      </c>
      <c r="O34" s="106">
        <v>22242</v>
      </c>
      <c r="P34" s="108">
        <v>22242</v>
      </c>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914698</v>
      </c>
      <c r="N35" s="112">
        <f t="shared" si="0"/>
        <v>914698</v>
      </c>
      <c r="O35" s="111">
        <f t="shared" si="0"/>
        <v>3100883</v>
      </c>
      <c r="P35" s="112">
        <f t="shared" si="0"/>
        <v>3100883</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v>135685</v>
      </c>
      <c r="N38" s="108">
        <v>135685</v>
      </c>
      <c r="O38" s="106">
        <v>459981</v>
      </c>
      <c r="P38" s="108">
        <v>459981</v>
      </c>
    </row>
    <row r="39" spans="2:16" x14ac:dyDescent="0.2">
      <c r="B39" s="116"/>
      <c r="C39" s="101">
        <v>4.2</v>
      </c>
      <c r="D39" s="109" t="s">
        <v>19</v>
      </c>
      <c r="E39" s="106"/>
      <c r="F39" s="108"/>
      <c r="G39" s="106"/>
      <c r="H39" s="108"/>
      <c r="I39" s="106"/>
      <c r="J39" s="108"/>
      <c r="K39" s="106"/>
      <c r="L39" s="108"/>
      <c r="M39" s="106">
        <v>1166351</v>
      </c>
      <c r="N39" s="108">
        <v>1166351</v>
      </c>
      <c r="O39" s="106">
        <v>3954002</v>
      </c>
      <c r="P39" s="108">
        <v>3954002</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c r="L43" s="104"/>
      <c r="M43" s="110">
        <v>4197999</v>
      </c>
      <c r="N43" s="104">
        <v>4197999</v>
      </c>
      <c r="O43" s="110">
        <v>14231474</v>
      </c>
      <c r="P43" s="108">
        <v>14231474</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5500035</v>
      </c>
      <c r="N44" s="118">
        <f t="shared" si="1"/>
        <v>5500035</v>
      </c>
      <c r="O44" s="82">
        <f t="shared" si="1"/>
        <v>18645457</v>
      </c>
      <c r="P44" s="83">
        <f t="shared" si="1"/>
        <v>18645457</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c r="L47" s="126"/>
      <c r="M47" s="125">
        <v>49157</v>
      </c>
      <c r="N47" s="126">
        <v>49157</v>
      </c>
      <c r="O47" s="125">
        <v>237267</v>
      </c>
      <c r="P47" s="103">
        <v>237267</v>
      </c>
    </row>
    <row r="48" spans="2:16" s="39" customFormat="1" x14ac:dyDescent="0.2">
      <c r="B48" s="97"/>
      <c r="C48" s="101">
        <v>5.2</v>
      </c>
      <c r="D48" s="109" t="s">
        <v>27</v>
      </c>
      <c r="E48" s="125"/>
      <c r="F48" s="126"/>
      <c r="G48" s="125"/>
      <c r="H48" s="126"/>
      <c r="I48" s="125"/>
      <c r="J48" s="126"/>
      <c r="K48" s="125"/>
      <c r="L48" s="126"/>
      <c r="M48" s="125">
        <v>653683</v>
      </c>
      <c r="N48" s="126">
        <v>653683</v>
      </c>
      <c r="O48" s="125">
        <v>2830638</v>
      </c>
      <c r="P48" s="127">
        <v>2830638</v>
      </c>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54473.583333333336</v>
      </c>
      <c r="N49" s="129">
        <f>N48/12</f>
        <v>54473.583333333336</v>
      </c>
      <c r="O49" s="128">
        <f t="shared" si="2"/>
        <v>235886.5</v>
      </c>
      <c r="P49" s="129">
        <f t="shared" si="2"/>
        <v>235886.5</v>
      </c>
    </row>
    <row r="50" spans="2:16" ht="45" customHeight="1" x14ac:dyDescent="0.2">
      <c r="B50" s="130"/>
      <c r="C50" s="131"/>
      <c r="D50" s="132"/>
      <c r="E50" s="334" t="str">
        <f>"Grand Total as of "&amp;""&amp;TEXT(E$18,"MM/DD/YYYY")&amp;" for ALL markets in col. 1-12."</f>
        <v>Grand Total as of 12/31/2018 for ALL markets in col. 1-12.</v>
      </c>
      <c r="F50" s="133"/>
      <c r="G50" s="133"/>
      <c r="H50" s="133"/>
      <c r="I50" s="133"/>
      <c r="J50" s="133"/>
      <c r="K50" s="134"/>
      <c r="L50" s="133"/>
      <c r="M50" s="133"/>
      <c r="N50" s="133"/>
      <c r="O50" s="133"/>
      <c r="P50" s="135"/>
    </row>
    <row r="51" spans="2:16" x14ac:dyDescent="0.2">
      <c r="B51" s="139" t="s">
        <v>56</v>
      </c>
      <c r="C51" s="140" t="s">
        <v>53</v>
      </c>
      <c r="D51" s="141"/>
      <c r="E51" s="392">
        <v>1266076</v>
      </c>
      <c r="F51" s="142"/>
      <c r="G51" s="142"/>
      <c r="H51" s="142"/>
      <c r="I51" s="142"/>
      <c r="J51" s="142"/>
      <c r="K51" s="138"/>
      <c r="L51" s="142"/>
      <c r="M51" s="142"/>
      <c r="N51" s="142"/>
      <c r="O51" s="142"/>
      <c r="P51" s="143"/>
    </row>
    <row r="52" spans="2:16" ht="15.75" thickBot="1" x14ac:dyDescent="0.25">
      <c r="B52" s="144" t="s">
        <v>57</v>
      </c>
      <c r="C52" s="145" t="s">
        <v>129</v>
      </c>
      <c r="D52" s="146"/>
      <c r="E52" s="147">
        <v>13270</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7" priority="73" stopIfTrue="1" operator="lessThan">
      <formula>0</formula>
    </cfRule>
  </conditionalFormatting>
  <conditionalFormatting sqref="K28:K29 K31:K34 M28:M29 M31:M34 O28:O29 O31:O34 O44 M44 K44">
    <cfRule type="cellIs" dxfId="46" priority="42" stopIfTrue="1" operator="lessThan">
      <formula>0</formula>
    </cfRule>
  </conditionalFormatting>
  <conditionalFormatting sqref="G35:H35">
    <cfRule type="cellIs" dxfId="45" priority="14" stopIfTrue="1" operator="lessThan">
      <formula>0</formula>
    </cfRule>
  </conditionalFormatting>
  <conditionalFormatting sqref="I35:J35">
    <cfRule type="cellIs" dxfId="44" priority="13" stopIfTrue="1" operator="lessThan">
      <formula>0</formula>
    </cfRule>
  </conditionalFormatting>
  <conditionalFormatting sqref="K35:L35">
    <cfRule type="cellIs" dxfId="43" priority="12" stopIfTrue="1" operator="lessThan">
      <formula>0</formula>
    </cfRule>
  </conditionalFormatting>
  <conditionalFormatting sqref="M35:N35">
    <cfRule type="cellIs" dxfId="42" priority="11" stopIfTrue="1" operator="lessThan">
      <formula>0</formula>
    </cfRule>
  </conditionalFormatting>
  <conditionalFormatting sqref="O35:P35">
    <cfRule type="cellIs" dxfId="41" priority="10" stopIfTrue="1" operator="lessThan">
      <formula>0</formula>
    </cfRule>
  </conditionalFormatting>
  <conditionalFormatting sqref="G38:G39 I38:I39 K38:K39 M38:M39 O38:O39">
    <cfRule type="cellIs" dxfId="40" priority="9" stopIfTrue="1" operator="lessThan">
      <formula>0</formula>
    </cfRule>
  </conditionalFormatting>
  <conditionalFormatting sqref="F43">
    <cfRule type="cellIs" dxfId="39" priority="8" stopIfTrue="1" operator="lessThan">
      <formula>0</formula>
    </cfRule>
  </conditionalFormatting>
  <conditionalFormatting sqref="E43">
    <cfRule type="cellIs" dxfId="38" priority="6" stopIfTrue="1" operator="lessThan">
      <formula>0</formula>
    </cfRule>
  </conditionalFormatting>
  <conditionalFormatting sqref="H43 J43 L43 N43">
    <cfRule type="cellIs" dxfId="37" priority="4" stopIfTrue="1" operator="lessThan">
      <formula>0</formula>
    </cfRule>
  </conditionalFormatting>
  <conditionalFormatting sqref="G43 I43 K43 M43 O43">
    <cfRule type="cellIs" dxfId="36" priority="3" stopIfTrue="1" operator="lessThan">
      <formula>0</formula>
    </cfRule>
  </conditionalFormatting>
  <conditionalFormatting sqref="G41:G42 I41:I42 K41:K42 M41:M42 O41:O42">
    <cfRule type="cellIs" dxfId="35" priority="2" stopIfTrue="1" operator="lessThan">
      <formula>0</formula>
    </cfRule>
  </conditionalFormatting>
  <conditionalFormatting sqref="G47:O48">
    <cfRule type="cellIs" dxfId="34"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zoomScaleNormal="100" workbookViewId="0"/>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United Concordia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2018</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12/31/2018</v>
      </c>
      <c r="F19" s="63">
        <f>DATE(YEAR(E19)+0,MONTH(E19)+3,DAY(E19)+0)</f>
        <v>43555</v>
      </c>
      <c r="G19" s="62" t="str">
        <f>"12/31/"&amp;""&amp;'Cover Page'!C$6</f>
        <v>12/31/2018</v>
      </c>
      <c r="H19" s="64">
        <f>DATE(YEAR(G19)+0,MONTH(G19)+3,DAY(G19)+0)</f>
        <v>43555</v>
      </c>
      <c r="I19" s="62" t="str">
        <f>"12/31/"&amp;""&amp;'Cover Page'!C$6</f>
        <v>12/31/2018</v>
      </c>
      <c r="J19" s="64">
        <f>DATE(YEAR(I19)+0,MONTH(I19)+3,DAY(I19)+0)</f>
        <v>43555</v>
      </c>
      <c r="K19" s="62" t="str">
        <f>"12/31/"&amp;""&amp;'Cover Page'!C$6</f>
        <v>12/31/2018</v>
      </c>
      <c r="L19" s="64">
        <f>DATE(YEAR(K19)+0,MONTH(K19)+3,DAY(K19)+0)</f>
        <v>43555</v>
      </c>
      <c r="M19" s="62" t="str">
        <f>"12/31/"&amp;""&amp;'Cover Page'!C$6</f>
        <v>12/31/2018</v>
      </c>
      <c r="N19" s="64">
        <f>DATE(YEAR(M19)+0,MONTH(M19)+3,DAY(M19)+0)</f>
        <v>43555</v>
      </c>
      <c r="O19" s="62" t="str">
        <f>"12/31/"&amp;""&amp;'Cover Page'!C$6</f>
        <v>12/31/2018</v>
      </c>
      <c r="P19" s="64">
        <f>DATE(YEAR(O19)+0,MONTH(O19)+3,DAY(O19)+0)</f>
        <v>43555</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5"/>
      <c r="G22" s="165"/>
      <c r="H22" s="165"/>
      <c r="I22" s="165"/>
      <c r="J22" s="165"/>
      <c r="K22" s="165"/>
      <c r="L22" s="166"/>
      <c r="M22" s="165">
        <v>28991991</v>
      </c>
      <c r="N22" s="166">
        <v>28991991</v>
      </c>
      <c r="O22" s="165">
        <v>98277506</v>
      </c>
      <c r="P22" s="166">
        <v>98277506</v>
      </c>
    </row>
    <row r="23" spans="1:16" s="25" customFormat="1" x14ac:dyDescent="0.2">
      <c r="A23" s="39"/>
      <c r="B23" s="79"/>
      <c r="C23" s="80">
        <v>1.2</v>
      </c>
      <c r="D23" s="109" t="s">
        <v>16</v>
      </c>
      <c r="E23" s="165"/>
      <c r="F23" s="165"/>
      <c r="G23" s="165"/>
      <c r="H23" s="165"/>
      <c r="I23" s="165"/>
      <c r="J23" s="165"/>
      <c r="K23" s="165"/>
      <c r="L23" s="166"/>
      <c r="M23" s="165">
        <v>589224</v>
      </c>
      <c r="N23" s="166">
        <v>589224</v>
      </c>
      <c r="O23" s="165">
        <v>1920247</v>
      </c>
      <c r="P23" s="166">
        <v>1920247</v>
      </c>
    </row>
    <row r="24" spans="1:16" s="25" customFormat="1" x14ac:dyDescent="0.2">
      <c r="A24" s="39"/>
      <c r="B24" s="79"/>
      <c r="C24" s="80">
        <v>1.3</v>
      </c>
      <c r="D24" s="109" t="s">
        <v>34</v>
      </c>
      <c r="E24" s="165"/>
      <c r="F24" s="165"/>
      <c r="G24" s="165"/>
      <c r="H24" s="165"/>
      <c r="I24" s="165"/>
      <c r="J24" s="165"/>
      <c r="K24" s="165"/>
      <c r="L24" s="166"/>
      <c r="M24" s="165">
        <v>643545</v>
      </c>
      <c r="N24" s="166">
        <v>643545</v>
      </c>
      <c r="O24" s="165">
        <v>2097279</v>
      </c>
      <c r="P24" s="166">
        <v>2097279</v>
      </c>
    </row>
    <row r="25" spans="1:16" s="25" customFormat="1" x14ac:dyDescent="0.2">
      <c r="A25" s="39"/>
      <c r="B25" s="79"/>
      <c r="C25" s="80">
        <v>1.4</v>
      </c>
      <c r="D25" s="109" t="s">
        <v>17</v>
      </c>
      <c r="E25" s="165"/>
      <c r="F25" s="165"/>
      <c r="G25" s="165"/>
      <c r="H25" s="165"/>
      <c r="I25" s="165"/>
      <c r="J25" s="165"/>
      <c r="K25" s="165"/>
      <c r="L25" s="166"/>
      <c r="M25" s="165">
        <v>13417</v>
      </c>
      <c r="N25" s="166">
        <v>13417</v>
      </c>
      <c r="O25" s="165">
        <v>45480</v>
      </c>
      <c r="P25" s="166">
        <v>45480</v>
      </c>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c r="L29" s="176"/>
      <c r="M29" s="165">
        <v>21682082</v>
      </c>
      <c r="N29" s="176"/>
      <c r="O29" s="165">
        <v>85868975</v>
      </c>
      <c r="P29" s="176"/>
    </row>
    <row r="30" spans="1:16" s="25" customFormat="1" ht="28.5" customHeight="1" x14ac:dyDescent="0.2">
      <c r="A30" s="39"/>
      <c r="B30" s="79"/>
      <c r="C30" s="80"/>
      <c r="D30" s="81" t="s">
        <v>54</v>
      </c>
      <c r="E30" s="177"/>
      <c r="F30" s="166"/>
      <c r="G30" s="177"/>
      <c r="H30" s="166"/>
      <c r="I30" s="177"/>
      <c r="J30" s="166"/>
      <c r="K30" s="177"/>
      <c r="L30" s="166"/>
      <c r="M30" s="177"/>
      <c r="N30" s="166">
        <v>23164382</v>
      </c>
      <c r="O30" s="177"/>
      <c r="P30" s="166">
        <v>92300235</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v>2229110</v>
      </c>
      <c r="N32" s="178"/>
      <c r="O32" s="165">
        <v>8828092</v>
      </c>
      <c r="P32" s="176"/>
    </row>
    <row r="33" spans="1:16" s="39" customFormat="1" ht="30" x14ac:dyDescent="0.2">
      <c r="B33" s="97"/>
      <c r="C33" s="80"/>
      <c r="D33" s="81" t="s">
        <v>44</v>
      </c>
      <c r="E33" s="177"/>
      <c r="F33" s="166"/>
      <c r="G33" s="177"/>
      <c r="H33" s="179"/>
      <c r="I33" s="177"/>
      <c r="J33" s="166"/>
      <c r="K33" s="177"/>
      <c r="L33" s="166"/>
      <c r="M33" s="177"/>
      <c r="N33" s="179">
        <v>1023117</v>
      </c>
      <c r="O33" s="177"/>
      <c r="P33" s="166">
        <v>4051919</v>
      </c>
    </row>
    <row r="34" spans="1:16" s="25" customFormat="1" x14ac:dyDescent="0.2">
      <c r="A34" s="39"/>
      <c r="B34" s="79"/>
      <c r="C34" s="80">
        <v>2.2999999999999998</v>
      </c>
      <c r="D34" s="109" t="s">
        <v>28</v>
      </c>
      <c r="E34" s="165"/>
      <c r="F34" s="176"/>
      <c r="G34" s="165"/>
      <c r="H34" s="178"/>
      <c r="I34" s="165"/>
      <c r="J34" s="176"/>
      <c r="K34" s="165"/>
      <c r="L34" s="176"/>
      <c r="M34" s="165">
        <v>2595324</v>
      </c>
      <c r="N34" s="178"/>
      <c r="O34" s="165">
        <v>9388078</v>
      </c>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c r="N36" s="178"/>
      <c r="O36" s="165"/>
      <c r="P36" s="176"/>
    </row>
    <row r="37" spans="1:16" s="39" customFormat="1" ht="30" x14ac:dyDescent="0.2">
      <c r="B37" s="97"/>
      <c r="C37" s="80"/>
      <c r="D37" s="81" t="s">
        <v>43</v>
      </c>
      <c r="E37" s="177"/>
      <c r="F37" s="166"/>
      <c r="G37" s="177"/>
      <c r="H37" s="179"/>
      <c r="I37" s="177"/>
      <c r="J37" s="166"/>
      <c r="K37" s="177"/>
      <c r="L37" s="166"/>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21315868</v>
      </c>
      <c r="N51" s="190">
        <f>N30+N33+N37+N41+N44+N47+N48+N50</f>
        <v>24187499</v>
      </c>
      <c r="O51" s="189">
        <f>O29+O32-O34+O36-O38+O40+O43-O45+O47+O48-O49+O50</f>
        <v>85308989</v>
      </c>
      <c r="P51" s="190">
        <f>P30+P33+P37+P41+P44+P47+P48+P50</f>
        <v>96352154</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3" priority="93" stopIfTrue="1" operator="lessThan">
      <formula>0</formula>
    </cfRule>
  </conditionalFormatting>
  <conditionalFormatting sqref="O49 O45 M45 M49 K45 K49 K40 M40 O40 O38 M38 K38 K34 M34 O34 L41 N41 P41 K32 M32 O32 K36 M36 O36 L33 N33 P33 L37 N37 P37 L44 N44 P44">
    <cfRule type="cellIs" dxfId="32" priority="17" stopIfTrue="1" operator="lessThan">
      <formula>0</formula>
    </cfRule>
  </conditionalFormatting>
  <conditionalFormatting sqref="G22:G25">
    <cfRule type="cellIs" dxfId="31" priority="14" stopIfTrue="1" operator="lessThan">
      <formula>0</formula>
    </cfRule>
  </conditionalFormatting>
  <conditionalFormatting sqref="I22:I25">
    <cfRule type="cellIs" dxfId="30" priority="13" stopIfTrue="1" operator="lessThan">
      <formula>0</formula>
    </cfRule>
  </conditionalFormatting>
  <conditionalFormatting sqref="K22:K25">
    <cfRule type="cellIs" dxfId="29" priority="12" stopIfTrue="1" operator="lessThan">
      <formula>0</formula>
    </cfRule>
  </conditionalFormatting>
  <conditionalFormatting sqref="M22:M25">
    <cfRule type="cellIs" dxfId="28" priority="11" stopIfTrue="1" operator="lessThan">
      <formula>0</formula>
    </cfRule>
  </conditionalFormatting>
  <conditionalFormatting sqref="O22:O25">
    <cfRule type="cellIs" dxfId="27" priority="10" stopIfTrue="1" operator="lessThan">
      <formula>0</formula>
    </cfRule>
  </conditionalFormatting>
  <conditionalFormatting sqref="G29 H30">
    <cfRule type="cellIs" dxfId="26" priority="9" stopIfTrue="1" operator="lessThan">
      <formula>0</formula>
    </cfRule>
  </conditionalFormatting>
  <conditionalFormatting sqref="I29 J30">
    <cfRule type="cellIs" dxfId="25" priority="8" stopIfTrue="1" operator="lessThan">
      <formula>0</formula>
    </cfRule>
  </conditionalFormatting>
  <conditionalFormatting sqref="K29 L30">
    <cfRule type="cellIs" dxfId="24" priority="7" stopIfTrue="1" operator="lessThan">
      <formula>0</formula>
    </cfRule>
  </conditionalFormatting>
  <conditionalFormatting sqref="M29 N30">
    <cfRule type="cellIs" dxfId="23" priority="6" stopIfTrue="1" operator="lessThan">
      <formula>0</formula>
    </cfRule>
  </conditionalFormatting>
  <conditionalFormatting sqref="O29 P30">
    <cfRule type="cellIs" dxfId="22" priority="5" stopIfTrue="1" operator="lessThan">
      <formula>0</formula>
    </cfRule>
  </conditionalFormatting>
  <conditionalFormatting sqref="F22:F23">
    <cfRule type="cellIs" dxfId="21" priority="4" stopIfTrue="1" operator="lessThan">
      <formula>0</formula>
    </cfRule>
  </conditionalFormatting>
  <conditionalFormatting sqref="H22:H25">
    <cfRule type="cellIs" dxfId="20" priority="3" stopIfTrue="1" operator="lessThan">
      <formula>0</formula>
    </cfRule>
  </conditionalFormatting>
  <conditionalFormatting sqref="J22:J25">
    <cfRule type="cellIs" dxfId="19" priority="2" stopIfTrue="1" operator="lessThan">
      <formula>0</formula>
    </cfRule>
  </conditionalFormatting>
  <conditionalFormatting sqref="F24:F25">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zoomScaleNormal="100" workbookViewId="0">
      <selection activeCell="D77" sqref="D77"/>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United Concordia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2018</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c r="C18" s="212"/>
      <c r="D18" s="350" t="s">
        <v>164</v>
      </c>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c r="C26" s="212"/>
      <c r="D26" s="350" t="s">
        <v>165</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c r="C33" s="212"/>
      <c r="D33" s="350" t="s">
        <v>166</v>
      </c>
      <c r="E33" s="208"/>
    </row>
    <row r="34" spans="2:5" s="199" customFormat="1" ht="35.25" customHeight="1" x14ac:dyDescent="0.2">
      <c r="B34" s="203"/>
      <c r="C34" s="212"/>
      <c r="D34" s="350"/>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t="s">
        <v>167</v>
      </c>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c r="C47" s="212"/>
      <c r="D47" s="350" t="s">
        <v>168</v>
      </c>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350" t="s">
        <v>169</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c r="C62" s="217"/>
      <c r="D62" s="350" t="s">
        <v>170</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t="s">
        <v>171</v>
      </c>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c r="C76" s="217"/>
      <c r="D76" s="350" t="s">
        <v>172</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opLeftCell="R13" zoomScaleNormal="100" workbookViewId="0">
      <selection activeCell="Z24" sqref="Z24"/>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5.5703125" style="9" bestFit="1" customWidth="1"/>
    <col min="23" max="25" width="16.28515625" style="9" bestFit="1" customWidth="1"/>
    <col min="26" max="26" width="16.85546875" style="11" bestFit="1" customWidth="1"/>
    <col min="27" max="27" width="16.28515625" style="9" bestFit="1" customWidth="1"/>
    <col min="28" max="28" width="16.8554687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United Concordia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2018</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1877</v>
      </c>
      <c r="R22" s="264"/>
      <c r="S22" s="265">
        <f>'Pt 1 Summary of Data'!L24</f>
        <v>0</v>
      </c>
      <c r="T22" s="266">
        <f>SUM(Q22:S22)</f>
        <v>1877</v>
      </c>
      <c r="U22" s="263">
        <v>30491365</v>
      </c>
      <c r="V22" s="264">
        <v>27402363</v>
      </c>
      <c r="W22" s="265">
        <f>'Pt 1 Summary of Data'!N24</f>
        <v>24187499</v>
      </c>
      <c r="X22" s="266">
        <f>SUM(U22:W22)</f>
        <v>82081227</v>
      </c>
      <c r="Y22" s="263">
        <v>49665844</v>
      </c>
      <c r="Z22" s="264">
        <v>99509263</v>
      </c>
      <c r="AA22" s="265">
        <f>'Pt 1 Summary of Data'!P24</f>
        <v>96352154</v>
      </c>
      <c r="AB22" s="266">
        <f>SUM(Y22:AA22)</f>
        <v>245527261</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1877</v>
      </c>
      <c r="R23" s="267">
        <f>SUM(R$22:R$22)</f>
        <v>0</v>
      </c>
      <c r="S23" s="267">
        <f>SUM(S$22:S$22)</f>
        <v>0</v>
      </c>
      <c r="T23" s="266">
        <f>SUM(Q23:S23)</f>
        <v>1877</v>
      </c>
      <c r="U23" s="267">
        <f>SUM(U$22:U$22)</f>
        <v>30491365</v>
      </c>
      <c r="V23" s="267">
        <f>SUM(V$22:V$22)</f>
        <v>27402363</v>
      </c>
      <c r="W23" s="267">
        <f>SUM(W$22:W$22)</f>
        <v>24187499</v>
      </c>
      <c r="X23" s="266">
        <f>SUM(U23:W23)</f>
        <v>82081227</v>
      </c>
      <c r="Y23" s="267">
        <f>SUM(Y$22:Y$22)</f>
        <v>49665844</v>
      </c>
      <c r="Z23" s="267">
        <f>SUM(Z$22:Z$22)</f>
        <v>99509263</v>
      </c>
      <c r="AA23" s="267">
        <f>SUM(AA$22:AA$22)</f>
        <v>96352154</v>
      </c>
      <c r="AB23" s="266">
        <f>SUM(Y23:AA23)</f>
        <v>245527261</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0</v>
      </c>
      <c r="T26" s="266">
        <f>SUM(Q26:S26)</f>
        <v>0</v>
      </c>
      <c r="U26" s="273">
        <v>36792310</v>
      </c>
      <c r="V26" s="264">
        <v>33746272</v>
      </c>
      <c r="W26" s="274">
        <f>'Pt 1 Summary of Data'!N21</f>
        <v>28924253</v>
      </c>
      <c r="X26" s="266">
        <f>SUM(U26:W26)</f>
        <v>99462835</v>
      </c>
      <c r="Y26" s="273">
        <v>58127337</v>
      </c>
      <c r="Z26" s="264">
        <v>109977206</v>
      </c>
      <c r="AA26" s="274">
        <f>'Pt 1 Summary of Data'!P21</f>
        <v>98054994</v>
      </c>
      <c r="AB26" s="266">
        <f>SUM(Y26:AA26)</f>
        <v>266159537</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0</v>
      </c>
      <c r="T27" s="266">
        <f>SUM(Q27:S27)</f>
        <v>0</v>
      </c>
      <c r="U27" s="273">
        <v>1823639</v>
      </c>
      <c r="V27" s="264">
        <v>1364788</v>
      </c>
      <c r="W27" s="274">
        <f>'Pt 1 Summary of Data'!N35</f>
        <v>914698</v>
      </c>
      <c r="X27" s="266">
        <f>SUM(U27:W27)</f>
        <v>4103125</v>
      </c>
      <c r="Y27" s="273">
        <v>2881126</v>
      </c>
      <c r="Z27" s="264">
        <v>4447765</v>
      </c>
      <c r="AA27" s="274">
        <f>'Pt 1 Summary of Data'!P35</f>
        <v>3100883</v>
      </c>
      <c r="AB27" s="266">
        <f>SUM(Y27:AA27)</f>
        <v>10429774</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34968671</v>
      </c>
      <c r="V28" s="274">
        <f t="shared" si="0"/>
        <v>32381484</v>
      </c>
      <c r="W28" s="274">
        <f t="shared" si="0"/>
        <v>28009555</v>
      </c>
      <c r="X28" s="112">
        <f>X$26-X$27</f>
        <v>95359710</v>
      </c>
      <c r="Y28" s="274">
        <f t="shared" si="0"/>
        <v>55246211</v>
      </c>
      <c r="Z28" s="274">
        <f t="shared" si="0"/>
        <v>105529441</v>
      </c>
      <c r="AA28" s="274">
        <f t="shared" si="0"/>
        <v>94954111</v>
      </c>
      <c r="AB28" s="112">
        <f>AB$26-AB$27</f>
        <v>255729763</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0</v>
      </c>
      <c r="R30" s="279">
        <v>0</v>
      </c>
      <c r="S30" s="280">
        <f>'Pt 1 Summary of Data'!L49</f>
        <v>0</v>
      </c>
      <c r="T30" s="281">
        <f>SUM(Q30:S30)</f>
        <v>0</v>
      </c>
      <c r="U30" s="282">
        <v>74590</v>
      </c>
      <c r="V30" s="279">
        <v>64644</v>
      </c>
      <c r="W30" s="283">
        <f>'Pt 1 Summary of Data'!N49</f>
        <v>54473.583333333336</v>
      </c>
      <c r="X30" s="281">
        <f>SUM(U30:W30)</f>
        <v>193707.58333333334</v>
      </c>
      <c r="Y30" s="282">
        <v>137807</v>
      </c>
      <c r="Z30" s="279">
        <v>264258</v>
      </c>
      <c r="AA30" s="283">
        <f>'Pt 1 Summary of Data'!P49</f>
        <v>235886.5</v>
      </c>
      <c r="AB30" s="281">
        <f>SUM(Y30:AA30)</f>
        <v>637951.5</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f>IF(X30&lt;1000,"Not Required to Calculate",X23/X28)</f>
        <v>0.86075373970831082</v>
      </c>
      <c r="Y33" s="292"/>
      <c r="Z33" s="293"/>
      <c r="AA33" s="293"/>
      <c r="AB33" s="294">
        <f>IF(AB30&lt;1000,"Not Required to Calculate",AB23/AB28)</f>
        <v>0.96010436219737161</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zoomScaleNormal="100" workbookViewId="0">
      <selection activeCell="B4" sqref="B4"/>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United Concordia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2018</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v>2.35</v>
      </c>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t="s">
        <v>162</v>
      </c>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t="s">
        <v>162</v>
      </c>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zoomScaleNormal="100" workbookViewId="0">
      <selection activeCell="B29" sqref="B29"/>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United Concordia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2018</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c r="B22" s="25" t="s">
        <v>173</v>
      </c>
    </row>
    <row r="23" spans="2:2" s="25" customFormat="1" x14ac:dyDescent="0.2">
      <c r="B23" s="24" t="s">
        <v>93</v>
      </c>
    </row>
    <row r="24" spans="2:2" s="25" customFormat="1" x14ac:dyDescent="0.2"/>
    <row r="25" spans="2:2" s="25" customFormat="1" x14ac:dyDescent="0.2"/>
    <row r="26" spans="2:2" s="25" customFormat="1" x14ac:dyDescent="0.2">
      <c r="B26" s="25" t="s">
        <v>174</v>
      </c>
    </row>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United Concordia Insurance Company 2018 Dental MLR Report</dc:title>
  <dc:creator/>
  <cp:lastModifiedBy/>
  <dcterms:created xsi:type="dcterms:W3CDTF">2014-04-29T18:43:25Z</dcterms:created>
  <dcterms:modified xsi:type="dcterms:W3CDTF">2019-08-12T22:01:42Z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