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codeName="ThisWorkbook" defaultThemeVersion="124226"/>
  <xr:revisionPtr revIDLastSave="0" documentId="13_ncr:1_{C50E9A16-958D-471A-BF64-0F50E1279D67}" xr6:coauthVersionLast="44" xr6:coauthVersionMax="44" xr10:uidLastSave="{00000000-0000-0000-0000-000000000000}"/>
  <bookViews>
    <workbookView xWindow="-120" yWindow="-120" windowWidth="29040" windowHeight="15840" tabRatio="646"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<sst xmlns="http://schemas.openxmlformats.org/spreadsheetml/2006/main" count="332" uniqueCount="191">
  <si>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</si>
  <si>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</si>
  <si>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</si>
  <si>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</si>
  <si>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</si>
  <si>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</si>
  <si>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</si>
  <si>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</si>
  <si>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</si>
  <si>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</si>
  <si>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</si>
  <si>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</si>
  <si>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</si>
  <si>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</si>
  <si>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</si>
  <si>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</si>
  <si>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</si>
  <si>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</si>
  <si>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</si>
  <si>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</si>
  <si>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</si>
  <si>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</si>
  <si>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</si>
  <si>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</si>
  <si>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</si>
  <si>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</si>
  <si>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</si>
  <si>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</si>
  <si>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</si>
  <si>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</si>
  <si>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</si>
  <si>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</si>
  <si>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</si>
  <si>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</si>
  <si>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</si>
  <si>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</si>
  <si>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</si>
  <si>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</si>
  <si>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</si>
  <si>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</si>
  <si>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</si>
  <si>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</si>
  <si>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</si>
  <si>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</si>
  <si>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</si>
  <si>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</si>
  <si>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</si>
  <si>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</si>
  <si>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</si>
  <si>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</si>
  <si>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</si>
  <si>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</si>
  <si>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</si>
  <si>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</si>
  <si>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</si>
  <si>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</si>
  <si>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</si>
  <si>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</si>
  <si>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</si>
  <si>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</si>
  <si>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</si>
  <si>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</si>
  <si>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</si>
  <si>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</si>
  <si>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</si>
  <si>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</si>
  <si>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</si>
  <si>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</si>
  <si>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</si>
  <si>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</si>
  <si>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</si>
  <si>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</si>
  <si>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</si>
  <si>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</si>
  <si>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</si>
  <si>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</si>
  <si>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</si>
  <si>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</si>
  <si>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</si>
  <si>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</si>
  <si>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</si>
  <si>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</si>
  <si>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</si>
  <si>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</si>
  <si>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</si>
  <si>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</si>
  <si>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</si>
  <si>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</si>
  <si>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</si>
  <si>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</si>
  <si>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</si>
  <si>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</si>
  <si>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</si>
  <si>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</si>
  <si>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</si>
  <si>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</si>
  <si>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</si>
  <si>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</si>
  <si>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</si>
  <si>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</si>
  <si>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</si>
  <si>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</si>
  <si>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</si>
  <si>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</si>
  <si>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</si>
  <si>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</si>
  <si>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</si>
  <si>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</si>
  <si>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</si>
  <si>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</si>
  <si>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</si>
  <si>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</si>
  <si>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</si>
  <si>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</si>
  <si>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</si>
  <si>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</si>
  <si>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</si>
  <si>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</si>
  <si>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</si>
  <si>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</si>
  <si>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</si>
  <si>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</si>
  <si>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</si>
  <si>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</si>
  <si>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</si>
  <si>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</si>
  <si>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</si>
  <si>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</si>
  <si>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</si>
  <si>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</si>
  <si>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</si>
  <si>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</si>
  <si>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</si>
  <si>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</si>
  <si>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</si>
  <si>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</si>
  <si>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</si>
  <si>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</si>
  <si>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</si>
  <si>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</si>
  <si>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</si>
  <si>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</si>
  <si>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</si>
  <si>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</si>
  <si>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</si>
  <si>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</si>
  <si>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</si>
  <si>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</si>
  <si>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</si>
  <si>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</si>
  <si>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</si>
  <si>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</si>
  <si>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</si>
  <si>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</si>
  <si>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</si>
  <si>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</si>
  <si>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</si>
  <si>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</si>
  <si>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</si>
  <si>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</si>
  <si>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</si>
  <si>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N/A</t>
  </si>
  <si>
    <t>Unimerica Insurance Company</t>
  </si>
  <si>
    <t>No</t>
  </si>
  <si>
    <t xml:space="preserve">Paid Claims - Adjudicated claim activity for fee for service claims from source system.  </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</si>
  <si>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</si>
  <si>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</si>
  <si>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</si>
  <si>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</si>
  <si>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</si>
  <si>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</si>
  <si>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</si>
  <si>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</si>
  <si>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</si>
  <si>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</si>
  <si>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</si>
  <si>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</si>
  <si>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</si>
  <si>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</si>
  <si>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</si>
  <si>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</si>
  <si>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</si>
  <si>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</si>
  <si>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</si>
  <si>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</si>
  <si>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</si>
  <si>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</si>
  <si>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</si>
  <si>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</si>
  <si>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</si>
  <si>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Provider Settlements - Provider settlement cost for specifically known and identified in-network and out-of-network provider settlements paid/payable/reserve due to extra-contractual negotiated settlements, fee schedule errors, contracts with disputed calculations,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</si>
</sst>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30" fillId="0" borderId="34" xfId="0"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B22" sqref="B22"/>
    </sheetView>
  </sheetViews>
  <sheetFormatPr defaultColWidth="9.140625" defaultRowHeight="15" x14ac:dyDescent="0.2"/>
  <cols>
    <col min="1" max="1" width="2.42578125" style="25" bestFit="1" customWidth="1"/>
    <col min="2" max="2" width="70.42578125" style="25" bestFit="1" customWidth="1"/>
    <col min="3" max="3" width="42.28515625" style="25"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162</v>
      </c>
    </row>
    <row r="9" spans="1:3" ht="15.75" x14ac:dyDescent="0.2">
      <c r="A9" s="32" t="s">
        <v>3</v>
      </c>
      <c r="B9" s="33" t="s">
        <v>89</v>
      </c>
      <c r="C9" s="34" t="s">
        <v>161</v>
      </c>
    </row>
    <row r="10" spans="1:3" ht="16.5" thickBot="1" x14ac:dyDescent="0.3">
      <c r="A10" s="36" t="s">
        <v>4</v>
      </c>
      <c r="B10" s="37" t="s">
        <v>86</v>
      </c>
      <c r="C10" s="38"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55" zoomScaleNormal="55" workbookViewId="0">
      <selection activeCell="U28" sqref="U2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Unimerica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N/A</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3304507.6240000003</v>
      </c>
      <c r="N21" s="83">
        <f>'Pt 2 Premium and Claims'!N22+'Pt 2 Premium and Claims'!N23-'Pt 2 Premium and Claims'!N24-'Pt 2 Premium and Claims'!N25</f>
        <v>3305335.0792000005</v>
      </c>
      <c r="O21" s="82">
        <f>'Pt 2 Premium and Claims'!O22+'Pt 2 Premium and Claims'!O23-'Pt 2 Premium and Claims'!O24-'Pt 2 Premium and Claims'!O25</f>
        <v>450614.67599999998</v>
      </c>
      <c r="P21" s="83">
        <f>'Pt 2 Premium and Claims'!P22+'Pt 2 Premium and Claims'!P23-'Pt 2 Premium and Claims'!P24-'Pt 2 Premium and Claims'!P25</f>
        <v>450727.51079999981</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2412686.7327999999</v>
      </c>
      <c r="N24" s="83">
        <f>'Pt 2 Premium and Claims'!N51</f>
        <v>2462458.0112000001</v>
      </c>
      <c r="O24" s="82">
        <f>'Pt 2 Premium and Claims'!O51</f>
        <v>340489.24719999987</v>
      </c>
      <c r="P24" s="83">
        <f>'Pt 2 Premium and Claims'!P51</f>
        <v>335789.7288000001</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0</v>
      </c>
      <c r="L28" s="108">
        <v>0</v>
      </c>
      <c r="M28" s="106">
        <v>107206.8688</v>
      </c>
      <c r="N28" s="105">
        <v>107206.8688</v>
      </c>
      <c r="O28" s="106">
        <v>12198.391199999998</v>
      </c>
      <c r="P28" s="108">
        <v>12198.391199999998</v>
      </c>
    </row>
    <row r="29" spans="2:16" s="39" customFormat="1" ht="30" x14ac:dyDescent="0.2">
      <c r="B29" s="97"/>
      <c r="C29" s="101"/>
      <c r="D29" s="81" t="s">
        <v>67</v>
      </c>
      <c r="E29" s="106"/>
      <c r="F29" s="108"/>
      <c r="G29" s="104"/>
      <c r="H29" s="105"/>
      <c r="I29" s="106"/>
      <c r="J29" s="107"/>
      <c r="K29" s="106">
        <v>0</v>
      </c>
      <c r="L29" s="108">
        <v>0</v>
      </c>
      <c r="M29" s="106">
        <v>0</v>
      </c>
      <c r="N29" s="105">
        <v>0</v>
      </c>
      <c r="O29" s="106">
        <v>0</v>
      </c>
      <c r="P29" s="108">
        <v>0</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0</v>
      </c>
      <c r="L31" s="108">
        <v>0</v>
      </c>
      <c r="M31" s="106">
        <v>2368.1152000000002</v>
      </c>
      <c r="N31" s="105">
        <v>2368.1152000000002</v>
      </c>
      <c r="O31" s="106">
        <v>322.92479999999978</v>
      </c>
      <c r="P31" s="108">
        <v>322.92479999999978</v>
      </c>
    </row>
    <row r="32" spans="2:16" x14ac:dyDescent="0.2">
      <c r="B32" s="79"/>
      <c r="C32" s="101"/>
      <c r="D32" s="109" t="s">
        <v>104</v>
      </c>
      <c r="E32" s="106"/>
      <c r="F32" s="108"/>
      <c r="G32" s="104"/>
      <c r="H32" s="105"/>
      <c r="I32" s="106"/>
      <c r="J32" s="107"/>
      <c r="K32" s="106">
        <v>0</v>
      </c>
      <c r="L32" s="108">
        <v>0</v>
      </c>
      <c r="M32" s="106">
        <v>39143.332799999996</v>
      </c>
      <c r="N32" s="105">
        <v>39143.332799999996</v>
      </c>
      <c r="O32" s="106">
        <v>5337.7272000000012</v>
      </c>
      <c r="P32" s="108">
        <v>5337.7272000000012</v>
      </c>
    </row>
    <row r="33" spans="2:16" x14ac:dyDescent="0.2">
      <c r="B33" s="79"/>
      <c r="C33" s="101"/>
      <c r="D33" s="109" t="s">
        <v>103</v>
      </c>
      <c r="E33" s="106"/>
      <c r="F33" s="108"/>
      <c r="G33" s="104"/>
      <c r="H33" s="105"/>
      <c r="I33" s="106"/>
      <c r="J33" s="107"/>
      <c r="K33" s="106">
        <v>0</v>
      </c>
      <c r="L33" s="108">
        <v>0</v>
      </c>
      <c r="M33" s="106">
        <v>0</v>
      </c>
      <c r="N33" s="105">
        <v>0</v>
      </c>
      <c r="O33" s="106">
        <v>0</v>
      </c>
      <c r="P33" s="108">
        <v>0</v>
      </c>
    </row>
    <row r="34" spans="2:16" x14ac:dyDescent="0.2">
      <c r="B34" s="79"/>
      <c r="C34" s="101">
        <v>3.3</v>
      </c>
      <c r="D34" s="109" t="s">
        <v>21</v>
      </c>
      <c r="E34" s="110"/>
      <c r="F34" s="108"/>
      <c r="G34" s="104"/>
      <c r="H34" s="105"/>
      <c r="I34" s="106"/>
      <c r="J34" s="107"/>
      <c r="K34" s="110">
        <v>0</v>
      </c>
      <c r="L34" s="108">
        <v>0</v>
      </c>
      <c r="M34" s="106">
        <v>0</v>
      </c>
      <c r="N34" s="105">
        <v>0</v>
      </c>
      <c r="O34" s="106">
        <v>0</v>
      </c>
      <c r="P34" s="108">
        <v>0</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148718.3168</v>
      </c>
      <c r="N35" s="112">
        <f t="shared" si="0"/>
        <v>148718.3168</v>
      </c>
      <c r="O35" s="111">
        <f t="shared" si="0"/>
        <v>17859.0432</v>
      </c>
      <c r="P35" s="112">
        <f t="shared" si="0"/>
        <v>17859.0432</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0</v>
      </c>
      <c r="L38" s="108">
        <v>0</v>
      </c>
      <c r="M38" s="106">
        <v>29944.323199999999</v>
      </c>
      <c r="N38" s="108">
        <v>29944.323199999999</v>
      </c>
      <c r="O38" s="106">
        <v>4083.3168000000005</v>
      </c>
      <c r="P38" s="108">
        <v>4083.3168000000005</v>
      </c>
    </row>
    <row r="39" spans="2:16" x14ac:dyDescent="0.2">
      <c r="B39" s="116"/>
      <c r="C39" s="101">
        <v>4.2</v>
      </c>
      <c r="D39" s="109" t="s">
        <v>19</v>
      </c>
      <c r="E39" s="106"/>
      <c r="F39" s="108"/>
      <c r="G39" s="106"/>
      <c r="H39" s="108"/>
      <c r="I39" s="106"/>
      <c r="J39" s="108"/>
      <c r="K39" s="106">
        <v>0</v>
      </c>
      <c r="L39" s="108">
        <v>0</v>
      </c>
      <c r="M39" s="106">
        <v>0</v>
      </c>
      <c r="N39" s="108">
        <v>0</v>
      </c>
      <c r="O39" s="106">
        <v>0</v>
      </c>
      <c r="P39" s="108">
        <v>0</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0</v>
      </c>
      <c r="L41" s="108">
        <v>0</v>
      </c>
      <c r="M41" s="110">
        <v>11527.4192</v>
      </c>
      <c r="N41" s="108">
        <v>11527.4192</v>
      </c>
      <c r="O41" s="110">
        <v>1571.9207999999999</v>
      </c>
      <c r="P41" s="108">
        <v>1571.9207999999999</v>
      </c>
    </row>
    <row r="42" spans="2:16" ht="30" x14ac:dyDescent="0.2">
      <c r="B42" s="116"/>
      <c r="C42" s="117"/>
      <c r="D42" s="81" t="s">
        <v>123</v>
      </c>
      <c r="E42" s="110"/>
      <c r="F42" s="108"/>
      <c r="G42" s="110"/>
      <c r="H42" s="108"/>
      <c r="I42" s="110"/>
      <c r="J42" s="108"/>
      <c r="K42" s="110">
        <v>0</v>
      </c>
      <c r="L42" s="108">
        <v>0</v>
      </c>
      <c r="M42" s="110">
        <v>0</v>
      </c>
      <c r="N42" s="108">
        <v>0</v>
      </c>
      <c r="O42" s="110">
        <v>0</v>
      </c>
      <c r="P42" s="108">
        <v>0</v>
      </c>
    </row>
    <row r="43" spans="2:16" x14ac:dyDescent="0.2">
      <c r="B43" s="116"/>
      <c r="C43" s="101">
        <v>4.4000000000000004</v>
      </c>
      <c r="D43" s="109" t="s">
        <v>20</v>
      </c>
      <c r="E43" s="110"/>
      <c r="F43" s="104"/>
      <c r="G43" s="110"/>
      <c r="H43" s="104"/>
      <c r="I43" s="110"/>
      <c r="J43" s="104"/>
      <c r="K43" s="110">
        <v>0</v>
      </c>
      <c r="L43" s="104">
        <v>0</v>
      </c>
      <c r="M43" s="110">
        <v>300173.44719999994</v>
      </c>
      <c r="N43" s="104">
        <v>300173.44719999994</v>
      </c>
      <c r="O43" s="110">
        <v>40932.742800000007</v>
      </c>
      <c r="P43" s="108">
        <v>40932.742800000007</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341645.18959999993</v>
      </c>
      <c r="N44" s="118">
        <f t="shared" si="1"/>
        <v>341645.18959999993</v>
      </c>
      <c r="O44" s="82">
        <f t="shared" si="1"/>
        <v>46587.980400000008</v>
      </c>
      <c r="P44" s="83">
        <f t="shared" si="1"/>
        <v>46587.980400000008</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8340.64</v>
      </c>
      <c r="N47" s="126">
        <v>8340.64</v>
      </c>
      <c r="O47" s="125">
        <v>1137.3600000000006</v>
      </c>
      <c r="P47" s="103">
        <v>1137.3600000000006</v>
      </c>
    </row>
    <row r="48" spans="2:16" s="39" customFormat="1" x14ac:dyDescent="0.2">
      <c r="B48" s="97"/>
      <c r="C48" s="101">
        <v>5.2</v>
      </c>
      <c r="D48" s="109" t="s">
        <v>27</v>
      </c>
      <c r="E48" s="125"/>
      <c r="F48" s="126"/>
      <c r="G48" s="125"/>
      <c r="H48" s="126"/>
      <c r="I48" s="125"/>
      <c r="J48" s="126"/>
      <c r="K48" s="125"/>
      <c r="L48" s="126"/>
      <c r="M48" s="125">
        <v>103316.4</v>
      </c>
      <c r="N48" s="126">
        <v>103316.4</v>
      </c>
      <c r="O48" s="125">
        <v>14088.600000000006</v>
      </c>
      <c r="P48" s="127">
        <v>14088.600000000006</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8609.6999999999989</v>
      </c>
      <c r="N49" s="129">
        <f>N48/12</f>
        <v>8609.6999999999989</v>
      </c>
      <c r="O49" s="128">
        <f t="shared" si="2"/>
        <v>1174.0500000000004</v>
      </c>
      <c r="P49" s="129">
        <f t="shared" si="2"/>
        <v>1174.0500000000004</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103920</v>
      </c>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55" zoomScaleNormal="55" workbookViewId="0">
      <selection activeCell="S39" sqref="S3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Unimerica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N/A</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0</v>
      </c>
      <c r="L22" s="166">
        <v>0</v>
      </c>
      <c r="M22" s="165">
        <v>3304507.6240000003</v>
      </c>
      <c r="N22" s="166">
        <v>3305335.0792000005</v>
      </c>
      <c r="O22" s="165">
        <v>450614.67599999998</v>
      </c>
      <c r="P22" s="166">
        <v>450727.51079999981</v>
      </c>
    </row>
    <row r="23" spans="1:16" s="25" customFormat="1" x14ac:dyDescent="0.2">
      <c r="A23" s="39"/>
      <c r="B23" s="79"/>
      <c r="C23" s="80">
        <v>1.2</v>
      </c>
      <c r="D23" s="109" t="s">
        <v>16</v>
      </c>
      <c r="E23" s="165"/>
      <c r="F23" s="166"/>
      <c r="G23" s="165"/>
      <c r="H23" s="166"/>
      <c r="I23" s="165"/>
      <c r="J23" s="166"/>
      <c r="K23" s="165">
        <v>0</v>
      </c>
      <c r="L23" s="166">
        <v>0</v>
      </c>
      <c r="M23" s="165">
        <v>0</v>
      </c>
      <c r="N23" s="166">
        <v>0</v>
      </c>
      <c r="O23" s="165">
        <v>0</v>
      </c>
      <c r="P23" s="166">
        <v>0</v>
      </c>
    </row>
    <row r="24" spans="1:16" s="25" customFormat="1" x14ac:dyDescent="0.2">
      <c r="A24" s="39"/>
      <c r="B24" s="79"/>
      <c r="C24" s="80">
        <v>1.3</v>
      </c>
      <c r="D24" s="109" t="s">
        <v>34</v>
      </c>
      <c r="E24" s="165"/>
      <c r="F24" s="166"/>
      <c r="G24" s="165"/>
      <c r="H24" s="166"/>
      <c r="I24" s="165"/>
      <c r="J24" s="166"/>
      <c r="K24" s="165">
        <v>0</v>
      </c>
      <c r="L24" s="166">
        <v>0</v>
      </c>
      <c r="M24" s="165">
        <v>0</v>
      </c>
      <c r="N24" s="166">
        <v>0</v>
      </c>
      <c r="O24" s="165">
        <v>0</v>
      </c>
      <c r="P24" s="166">
        <v>0</v>
      </c>
    </row>
    <row r="25" spans="1:16" s="25" customFormat="1" x14ac:dyDescent="0.2">
      <c r="A25" s="39"/>
      <c r="B25" s="79"/>
      <c r="C25" s="80">
        <v>1.4</v>
      </c>
      <c r="D25" s="109" t="s">
        <v>17</v>
      </c>
      <c r="E25" s="165"/>
      <c r="F25" s="166"/>
      <c r="G25" s="165"/>
      <c r="H25" s="166"/>
      <c r="I25" s="165"/>
      <c r="J25" s="166"/>
      <c r="K25" s="165">
        <v>0</v>
      </c>
      <c r="L25" s="166">
        <v>0</v>
      </c>
      <c r="M25" s="165">
        <v>0</v>
      </c>
      <c r="N25" s="166">
        <v>0</v>
      </c>
      <c r="O25" s="165">
        <v>0</v>
      </c>
      <c r="P25" s="166">
        <v>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2466492.2039999999</v>
      </c>
      <c r="N29" s="176"/>
      <c r="O29" s="165">
        <v>336339.8459999999</v>
      </c>
      <c r="P29" s="176"/>
    </row>
    <row r="30" spans="1:16" s="25" customFormat="1" ht="28.5" customHeight="1" x14ac:dyDescent="0.2">
      <c r="A30" s="39"/>
      <c r="B30" s="79"/>
      <c r="C30" s="80"/>
      <c r="D30" s="81" t="s">
        <v>54</v>
      </c>
      <c r="E30" s="177"/>
      <c r="F30" s="166"/>
      <c r="G30" s="177"/>
      <c r="H30" s="166"/>
      <c r="I30" s="177"/>
      <c r="J30" s="166"/>
      <c r="K30" s="177"/>
      <c r="L30" s="166"/>
      <c r="M30" s="177"/>
      <c r="N30" s="166">
        <v>2425750.5712000001</v>
      </c>
      <c r="O30" s="177"/>
      <c r="P30" s="166">
        <v>330784.1688000001</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178681.50959999999</v>
      </c>
      <c r="N32" s="178"/>
      <c r="O32" s="165">
        <v>24365.660399999993</v>
      </c>
      <c r="P32" s="176"/>
    </row>
    <row r="33" spans="1:16" s="39" customFormat="1" ht="30" x14ac:dyDescent="0.2">
      <c r="B33" s="97"/>
      <c r="C33" s="80"/>
      <c r="D33" s="81" t="s">
        <v>44</v>
      </c>
      <c r="E33" s="177"/>
      <c r="F33" s="166"/>
      <c r="G33" s="177"/>
      <c r="H33" s="179"/>
      <c r="I33" s="177"/>
      <c r="J33" s="166"/>
      <c r="K33" s="177"/>
      <c r="L33" s="166"/>
      <c r="M33" s="177"/>
      <c r="N33" s="179">
        <v>36707.440000000002</v>
      </c>
      <c r="O33" s="177"/>
      <c r="P33" s="166">
        <v>5005.5599999999995</v>
      </c>
    </row>
    <row r="34" spans="1:16" s="25" customFormat="1" x14ac:dyDescent="0.2">
      <c r="A34" s="39"/>
      <c r="B34" s="79"/>
      <c r="C34" s="80">
        <v>2.2999999999999998</v>
      </c>
      <c r="D34" s="109" t="s">
        <v>28</v>
      </c>
      <c r="E34" s="165"/>
      <c r="F34" s="176"/>
      <c r="G34" s="165"/>
      <c r="H34" s="178"/>
      <c r="I34" s="165"/>
      <c r="J34" s="176"/>
      <c r="K34" s="165"/>
      <c r="L34" s="176"/>
      <c r="M34" s="165">
        <v>232486.98079999999</v>
      </c>
      <c r="N34" s="178"/>
      <c r="O34" s="165">
        <v>20216.2592</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2412686.7327999999</v>
      </c>
      <c r="N51" s="190">
        <f>N30+N33+N37+N41+N44+N47+N48+N50</f>
        <v>2462458.0112000001</v>
      </c>
      <c r="O51" s="189">
        <f>O29+O32-O34+O36-O38+O40+O43-O45+O47+O48-O49+O50</f>
        <v>340489.24719999987</v>
      </c>
      <c r="P51" s="190">
        <f>P30+P33+P37+P41+P44+P47+P48+P50</f>
        <v>335789.7288000001</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85" zoomScaleNormal="85" workbookViewId="0">
      <selection activeCell="G12" sqref="G12"/>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Unimerica Insurance Company</v>
      </c>
    </row>
    <row r="9" spans="2:5" s="2" customFormat="1" ht="15.75" customHeight="1" x14ac:dyDescent="0.25">
      <c r="B9" s="54" t="s">
        <v>90</v>
      </c>
    </row>
    <row r="10" spans="2:5" s="2" customFormat="1" ht="15" customHeight="1" x14ac:dyDescent="0.2">
      <c r="B10" s="198" t="str">
        <f>'Cover Page'!C9</f>
        <v>N/A</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69" customHeight="1" x14ac:dyDescent="0.2">
      <c r="B18" s="203" t="s">
        <v>164</v>
      </c>
      <c r="C18" s="212"/>
      <c r="D18" s="350" t="s">
        <v>169</v>
      </c>
      <c r="E18" s="208"/>
    </row>
    <row r="19" spans="2:5" s="199" customFormat="1" ht="69" customHeight="1" x14ac:dyDescent="0.2">
      <c r="B19" s="203" t="s">
        <v>165</v>
      </c>
      <c r="C19" s="212"/>
      <c r="D19" s="350" t="s">
        <v>170</v>
      </c>
      <c r="E19" s="208"/>
    </row>
    <row r="20" spans="2:5" s="199" customFormat="1" ht="69" customHeight="1" x14ac:dyDescent="0.2">
      <c r="B20" s="203" t="s">
        <v>166</v>
      </c>
      <c r="C20" s="212"/>
      <c r="D20" s="350" t="s">
        <v>171</v>
      </c>
      <c r="E20" s="208"/>
    </row>
    <row r="21" spans="2:5" s="199" customFormat="1" ht="78.75" customHeight="1" x14ac:dyDescent="0.2">
      <c r="B21" s="203" t="s">
        <v>167</v>
      </c>
      <c r="C21" s="212"/>
      <c r="D21" s="350" t="s">
        <v>172</v>
      </c>
      <c r="E21" s="208"/>
    </row>
    <row r="22" spans="2:5" s="199" customFormat="1" ht="77.25" customHeight="1" x14ac:dyDescent="0.2">
      <c r="B22" s="203" t="s">
        <v>168</v>
      </c>
      <c r="C22" s="212"/>
      <c r="D22" s="350" t="s">
        <v>173</v>
      </c>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80.25" customHeight="1" x14ac:dyDescent="0.2">
      <c r="B26" s="203" t="s">
        <v>174</v>
      </c>
      <c r="C26" s="212"/>
      <c r="D26" s="350" t="s">
        <v>176</v>
      </c>
      <c r="E26" s="208"/>
    </row>
    <row r="27" spans="2:5" s="199" customFormat="1" ht="80.25" customHeight="1" x14ac:dyDescent="0.2">
      <c r="B27" s="203" t="s">
        <v>175</v>
      </c>
      <c r="C27" s="212"/>
      <c r="D27" s="350" t="s">
        <v>177</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77.25" customHeight="1" x14ac:dyDescent="0.2">
      <c r="B33" s="203" t="s">
        <v>178</v>
      </c>
      <c r="C33" s="212"/>
      <c r="D33" s="350" t="s">
        <v>180</v>
      </c>
      <c r="E33" s="208"/>
    </row>
    <row r="34" spans="2:5" s="199" customFormat="1" ht="77.25" customHeight="1" x14ac:dyDescent="0.2">
      <c r="B34" s="203" t="s">
        <v>179</v>
      </c>
      <c r="C34" s="212"/>
      <c r="D34" s="350" t="s">
        <v>181</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182</v>
      </c>
      <c r="C40" s="212"/>
      <c r="D40" s="350" t="s">
        <v>183</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104.25" customHeight="1" x14ac:dyDescent="0.2">
      <c r="B47" s="203" t="s">
        <v>21</v>
      </c>
      <c r="C47" s="212"/>
      <c r="D47" s="350" t="s">
        <v>184</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108.75" customHeight="1" x14ac:dyDescent="0.2">
      <c r="B55" s="203" t="s">
        <v>18</v>
      </c>
      <c r="C55" s="217"/>
      <c r="D55" s="350" t="s">
        <v>185</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72" customHeight="1" x14ac:dyDescent="0.2">
      <c r="B62" s="203" t="s">
        <v>19</v>
      </c>
      <c r="C62" s="217"/>
      <c r="D62" s="350" t="s">
        <v>186</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95.25" customHeight="1" x14ac:dyDescent="0.2">
      <c r="B69" s="203" t="s">
        <v>187</v>
      </c>
      <c r="C69" s="217"/>
      <c r="D69" s="350" t="s">
        <v>188</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219" customHeight="1" x14ac:dyDescent="0.2">
      <c r="B76" s="203" t="s">
        <v>20</v>
      </c>
      <c r="C76" s="217"/>
      <c r="D76" s="350" t="s">
        <v>189</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F1" zoomScale="70" zoomScaleNormal="70" workbookViewId="0">
      <selection activeCell="U45" sqref="U45"/>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Unimerica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N/A</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2454276</v>
      </c>
      <c r="V21" s="262">
        <v>2740856</v>
      </c>
      <c r="W21" s="178"/>
      <c r="X21" s="176"/>
      <c r="Y21" s="261">
        <v>1051833</v>
      </c>
      <c r="Z21" s="262">
        <v>238335</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2454276</v>
      </c>
      <c r="V22" s="264">
        <v>2740856</v>
      </c>
      <c r="W22" s="265">
        <f>'Pt 1 Summary of Data'!N24</f>
        <v>2462458.0112000001</v>
      </c>
      <c r="X22" s="266">
        <f>SUM(U22:W22)</f>
        <v>7657590.0111999996</v>
      </c>
      <c r="Y22" s="263">
        <v>1051833</v>
      </c>
      <c r="Z22" s="264">
        <v>238335</v>
      </c>
      <c r="AA22" s="265">
        <f>'Pt 1 Summary of Data'!P24</f>
        <v>335789.7288000001</v>
      </c>
      <c r="AB22" s="266">
        <f>SUM(Y22:AA22)</f>
        <v>1625957.7288000002</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2454276</v>
      </c>
      <c r="V23" s="267">
        <f>SUM(V$22:V$22)</f>
        <v>2740856</v>
      </c>
      <c r="W23" s="267">
        <f>SUM(W$22:W$22)</f>
        <v>2462458.0112000001</v>
      </c>
      <c r="X23" s="266">
        <f>SUM(U23:W23)</f>
        <v>7657590.0111999996</v>
      </c>
      <c r="Y23" s="267">
        <f>SUM(Y$22:Y$22)</f>
        <v>1051833</v>
      </c>
      <c r="Z23" s="267">
        <f>SUM(Z$22:Z$22)</f>
        <v>238335</v>
      </c>
      <c r="AA23" s="267">
        <f>SUM(AA$22:AA$22)</f>
        <v>335789.7288000001</v>
      </c>
      <c r="AB23" s="266">
        <f>SUM(Y23:AA23)</f>
        <v>1625957.7288000002</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3286942.8549999995</v>
      </c>
      <c r="V26" s="264">
        <v>3566205.2184000006</v>
      </c>
      <c r="W26" s="274">
        <f>'Pt 1 Summary of Data'!N21</f>
        <v>3305335.0792000005</v>
      </c>
      <c r="X26" s="266">
        <f>SUM(U26:W26)</f>
        <v>10158483.152600002</v>
      </c>
      <c r="Y26" s="273">
        <v>1408689.7949999999</v>
      </c>
      <c r="Z26" s="264">
        <v>310104.80159999989</v>
      </c>
      <c r="AA26" s="274">
        <f>'Pt 1 Summary of Data'!P21</f>
        <v>450727.51079999981</v>
      </c>
      <c r="AB26" s="266">
        <f>SUM(Y26:AA26)</f>
        <v>2169522.1073999996</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108331.87899999994</v>
      </c>
      <c r="V27" s="264">
        <v>178616.80244742712</v>
      </c>
      <c r="W27" s="274">
        <f>'Pt 1 Summary of Data'!N35</f>
        <v>148718.3168</v>
      </c>
      <c r="X27" s="266">
        <f>SUM(U27:W27)</f>
        <v>435666.99824742705</v>
      </c>
      <c r="Y27" s="273">
        <v>46428.090999999986</v>
      </c>
      <c r="Z27" s="264">
        <v>28757.337661732839</v>
      </c>
      <c r="AA27" s="274">
        <f>'Pt 1 Summary of Data'!P35</f>
        <v>17859.0432</v>
      </c>
      <c r="AB27" s="266">
        <f>SUM(Y27:AA27)</f>
        <v>93044.471861732818</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3178610.9759999998</v>
      </c>
      <c r="V28" s="274">
        <f t="shared" si="0"/>
        <v>3387588.4159525735</v>
      </c>
      <c r="W28" s="274">
        <f t="shared" si="0"/>
        <v>3156616.7624000004</v>
      </c>
      <c r="X28" s="112">
        <f>X$26-X$27</f>
        <v>9722816.1543525737</v>
      </c>
      <c r="Y28" s="274">
        <f t="shared" si="0"/>
        <v>1362261.7039999999</v>
      </c>
      <c r="Z28" s="274">
        <f t="shared" si="0"/>
        <v>281347.46393826703</v>
      </c>
      <c r="AA28" s="274">
        <f t="shared" si="0"/>
        <v>432868.4675999998</v>
      </c>
      <c r="AB28" s="112">
        <f>AB$26-AB$27</f>
        <v>2076477.6355382667</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8227.9166666666661</v>
      </c>
      <c r="V30" s="279">
        <v>9534.9566666666669</v>
      </c>
      <c r="W30" s="283">
        <f>'Pt 1 Summary of Data'!N49</f>
        <v>8609.6999999999989</v>
      </c>
      <c r="X30" s="281">
        <f>SUM(U30:W30)</f>
        <v>26372.573333333334</v>
      </c>
      <c r="Y30" s="282">
        <v>3526.25</v>
      </c>
      <c r="Z30" s="279">
        <v>829.12666666666576</v>
      </c>
      <c r="AA30" s="283">
        <f>'Pt 1 Summary of Data'!P49</f>
        <v>1174.0500000000004</v>
      </c>
      <c r="AB30" s="281">
        <f>SUM(Y30:AA30)</f>
        <v>5529.4266666666663</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0.78758971574012093</v>
      </c>
      <c r="Y33" s="292"/>
      <c r="Z33" s="293"/>
      <c r="AA33" s="293"/>
      <c r="AB33" s="294">
        <f>IF(AB30&lt;1000,"Not Required to Calculate",AB23/AB28)</f>
        <v>0.78303647531388787</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5" zoomScale="85" zoomScaleNormal="85" workbookViewId="0">
      <selection activeCell="P18" sqref="P18"/>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Unimerica Insurance Company</v>
      </c>
    </row>
    <row r="9" spans="2:3" s="2" customFormat="1" ht="15.75" customHeight="1" x14ac:dyDescent="0.25">
      <c r="B9" s="54" t="s">
        <v>90</v>
      </c>
    </row>
    <row r="10" spans="2:3" s="2" customFormat="1" ht="15.75" customHeight="1" x14ac:dyDescent="0.25">
      <c r="B10" s="298" t="str">
        <f>'Cover Page'!C9</f>
        <v>N/A</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ht="60" x14ac:dyDescent="0.2">
      <c r="B21" s="376" t="s">
        <v>190</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183</v>
      </c>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J10" sqref="J1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Unimerica Insurance Company</v>
      </c>
      <c r="D8" s="347" t="s">
        <v>91</v>
      </c>
    </row>
    <row r="9" spans="2:4" ht="15.75" customHeight="1" x14ac:dyDescent="0.25">
      <c r="B9" s="54" t="s">
        <v>90</v>
      </c>
    </row>
    <row r="10" spans="2:4" ht="15.75" customHeight="1" x14ac:dyDescent="0.25">
      <c r="B10" s="298" t="str">
        <f>'Cover Page'!C9</f>
        <v>N/A</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c r="B22" s="405"/>
    </row>
    <row r="23" spans="2:2" s="25" customFormat="1" x14ac:dyDescent="0.2">
      <c r="B23" s="24" t="s">
        <v>93</v>
      </c>
    </row>
    <row r="24" spans="2:2" s="25" customFormat="1" x14ac:dyDescent="0.2"/>
    <row r="25" spans="2:2" s="25" customFormat="1" x14ac:dyDescent="0.2"/>
    <row r="26" spans="2:2" s="25" customFormat="1" x14ac:dyDescent="0.2">
      <c r="B26" s="405"/>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2020-07-29T20:10:42Z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