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13_ncr:1_{1A63A320-B872-4287-A2E6-2899BB01384F}" xr6:coauthVersionLast="46" xr6:coauthVersionMax="46" xr10:uidLastSave="{00000000-0000-0000-0000-000000000000}"/>
  <bookViews>
    <workbookView xWindow="20370" yWindow="-120" windowWidth="19440" windowHeight="15000" tabRatio="646" firstSheet="1"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<sst xmlns="http://schemas.openxmlformats.org/spreadsheetml/2006/main" count="310" uniqueCount="171">
  <si>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</si>
  <si>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</si>
  <si>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</si>
  <si>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</si>
  <si>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</si>
  <si>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</si>
  <si>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</si>
  <si>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</si>
  <si>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</si>
  <si>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</si>
  <si>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</si>
  <si>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</si>
  <si>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</si>
  <si>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</si>
  <si>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</si>
  <si>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</si>
  <si>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</si>
  <si>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</si>
  <si>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</si>
  <si>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</si>
  <si>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</si>
  <si>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</si>
  <si>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</si>
  <si>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</si>
  <si>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</si>
  <si>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</si>
  <si>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</si>
  <si>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</si>
  <si>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</si>
  <si>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</si>
  <si>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</si>
  <si>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</si>
  <si>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</si>
  <si>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</si>
  <si>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</si>
  <si>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</si>
  <si>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</si>
  <si>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</si>
  <si>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</si>
  <si>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</si>
  <si>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</si>
  <si>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</si>
  <si>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</si>
  <si>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</si>
  <si>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</si>
  <si>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</si>
  <si>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</si>
  <si>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</si>
  <si>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</si>
  <si>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</si>
  <si>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</si>
  <si>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</si>
  <si>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</si>
  <si>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</si>
  <si>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</si>
  <si>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</si>
  <si>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</si>
  <si>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</si>
  <si>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</si>
  <si>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</si>
  <si>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</si>
  <si>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</si>
  <si>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</si>
  <si>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</si>
  <si>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</si>
  <si>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</si>
  <si>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</si>
  <si>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</si>
  <si>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</si>
  <si>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</si>
  <si>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</si>
  <si>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</si>
  <si>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</si>
  <si>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</si>
  <si>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</si>
  <si>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</si>
  <si>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</si>
  <si>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</si>
  <si>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</si>
  <si>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</si>
  <si>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</si>
  <si>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</si>
  <si>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</si>
  <si>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</si>
  <si>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</si>
  <si>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</si>
  <si>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</si>
  <si>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</si>
  <si>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</si>
  <si>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</si>
  <si>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</si>
  <si>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</si>
  <si>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</si>
  <si>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</si>
  <si>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</si>
  <si>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</si>
  <si>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</si>
  <si>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</si>
  <si>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</si>
  <si>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</si>
  <si>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</si>
  <si>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</si>
  <si>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</si>
  <si>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</si>
  <si>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</si>
  <si>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</si>
  <si>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</si>
  <si>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</si>
  <si>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</si>
  <si>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</si>
  <si>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</si>
  <si>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</si>
  <si>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</si>
  <si>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</si>
  <si>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</si>
  <si>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</si>
  <si>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</si>
  <si>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</si>
  <si>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</si>
  <si>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</si>
  <si>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</si>
  <si>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</si>
  <si>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</si>
  <si>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</si>
  <si>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</si>
  <si>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</si>
  <si>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</si>
  <si>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</si>
  <si>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</si>
  <si>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</si>
  <si>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</si>
  <si>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</si>
  <si>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</si>
  <si>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</si>
  <si>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</si>
  <si>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</si>
  <si>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</si>
  <si>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</si>
  <si>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</si>
  <si>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</si>
  <si>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</si>
  <si>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</si>
  <si>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</si>
  <si>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</si>
  <si>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</si>
  <si>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</si>
  <si>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</si>
  <si>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</si>
  <si>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</si>
  <si>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</si>
  <si>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</si>
  <si>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</si>
  <si>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</si>
  <si>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</si>
  <si>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</si>
  <si>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</si>
  <si>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</si>
  <si>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</si>
  <si>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</si>
  <si>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</si>
  <si>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</si>
  <si>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NO</t>
  </si>
  <si>
    <t>Starmount Life Insurance Compay</t>
  </si>
  <si>
    <t>IBNR remaining on 2020 incurrals derived by allocating based on 2020 earned premium.</t>
  </si>
  <si>
    <t>Used proportionate share of total Dental Only FIT based on earned premium</t>
  </si>
  <si>
    <t>Used proportionate share of total Dental Only TL&amp;F based on earned premium</t>
  </si>
  <si>
    <t>3.3 Regulatory authority licenses and fees</t>
  </si>
  <si>
    <t>Used proportionate share of total CA fees based on % of Dental eanred premium to total CA premium for all products</t>
  </si>
  <si>
    <t>Used proportionate share of total Dental Direct internal sales compensation based on earned premium</t>
  </si>
  <si>
    <t>Used proportionate share of total Dental Only agent commissions based on earned premium</t>
  </si>
  <si>
    <t>Used proportionate share of total Dental Only general insurance expense exlcuding anything above based on earned premium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</si>
</sst>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C9" sqref="C9"/>
    </sheetView>
  </sheetViews>
  <sheetFormatPr defaultRowHeight="15" x14ac:dyDescent="0.2"/>
  <cols>
    <col min="1" max="1" width="2.42578125" style="25" bestFit="1" customWidth="1"/>
    <col min="2" max="2" width="70.42578125" style="25" bestFit="1" customWidth="1"/>
    <col min="3" max="3" width="51.285156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162</v>
      </c>
    </row>
    <row r="9" spans="1:3" ht="15.75" x14ac:dyDescent="0.2">
      <c r="A9" s="32" t="s">
        <v>3</v>
      </c>
      <c r="B9" s="33" t="s">
        <v>89</v>
      </c>
      <c r="C9" s="34"/>
    </row>
    <row r="10" spans="1:3" ht="16.5" thickBot="1" x14ac:dyDescent="0.3">
      <c r="A10" s="36" t="s">
        <v>4</v>
      </c>
      <c r="B10" s="37" t="s">
        <v>86</v>
      </c>
      <c r="C10" s="38"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74"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abSelected="1" topLeftCell="K10" zoomScaleNormal="100" workbookViewId="0">
      <selection activeCell="N49" sqref="N49"/>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hidden="1" customWidth="1"/>
    <col min="6" max="6" width="25.28515625" style="25" hidden="1" customWidth="1"/>
    <col min="7" max="10" width="19.42578125" style="25" hidden="1" customWidth="1"/>
    <col min="11"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Starmount Life Insurance Compay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1044858</v>
      </c>
      <c r="L21" s="83">
        <f>'Pt 2 Premium and Claims'!L22+'Pt 2 Premium and Claims'!L23-'Pt 2 Premium and Claims'!L24-'Pt 2 Premium and Claims'!L25</f>
        <v>1044858</v>
      </c>
      <c r="M21" s="82">
        <f>'Pt 2 Premium and Claims'!M22+'Pt 2 Premium and Claims'!M23-'Pt 2 Premium and Claims'!M24-'Pt 2 Premium and Claims'!M25</f>
        <v>11954648</v>
      </c>
      <c r="N21" s="83">
        <f>'Pt 2 Premium and Claims'!N22+'Pt 2 Premium and Claims'!N23-'Pt 2 Premium and Claims'!N24-'Pt 2 Premium and Claims'!N25</f>
        <v>11954648</v>
      </c>
      <c r="O21" s="82">
        <f>'Pt 2 Premium and Claims'!O22+'Pt 2 Premium and Claims'!O23-'Pt 2 Premium and Claims'!O24-'Pt 2 Premium and Claims'!O25</f>
        <v>7643135</v>
      </c>
      <c r="P21" s="83">
        <f>'Pt 2 Premium and Claims'!P22+'Pt 2 Premium and Claims'!P23-'Pt 2 Premium and Claims'!P24-'Pt 2 Premium and Claims'!P25</f>
        <v>7643135</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571467</v>
      </c>
      <c r="L24" s="83">
        <f>'Pt 2 Premium and Claims'!L51</f>
        <v>546605</v>
      </c>
      <c r="M24" s="82">
        <f>'Pt 2 Premium and Claims'!M51</f>
        <v>7507409</v>
      </c>
      <c r="N24" s="83">
        <f>'Pt 2 Premium and Claims'!N51</f>
        <v>7188678</v>
      </c>
      <c r="O24" s="82">
        <f>'Pt 2 Premium and Claims'!O51</f>
        <v>4877022</v>
      </c>
      <c r="P24" s="83">
        <f>'Pt 2 Premium and Claims'!P51</f>
        <v>4596039</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627</v>
      </c>
      <c r="L28" s="108">
        <v>627</v>
      </c>
      <c r="M28" s="106">
        <v>7172</v>
      </c>
      <c r="N28" s="105">
        <v>7172</v>
      </c>
      <c r="O28" s="106">
        <v>4585</v>
      </c>
      <c r="P28" s="108">
        <v>4585</v>
      </c>
    </row>
    <row r="29" spans="2:16" s="39" customFormat="1" ht="30" x14ac:dyDescent="0.2">
      <c r="B29" s="97"/>
      <c r="C29" s="101"/>
      <c r="D29" s="81" t="s">
        <v>67</v>
      </c>
      <c r="E29" s="106"/>
      <c r="F29" s="108"/>
      <c r="G29" s="104"/>
      <c r="H29" s="105"/>
      <c r="I29" s="106"/>
      <c r="J29" s="107"/>
      <c r="K29" s="106">
        <v>19901</v>
      </c>
      <c r="L29" s="108">
        <v>19901</v>
      </c>
      <c r="M29" s="106">
        <v>227694</v>
      </c>
      <c r="N29" s="105">
        <v>227694</v>
      </c>
      <c r="O29" s="106">
        <v>145575</v>
      </c>
      <c r="P29" s="108">
        <v>145575</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v>59663</v>
      </c>
      <c r="L32" s="108">
        <v>59663</v>
      </c>
      <c r="M32" s="106">
        <v>663034</v>
      </c>
      <c r="N32" s="105">
        <v>663034</v>
      </c>
      <c r="O32" s="106">
        <v>423907</v>
      </c>
      <c r="P32" s="108">
        <v>423907</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v>715</v>
      </c>
      <c r="L34" s="108">
        <v>715</v>
      </c>
      <c r="M34" s="106">
        <v>8184</v>
      </c>
      <c r="N34" s="105">
        <v>8184</v>
      </c>
      <c r="O34" s="106">
        <v>5233</v>
      </c>
      <c r="P34" s="108">
        <v>5233</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80906</v>
      </c>
      <c r="L35" s="112">
        <f t="shared" si="0"/>
        <v>80906</v>
      </c>
      <c r="M35" s="111">
        <f t="shared" si="0"/>
        <v>906084</v>
      </c>
      <c r="N35" s="112">
        <f t="shared" si="0"/>
        <v>906084</v>
      </c>
      <c r="O35" s="111">
        <f t="shared" si="0"/>
        <v>579300</v>
      </c>
      <c r="P35" s="112">
        <f t="shared" si="0"/>
        <v>579300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28895</v>
      </c>
      <c r="L38" s="108">
        <v>28895</v>
      </c>
      <c r="M38" s="106">
        <v>330599</v>
      </c>
      <c r="N38" s="108">
        <v>330599</v>
      </c>
      <c r="O38" s="106">
        <v>211367</v>
      </c>
      <c r="P38" s="108">
        <v>211367</v>
      </c>
    </row>
    <row r="39" spans="2:16" x14ac:dyDescent="0.2">
      <c r="B39" s="116"/>
      <c r="C39" s="101">
        <v>4.2</v>
      </c>
      <c r="D39" s="109" t="s">
        <v>19</v>
      </c>
      <c r="E39" s="106"/>
      <c r="F39" s="108"/>
      <c r="G39" s="106"/>
      <c r="H39" s="108"/>
      <c r="I39" s="106"/>
      <c r="J39" s="108"/>
      <c r="K39" s="106">
        <v>111319</v>
      </c>
      <c r="L39" s="108">
        <v>111319</v>
      </c>
      <c r="M39" s="106">
        <v>1273649</v>
      </c>
      <c r="N39" s="108">
        <v>1273649</v>
      </c>
      <c r="O39" s="106">
        <v>814300</v>
      </c>
      <c r="P39" s="108">
        <v>814300</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166164</v>
      </c>
      <c r="L43" s="104">
        <v>166164</v>
      </c>
      <c r="M43" s="110">
        <v>1901147</v>
      </c>
      <c r="N43" s="104">
        <v>1901147</v>
      </c>
      <c r="O43" s="110">
        <v>1215488</v>
      </c>
      <c r="P43" s="108">
        <v>1215488</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306378</v>
      </c>
      <c r="L44" s="83">
        <f t="shared" si="1"/>
        <v>306378</v>
      </c>
      <c r="M44" s="82">
        <f t="shared" si="1"/>
        <v>3505395</v>
      </c>
      <c r="N44" s="118">
        <f t="shared" si="1"/>
        <v>3505395</v>
      </c>
      <c r="O44" s="82">
        <f t="shared" si="1"/>
        <v>2241155</v>
      </c>
      <c r="P44" s="83">
        <f t="shared" si="1"/>
        <v>2241155</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2644</v>
      </c>
      <c r="L47" s="126">
        <v>2644</v>
      </c>
      <c r="M47" s="125">
        <v>25162</v>
      </c>
      <c r="N47" s="126">
        <v>25162</v>
      </c>
      <c r="O47" s="125">
        <v>16087</v>
      </c>
      <c r="P47" s="103">
        <v>16087</v>
      </c>
    </row>
    <row r="48" spans="2:16" s="39" customFormat="1" x14ac:dyDescent="0.2">
      <c r="B48" s="97"/>
      <c r="C48" s="101">
        <v>5.2</v>
      </c>
      <c r="D48" s="109" t="s">
        <v>27</v>
      </c>
      <c r="E48" s="125"/>
      <c r="F48" s="126"/>
      <c r="G48" s="125"/>
      <c r="H48" s="126"/>
      <c r="I48" s="125"/>
      <c r="J48" s="126"/>
      <c r="K48" s="125">
        <v>35754</v>
      </c>
      <c r="L48" s="126">
        <v>35754</v>
      </c>
      <c r="M48" s="125">
        <v>272633</v>
      </c>
      <c r="N48" s="126">
        <v>272633</v>
      </c>
      <c r="O48" s="125">
        <v>174307</v>
      </c>
      <c r="P48" s="127">
        <v>174307</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2979.5</v>
      </c>
      <c r="L49" s="129">
        <f t="shared" si="2"/>
        <v>2979.5</v>
      </c>
      <c r="M49" s="128">
        <f>M48/12</f>
        <v>22719.416666666668</v>
      </c>
      <c r="N49" s="129">
        <f>N48/12</f>
        <v>22719.416666666668</v>
      </c>
      <c r="O49" s="128">
        <f t="shared" si="2"/>
        <v>14525.583333333334</v>
      </c>
      <c r="P49" s="129">
        <f t="shared" si="2"/>
        <v>14525.583333333334</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D34" zoomScaleNormal="100" workbookViewId="0">
      <selection activeCell="S33" sqref="S33"/>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hidden="1" customWidth="1"/>
    <col min="6" max="6" width="27.42578125" style="11" hidden="1" customWidth="1"/>
    <col min="7" max="7" width="17.85546875" style="11" hidden="1" customWidth="1"/>
    <col min="8" max="8" width="25.140625" style="11" hidden="1" customWidth="1"/>
    <col min="9" max="10" width="19.42578125" style="11" hidden="1" customWidth="1"/>
    <col min="11"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Starmount Life Insurance Compay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1044858</v>
      </c>
      <c r="L22" s="166">
        <v>1044858</v>
      </c>
      <c r="M22" s="165">
        <v>11954648</v>
      </c>
      <c r="N22" s="166">
        <v>11954648</v>
      </c>
      <c r="O22" s="165">
        <v>7643135</v>
      </c>
      <c r="P22" s="166">
        <v>7643135</v>
      </c>
    </row>
    <row r="23" spans="1:16" s="25" customFormat="1" x14ac:dyDescent="0.2">
      <c r="A23" s="39"/>
      <c r="B23" s="79"/>
      <c r="C23" s="80">
        <v>1.2</v>
      </c>
      <c r="D23" s="109" t="s">
        <v>16</v>
      </c>
      <c r="E23" s="165"/>
      <c r="F23" s="166"/>
      <c r="G23" s="165"/>
      <c r="H23" s="166"/>
      <c r="I23" s="165"/>
      <c r="J23" s="166"/>
      <c r="K23" s="165"/>
      <c r="L23" s="166"/>
      <c r="M23" s="165"/>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600561</v>
      </c>
      <c r="L29" s="176"/>
      <c r="M29" s="165">
        <v>7122362</v>
      </c>
      <c r="N29" s="176"/>
      <c r="O29" s="165">
        <v>4553642</v>
      </c>
      <c r="P29" s="176"/>
    </row>
    <row r="30" spans="1:16" s="25" customFormat="1" ht="28.5" customHeight="1" x14ac:dyDescent="0.2">
      <c r="A30" s="39"/>
      <c r="B30" s="79"/>
      <c r="C30" s="80"/>
      <c r="D30" s="81" t="s">
        <v>54</v>
      </c>
      <c r="E30" s="177"/>
      <c r="F30" s="166"/>
      <c r="G30" s="177"/>
      <c r="H30" s="166"/>
      <c r="I30" s="177"/>
      <c r="J30" s="166"/>
      <c r="K30" s="177"/>
      <c r="L30" s="166">
        <v>534478</v>
      </c>
      <c r="M30" s="177"/>
      <c r="N30" s="166">
        <v>7049932</v>
      </c>
      <c r="O30" s="177"/>
      <c r="P30" s="166">
        <v>4507333</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69832</v>
      </c>
      <c r="L32" s="176"/>
      <c r="M32" s="165">
        <v>569954</v>
      </c>
      <c r="N32" s="178"/>
      <c r="O32" s="165">
        <v>364397</v>
      </c>
      <c r="P32" s="176"/>
    </row>
    <row r="33" spans="1:16" s="39" customFormat="1" ht="30" x14ac:dyDescent="0.2">
      <c r="B33" s="97"/>
      <c r="C33" s="80"/>
      <c r="D33" s="81" t="s">
        <v>44</v>
      </c>
      <c r="E33" s="177"/>
      <c r="F33" s="166"/>
      <c r="G33" s="177"/>
      <c r="H33" s="179"/>
      <c r="I33" s="177"/>
      <c r="J33" s="166"/>
      <c r="K33" s="177"/>
      <c r="L33" s="166">
        <v>12127</v>
      </c>
      <c r="M33" s="177"/>
      <c r="N33" s="179">
        <v>138746</v>
      </c>
      <c r="O33" s="177"/>
      <c r="P33" s="166">
        <v>88706</v>
      </c>
    </row>
    <row r="34" spans="1:16" s="25" customFormat="1" x14ac:dyDescent="0.2">
      <c r="A34" s="39"/>
      <c r="B34" s="79"/>
      <c r="C34" s="80">
        <v>2.2999999999999998</v>
      </c>
      <c r="D34" s="109" t="s">
        <v>28</v>
      </c>
      <c r="E34" s="165"/>
      <c r="F34" s="176"/>
      <c r="G34" s="165"/>
      <c r="H34" s="178"/>
      <c r="I34" s="165"/>
      <c r="J34" s="176"/>
      <c r="K34" s="165">
        <v>98926</v>
      </c>
      <c r="L34" s="176"/>
      <c r="M34" s="165">
        <v>184907</v>
      </c>
      <c r="N34" s="178"/>
      <c r="O34" s="165">
        <v>41017</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571467</v>
      </c>
      <c r="L51" s="190">
        <f>L30+L33+L37+L41+L44+L47+L48+L50</f>
        <v>546605</v>
      </c>
      <c r="M51" s="189">
        <f>M29+M32-M34+M36-M38+M40+M43-M45+M47+M48-M49+M50</f>
        <v>7507409</v>
      </c>
      <c r="N51" s="190">
        <f>N30+N33+N37+N41+N44+N47+N48+N50</f>
        <v>7188678</v>
      </c>
      <c r="O51" s="189">
        <f>O29+O32-O34+O36-O38+O40+O43-O45+O47+O48-O49+O50</f>
        <v>4877022</v>
      </c>
      <c r="P51" s="190">
        <f>P30+P33+P37+P41+P44+P47+P48+P50</f>
        <v>4596039</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4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67" zoomScaleNormal="100" workbookViewId="0">
      <selection activeCell="D35" sqref="D35"/>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Starmount Life Insurance Compay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t="s">
        <v>51</v>
      </c>
      <c r="C18" s="212"/>
      <c r="D18" s="350" t="s">
        <v>163</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58</v>
      </c>
      <c r="C26" s="212"/>
      <c r="D26" s="350" t="s">
        <v>164</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104</v>
      </c>
      <c r="C33" s="212"/>
      <c r="D33" s="350" t="s">
        <v>165</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t="s">
        <v>166</v>
      </c>
      <c r="C47" s="212"/>
      <c r="D47" s="350" t="s">
        <v>167</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t="s">
        <v>168</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169</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t="s">
        <v>170</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9"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7" zoomScaleNormal="100" workbookViewId="0">
      <selection activeCell="AA26" sqref="AA26"/>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hidden="1" customWidth="1"/>
    <col min="6" max="6" width="15.140625" style="9" hidden="1" customWidth="1"/>
    <col min="7" max="8" width="16.28515625" style="9" hidden="1" customWidth="1"/>
    <col min="9" max="10" width="13" style="9" hidden="1" customWidth="1"/>
    <col min="11" max="12" width="16.28515625" style="9" hidden="1" customWidth="1"/>
    <col min="13" max="13" width="14.5703125" style="9" hidden="1" customWidth="1"/>
    <col min="14" max="14" width="14.5703125" style="11" hidden="1" customWidth="1"/>
    <col min="15" max="16" width="16.28515625" style="9" hidden="1" customWidth="1"/>
    <col min="17" max="18" width="14.5703125" style="9" bestFit="1" customWidth="1"/>
    <col min="19" max="20" width="16.28515625" style="9" bestFit="1" customWidth="1"/>
    <col min="21" max="21" width="14.5703125" style="9" bestFit="1" customWidth="1"/>
    <col min="22" max="22" width="15.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Starmount Life Insurance Compay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1343364</v>
      </c>
      <c r="R22" s="264">
        <v>938380</v>
      </c>
      <c r="S22" s="265">
        <f>'Pt 1 Summary of Data'!L24</f>
        <v>546605</v>
      </c>
      <c r="T22" s="266">
        <f>SUM(Q22:S22)</f>
        <v>2828349</v>
      </c>
      <c r="U22" s="263">
        <v>2075885</v>
      </c>
      <c r="V22" s="264">
        <v>8607778</v>
      </c>
      <c r="W22" s="265">
        <f>'Pt 1 Summary of Data'!N24</f>
        <v>7188678</v>
      </c>
      <c r="X22" s="266">
        <f>SUM(U22:W22)</f>
        <v>17872341</v>
      </c>
      <c r="Y22" s="263">
        <v>0</v>
      </c>
      <c r="Z22" s="264">
        <v>1909430</v>
      </c>
      <c r="AA22" s="265">
        <f>'Pt 1 Summary of Data'!P24</f>
        <v>4596039</v>
      </c>
      <c r="AB22" s="266">
        <f>SUM(Y22:AA22)</f>
        <v>6505469</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1343364</v>
      </c>
      <c r="R23" s="267">
        <f>SUM(R$22:R$22)</f>
        <v>938380</v>
      </c>
      <c r="S23" s="267">
        <f>SUM(S$22:S$22)</f>
        <v>546605</v>
      </c>
      <c r="T23" s="266">
        <f>SUM(Q23:S23)</f>
        <v>2828349</v>
      </c>
      <c r="U23" s="267">
        <f>SUM(U$22:U$22)</f>
        <v>2075885</v>
      </c>
      <c r="V23" s="267">
        <f>SUM(V$22:V$22)</f>
        <v>8607778</v>
      </c>
      <c r="W23" s="267">
        <f>SUM(W$22:W$22)</f>
        <v>7188678</v>
      </c>
      <c r="X23" s="266">
        <f>SUM(U23:W23)</f>
        <v>17872341</v>
      </c>
      <c r="Y23" s="267">
        <f>SUM(Y$22:Y$22)</f>
        <v>0</v>
      </c>
      <c r="Z23" s="267">
        <f>SUM(Z$22:Z$22)</f>
        <v>1909430</v>
      </c>
      <c r="AA23" s="267">
        <f>SUM(AA$22:AA$22)</f>
        <v>4596039</v>
      </c>
      <c r="AB23" s="266">
        <f>SUM(Y23:AA23)</f>
        <v>6505469</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1923750</v>
      </c>
      <c r="R26" s="264">
        <v>1373824</v>
      </c>
      <c r="S26" s="274">
        <f>'Pt 1 Summary of Data'!L21</f>
        <v>1044858</v>
      </c>
      <c r="T26" s="266">
        <f>SUM(Q26:S26)</f>
        <v>4342432</v>
      </c>
      <c r="U26" s="273">
        <v>2791182</v>
      </c>
      <c r="V26" s="264">
        <v>11677438</v>
      </c>
      <c r="W26" s="274">
        <f>'Pt 1 Summary of Data'!N21</f>
        <v>11954648</v>
      </c>
      <c r="X26" s="266">
        <f>SUM(U26:W26)</f>
        <v>26423268</v>
      </c>
      <c r="Y26" s="273">
        <v>0</v>
      </c>
      <c r="Z26" s="264">
        <v>2590360</v>
      </c>
      <c r="AA26" s="274">
        <f>'Pt 1 Summary of Data'!P21</f>
        <v>7643135</v>
      </c>
      <c r="AB26" s="266">
        <f>SUM(Y26:AA26)</f>
        <v>10233495</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97057</v>
      </c>
      <c r="R27" s="264">
        <v>46707</v>
      </c>
      <c r="S27" s="274">
        <f>'Pt 1 Summary of Data'!L35</f>
        <v>80906</v>
      </c>
      <c r="T27" s="266">
        <f>SUM(Q27:S27)</f>
        <v>224670</v>
      </c>
      <c r="U27" s="273">
        <v>141977</v>
      </c>
      <c r="V27" s="264">
        <v>39701</v>
      </c>
      <c r="W27" s="274">
        <f>'Pt 1 Summary of Data'!N35</f>
        <v>906084</v>
      </c>
      <c r="X27" s="266">
        <f>SUM(U27:W27)</f>
        <v>1087762</v>
      </c>
      <c r="Y27" s="273">
        <v>0</v>
      </c>
      <c r="Z27" s="264">
        <v>88068</v>
      </c>
      <c r="AA27" s="274">
        <f>'Pt 1 Summary of Data'!P35</f>
        <v>579300</v>
      </c>
      <c r="AB27" s="266">
        <f>SUM(Y27:AA27)</f>
        <v>667368</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1826693</v>
      </c>
      <c r="R28" s="274">
        <f t="shared" si="0"/>
        <v>1327117</v>
      </c>
      <c r="S28" s="274">
        <f t="shared" si="0"/>
        <v>963952</v>
      </c>
      <c r="T28" s="112">
        <f>T$26-T$27</f>
        <v>4117762</v>
      </c>
      <c r="U28" s="274">
        <f t="shared" si="0"/>
        <v>2649205</v>
      </c>
      <c r="V28" s="274">
        <f t="shared" si="0"/>
        <v>11637737</v>
      </c>
      <c r="W28" s="274">
        <f t="shared" si="0"/>
        <v>11048564</v>
      </c>
      <c r="X28" s="112">
        <f>X$26-X$27</f>
        <v>25335506</v>
      </c>
      <c r="Y28" s="274">
        <f t="shared" si="0"/>
        <v>0</v>
      </c>
      <c r="Z28" s="274">
        <f t="shared" si="0"/>
        <v>2502292</v>
      </c>
      <c r="AA28" s="274">
        <f t="shared" si="0"/>
        <v>7063835</v>
      </c>
      <c r="AB28" s="112">
        <f>AB$26-AB$27</f>
        <v>9566127</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3732</v>
      </c>
      <c r="R30" s="279">
        <v>3524</v>
      </c>
      <c r="S30" s="280">
        <f>'Pt 1 Summary of Data'!L49</f>
        <v>2979.5</v>
      </c>
      <c r="T30" s="281">
        <f>SUM(Q30:S30)</f>
        <v>10235.5</v>
      </c>
      <c r="U30" s="282">
        <v>8255</v>
      </c>
      <c r="V30" s="279">
        <v>17610</v>
      </c>
      <c r="W30" s="283">
        <f>'Pt 1 Summary of Data'!N49</f>
        <v>22719.416666666668</v>
      </c>
      <c r="X30" s="281">
        <f>SUM(U30:W30)</f>
        <v>48584.416666666672</v>
      </c>
      <c r="Y30" s="282">
        <v>0</v>
      </c>
      <c r="Z30" s="279">
        <v>3906</v>
      </c>
      <c r="AA30" s="283">
        <f>'Pt 1 Summary of Data'!P49</f>
        <v>14525.583333333334</v>
      </c>
      <c r="AB30" s="281">
        <f>SUM(Y30:AA30)</f>
        <v>18431.583333333336</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0.68686558378070417</v>
      </c>
      <c r="U33" s="292"/>
      <c r="V33" s="293"/>
      <c r="W33" s="293"/>
      <c r="X33" s="294">
        <f>IF(X30&lt;1000,"Not Required to Calculate",X23/X28)</f>
        <v>0.70542664512009357</v>
      </c>
      <c r="Y33" s="292"/>
      <c r="Z33" s="293"/>
      <c r="AA33" s="293"/>
      <c r="AB33" s="294">
        <f>IF(AB30&lt;1000,"Not Required to Calculate",AB23/AB28)</f>
        <v>0.68005254373060275</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Starmount Life Insurance Compay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Starmount Life Insurance Compay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2021-08-03T13:01:27Z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