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ThisWorkbook" defaultThemeVersion="124226"/>
  <xr:revisionPtr revIDLastSave="0" documentId="13_ncr:1_{4F7617F7-CF5D-4417-B5E5-30BA57F787B5}" xr6:coauthVersionLast="45" xr6:coauthVersionMax="45" xr10:uidLastSave="{00000000-0000-0000-0000-000000000000}"/>
  <bookViews>
    <workbookView xWindow="28680" yWindow="-120" windowWidth="29040" windowHeight="1764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<sst xmlns="http://schemas.openxmlformats.org/spreadsheetml/2006/main" count="304" uniqueCount="168">
  <si>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</si>
  <si>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</si>
  <si>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</si>
  <si>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</si>
  <si>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</si>
  <si>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</si>
  <si>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</si>
  <si>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</si>
  <si>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</si>
  <si>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</si>
  <si>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</si>
  <si>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</si>
  <si>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</si>
  <si>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</si>
  <si>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</si>
  <si>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</si>
  <si>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</si>
  <si>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</si>
  <si>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</si>
  <si>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</si>
  <si>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</si>
  <si>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</si>
  <si>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</si>
  <si>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</si>
  <si>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</si>
  <si>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</si>
  <si>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</si>
  <si>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</si>
  <si>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</si>
  <si>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</si>
  <si>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</si>
  <si>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</si>
  <si>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</si>
  <si>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</si>
  <si>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</si>
  <si>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</si>
  <si>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</si>
  <si>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</si>
  <si>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</si>
  <si>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</si>
  <si>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</si>
  <si>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</si>
  <si>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</si>
  <si>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</si>
  <si>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</si>
  <si>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</si>
  <si>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</si>
  <si>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</si>
  <si>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</si>
  <si>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</si>
  <si>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</si>
  <si>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</si>
  <si>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</si>
  <si>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</si>
  <si>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</si>
  <si>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</si>
  <si>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</si>
  <si>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</si>
  <si>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</si>
  <si>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</si>
  <si>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</si>
  <si>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</si>
  <si>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</si>
  <si>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</si>
  <si>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</si>
  <si>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</si>
  <si>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</si>
  <si>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</si>
  <si>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</si>
  <si>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</si>
  <si>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</si>
  <si>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</si>
  <si>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</si>
  <si>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</si>
  <si>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</si>
  <si>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</si>
  <si>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</si>
  <si>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</si>
  <si>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</si>
  <si>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</si>
  <si>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</si>
  <si>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</si>
  <si>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</si>
  <si>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</si>
  <si>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</si>
  <si>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</si>
  <si>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</si>
  <si>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</si>
  <si>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</si>
  <si>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</si>
  <si>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</si>
  <si>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</si>
  <si>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</si>
  <si>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</si>
  <si>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</si>
  <si>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</si>
  <si>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</si>
  <si>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</si>
  <si>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</si>
  <si>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</si>
  <si>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</si>
  <si>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</si>
  <si>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</si>
  <si>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</si>
  <si>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</si>
  <si>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</si>
  <si>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</si>
  <si>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</si>
  <si>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</si>
  <si>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</si>
  <si>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</si>
  <si>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</si>
  <si>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</si>
  <si>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</si>
  <si>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</si>
  <si>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</si>
  <si>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</si>
  <si>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</si>
  <si>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</si>
  <si>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</si>
  <si>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</si>
  <si>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</si>
  <si>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</si>
  <si>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</si>
  <si>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</si>
  <si>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</si>
  <si>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</si>
  <si>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</si>
  <si>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</si>
  <si>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</si>
  <si>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</si>
  <si>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</si>
  <si>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</si>
  <si>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</si>
  <si>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</si>
  <si>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</si>
  <si>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</si>
  <si>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</si>
  <si>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</si>
  <si>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</si>
  <si>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</si>
  <si>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</si>
  <si>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</si>
  <si>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</si>
  <si>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</si>
  <si>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</si>
  <si>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</si>
  <si>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</si>
  <si>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</si>
  <si>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</si>
  <si>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</si>
  <si>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</si>
  <si>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</si>
  <si>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</si>
  <si>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</si>
  <si>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</si>
  <si>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</si>
  <si>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</si>
  <si>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</si>
  <si>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</si>
  <si>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</si>
  <si>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Standard Insurance Company</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</si>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</sst>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11" sqref="C11"/>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D13" zoomScale="80" zoomScaleNormal="80" workbookViewId="0">
      <selection activeCell="P49" sqref="P49"/>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Standard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6260885</v>
      </c>
      <c r="N21" s="83">
        <f>'Pt 2 Premium and Claims'!N22+'Pt 2 Premium and Claims'!N23-'Pt 2 Premium and Claims'!N24-'Pt 2 Premium and Claims'!N25</f>
        <v>6348719</v>
      </c>
      <c r="O21" s="82">
        <f>'Pt 2 Premium and Claims'!O22+'Pt 2 Premium and Claims'!O23-'Pt 2 Premium and Claims'!O24-'Pt 2 Premium and Claims'!O25</f>
        <v>13250255</v>
      </c>
      <c r="P21" s="83">
        <f>'Pt 2 Premium and Claims'!P22+'Pt 2 Premium and Claims'!P23-'Pt 2 Premium and Claims'!P24-'Pt 2 Premium and Claims'!P25</f>
        <v>13459342</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3849028</v>
      </c>
      <c r="N24" s="83">
        <f>'Pt 2 Premium and Claims'!N51</f>
        <v>3765618</v>
      </c>
      <c r="O24" s="82">
        <f>'Pt 2 Premium and Claims'!O51</f>
        <v>10131690</v>
      </c>
      <c r="P24" s="83">
        <f>'Pt 2 Premium and Claims'!P51</f>
        <v>10006868</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147131</v>
      </c>
      <c r="N32" s="105">
        <v>149195</v>
      </c>
      <c r="O32" s="106">
        <v>311381</v>
      </c>
      <c r="P32" s="108">
        <v>316295</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147131</v>
      </c>
      <c r="N35" s="112">
        <f t="shared" si="0"/>
        <v>149195</v>
      </c>
      <c r="O35" s="111">
        <f t="shared" si="0"/>
        <v>311381</v>
      </c>
      <c r="P35" s="112">
        <f t="shared" si="0"/>
        <v>316295</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469566</v>
      </c>
      <c r="N39" s="108">
        <v>476154</v>
      </c>
      <c r="O39" s="106">
        <v>463759</v>
      </c>
      <c r="P39" s="108">
        <v>471077</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1195829</v>
      </c>
      <c r="N43" s="104">
        <v>1212605</v>
      </c>
      <c r="O43" s="110">
        <v>1764755</v>
      </c>
      <c r="P43" s="108">
        <v>1751202</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1665395</v>
      </c>
      <c r="N44" s="118">
        <f t="shared" si="1"/>
        <v>1688759</v>
      </c>
      <c r="O44" s="82">
        <f t="shared" si="1"/>
        <v>2228514</v>
      </c>
      <c r="P44" s="83">
        <f t="shared" si="1"/>
        <v>2222279</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6171</v>
      </c>
      <c r="N47" s="126">
        <v>6171</v>
      </c>
      <c r="O47" s="125">
        <v>14054</v>
      </c>
      <c r="P47" s="103">
        <v>14054</v>
      </c>
    </row>
    <row r="48" spans="2:16" s="39" customFormat="1" x14ac:dyDescent="0.2">
      <c r="B48" s="97"/>
      <c r="C48" s="101">
        <v>5.2</v>
      </c>
      <c r="D48" s="109" t="s">
        <v>27</v>
      </c>
      <c r="E48" s="125"/>
      <c r="F48" s="126"/>
      <c r="G48" s="125"/>
      <c r="H48" s="126"/>
      <c r="I48" s="125"/>
      <c r="J48" s="126"/>
      <c r="K48" s="125"/>
      <c r="L48" s="126"/>
      <c r="M48" s="125">
        <v>70591</v>
      </c>
      <c r="N48" s="126">
        <v>70591</v>
      </c>
      <c r="O48" s="125">
        <v>160508</v>
      </c>
      <c r="P48" s="127">
        <v>160508</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5882.583333333333</v>
      </c>
      <c r="N49" s="129">
        <f>N48/12</f>
        <v>5882.583333333333</v>
      </c>
      <c r="O49" s="128">
        <f t="shared" si="2"/>
        <v>13375.666666666666</v>
      </c>
      <c r="P49" s="129">
        <f t="shared" si="2"/>
        <v>13375.666666666666</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7" zoomScale="70" zoomScaleNormal="70" workbookViewId="0">
      <selection activeCell="R36" sqref="R36"/>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Standard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6217579</v>
      </c>
      <c r="N22" s="166">
        <v>6348719</v>
      </c>
      <c r="O22" s="165">
        <v>13214437</v>
      </c>
      <c r="P22" s="166">
        <v>13459342</v>
      </c>
    </row>
    <row r="23" spans="1:16" s="25" customFormat="1" x14ac:dyDescent="0.2">
      <c r="A23" s="39"/>
      <c r="B23" s="79"/>
      <c r="C23" s="80">
        <v>1.2</v>
      </c>
      <c r="D23" s="109" t="s">
        <v>16</v>
      </c>
      <c r="E23" s="165"/>
      <c r="F23" s="166"/>
      <c r="G23" s="165"/>
      <c r="H23" s="166"/>
      <c r="I23" s="165"/>
      <c r="J23" s="166"/>
      <c r="K23" s="165"/>
      <c r="L23" s="166"/>
      <c r="M23" s="165">
        <v>139475</v>
      </c>
      <c r="N23" s="166"/>
      <c r="O23" s="165">
        <v>90713</v>
      </c>
      <c r="P23" s="166"/>
    </row>
    <row r="24" spans="1:16" s="25" customFormat="1" x14ac:dyDescent="0.2">
      <c r="A24" s="39"/>
      <c r="B24" s="79"/>
      <c r="C24" s="80">
        <v>1.3</v>
      </c>
      <c r="D24" s="109" t="s">
        <v>34</v>
      </c>
      <c r="E24" s="165"/>
      <c r="F24" s="166"/>
      <c r="G24" s="165"/>
      <c r="H24" s="166"/>
      <c r="I24" s="165"/>
      <c r="J24" s="166"/>
      <c r="K24" s="165"/>
      <c r="L24" s="166"/>
      <c r="M24" s="165">
        <v>96169</v>
      </c>
      <c r="N24" s="166"/>
      <c r="O24" s="165">
        <v>54895</v>
      </c>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3829418</v>
      </c>
      <c r="N29" s="176"/>
      <c r="O29" s="165">
        <v>9913712</v>
      </c>
      <c r="P29" s="176"/>
    </row>
    <row r="30" spans="1:16" s="25" customFormat="1" ht="28.5" customHeight="1" x14ac:dyDescent="0.2">
      <c r="A30" s="39"/>
      <c r="B30" s="79"/>
      <c r="C30" s="80"/>
      <c r="D30" s="81" t="s">
        <v>54</v>
      </c>
      <c r="E30" s="177"/>
      <c r="F30" s="166"/>
      <c r="G30" s="177"/>
      <c r="H30" s="166"/>
      <c r="I30" s="177"/>
      <c r="J30" s="166"/>
      <c r="K30" s="177"/>
      <c r="L30" s="166"/>
      <c r="M30" s="177"/>
      <c r="N30" s="166">
        <v>3745098</v>
      </c>
      <c r="O30" s="177"/>
      <c r="P30" s="166">
        <v>9963756</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v>280847</v>
      </c>
      <c r="N36" s="178"/>
      <c r="O36" s="165">
        <v>590060</v>
      </c>
      <c r="P36" s="176"/>
    </row>
    <row r="37" spans="1:16" s="39" customFormat="1" ht="30" x14ac:dyDescent="0.2">
      <c r="B37" s="97"/>
      <c r="C37" s="80"/>
      <c r="D37" s="81" t="s">
        <v>43</v>
      </c>
      <c r="E37" s="177"/>
      <c r="F37" s="166"/>
      <c r="G37" s="177"/>
      <c r="H37" s="179"/>
      <c r="I37" s="177"/>
      <c r="J37" s="166"/>
      <c r="K37" s="177"/>
      <c r="L37" s="166"/>
      <c r="M37" s="177"/>
      <c r="N37" s="179">
        <v>20520</v>
      </c>
      <c r="O37" s="177"/>
      <c r="P37" s="166">
        <v>43112</v>
      </c>
    </row>
    <row r="38" spans="1:16" s="25" customFormat="1" x14ac:dyDescent="0.2">
      <c r="A38" s="39"/>
      <c r="B38" s="79"/>
      <c r="C38" s="80">
        <v>2.5</v>
      </c>
      <c r="D38" s="109" t="s">
        <v>29</v>
      </c>
      <c r="E38" s="165"/>
      <c r="F38" s="176"/>
      <c r="G38" s="165"/>
      <c r="H38" s="178"/>
      <c r="I38" s="165"/>
      <c r="J38" s="176"/>
      <c r="K38" s="165"/>
      <c r="L38" s="176"/>
      <c r="M38" s="165">
        <v>261237</v>
      </c>
      <c r="N38" s="178"/>
      <c r="O38" s="165">
        <v>419457</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v>0</v>
      </c>
      <c r="N40" s="178"/>
      <c r="O40" s="165">
        <v>47375</v>
      </c>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v>0</v>
      </c>
      <c r="N45" s="182"/>
      <c r="O45" s="165">
        <v>0</v>
      </c>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3849028</v>
      </c>
      <c r="N51" s="190">
        <f>N30+N33+N37+N41+N44+N47+N48+N50</f>
        <v>3765618</v>
      </c>
      <c r="O51" s="189">
        <f>O29+O32-O34+O36-O38+O40+O43-O45+O47+O48-O49+O50</f>
        <v>10131690</v>
      </c>
      <c r="P51" s="190">
        <f>P30+P33+P37+P41+P44+P47+P48+P50</f>
        <v>10006868</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1"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Standard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162</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163</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164</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165</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166</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zoomScale="70" zoomScaleNormal="70" workbookViewId="0">
      <selection activeCell="T49" sqref="T49"/>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Standard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3120239</v>
      </c>
      <c r="V22" s="264">
        <v>3562064</v>
      </c>
      <c r="W22" s="265">
        <f>'Pt 1 Summary of Data'!N24</f>
        <v>3765618</v>
      </c>
      <c r="X22" s="266">
        <f>SUM(U22:W22)</f>
        <v>10447921</v>
      </c>
      <c r="Y22" s="263">
        <v>7347867</v>
      </c>
      <c r="Z22" s="264">
        <v>8016559</v>
      </c>
      <c r="AA22" s="265">
        <f>'Pt 1 Summary of Data'!P24</f>
        <v>10006868</v>
      </c>
      <c r="AB22" s="266">
        <f>SUM(Y22:AA22)</f>
        <v>25371294</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3120239</v>
      </c>
      <c r="V23" s="267">
        <f>SUM(V$22:V$22)</f>
        <v>3562064</v>
      </c>
      <c r="W23" s="267">
        <f>SUM(W$22:W$22)</f>
        <v>3765618</v>
      </c>
      <c r="X23" s="266">
        <f>SUM(U23:W23)</f>
        <v>10447921</v>
      </c>
      <c r="Y23" s="267">
        <f>SUM(Y$22:Y$22)</f>
        <v>7347867</v>
      </c>
      <c r="Z23" s="267">
        <f>SUM(Z$22:Z$22)</f>
        <v>8016559</v>
      </c>
      <c r="AA23" s="267">
        <f>SUM(AA$22:AA$22)</f>
        <v>10006868</v>
      </c>
      <c r="AB23" s="266">
        <f>SUM(Y23:AA23)</f>
        <v>25371294</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5664499</v>
      </c>
      <c r="V26" s="264">
        <v>6129672</v>
      </c>
      <c r="W26" s="274">
        <f>'Pt 1 Summary of Data'!N21</f>
        <v>6348719</v>
      </c>
      <c r="X26" s="266">
        <f>SUM(U26:W26)</f>
        <v>18142890</v>
      </c>
      <c r="Y26" s="273">
        <v>11183960</v>
      </c>
      <c r="Z26" s="264">
        <v>11453729</v>
      </c>
      <c r="AA26" s="274">
        <f>'Pt 1 Summary of Data'!P21</f>
        <v>13459342</v>
      </c>
      <c r="AB26" s="266">
        <f>SUM(Y26:AA26)</f>
        <v>36097031</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133116</v>
      </c>
      <c r="V27" s="264">
        <v>144047</v>
      </c>
      <c r="W27" s="274">
        <f>'Pt 1 Summary of Data'!N35</f>
        <v>149195</v>
      </c>
      <c r="X27" s="266">
        <f>SUM(U27:W27)</f>
        <v>426358</v>
      </c>
      <c r="Y27" s="273">
        <v>262823</v>
      </c>
      <c r="Z27" s="264">
        <v>269163</v>
      </c>
      <c r="AA27" s="274">
        <f>'Pt 1 Summary of Data'!P35</f>
        <v>316295</v>
      </c>
      <c r="AB27" s="266">
        <f>SUM(Y27:AA27)</f>
        <v>848281</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5531383</v>
      </c>
      <c r="V28" s="274">
        <f t="shared" si="0"/>
        <v>5985625</v>
      </c>
      <c r="W28" s="274">
        <f t="shared" si="0"/>
        <v>6199524</v>
      </c>
      <c r="X28" s="112">
        <f>X$26-X$27</f>
        <v>17716532</v>
      </c>
      <c r="Y28" s="274">
        <f t="shared" si="0"/>
        <v>10921137</v>
      </c>
      <c r="Z28" s="274">
        <f t="shared" si="0"/>
        <v>11184566</v>
      </c>
      <c r="AA28" s="274">
        <f t="shared" si="0"/>
        <v>13143047</v>
      </c>
      <c r="AB28" s="112">
        <f>AB$26-AB$27</f>
        <v>35248750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9728</v>
      </c>
      <c r="V30" s="279">
        <v>5559</v>
      </c>
      <c r="W30" s="283">
        <f>'Pt 1 Summary of Data'!N49</f>
        <v>5882.583333333333</v>
      </c>
      <c r="X30" s="281">
        <f>SUM(U30:W30)</f>
        <v>21169.583333333332</v>
      </c>
      <c r="Y30" s="282">
        <v>21429</v>
      </c>
      <c r="Z30" s="279">
        <v>10793</v>
      </c>
      <c r="AA30" s="283">
        <f>'Pt 1 Summary of Data'!P49</f>
        <v>13375.666666666666</v>
      </c>
      <c r="AB30" s="281">
        <f>SUM(Y30:AA30)</f>
        <v>45597.666666666664</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0.58972721072047285</v>
      </c>
      <c r="Y33" s="292"/>
      <c r="Z33" s="293"/>
      <c r="AA33" s="293"/>
      <c r="AB33" s="294">
        <f>IF(AB30&lt;1000,"Not Required to Calculate",AB23/AB28)</f>
        <v>0.71977854533848717</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Standard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Standard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2020-07-28T17:39:21Z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