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1600" windowHeight="9585" tabRatio="9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N43" i="4" l="1"/>
  <c r="M43" i="4"/>
  <c r="V22" i="10" l="1"/>
  <c r="M34" i="18" l="1"/>
  <c r="N33" i="18"/>
  <c r="M32" i="18"/>
  <c r="N30" i="18"/>
  <c r="M29" i="18"/>
  <c r="M22" i="18"/>
  <c r="N22" i="18" s="1"/>
  <c r="N48" i="4" l="1"/>
  <c r="M48" i="4"/>
  <c r="M47" i="4"/>
  <c r="N47" i="4" s="1"/>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<sst xmlns="http://schemas.openxmlformats.org/spreadsheetml/2006/main" count="302" uniqueCount="166">
  <si>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</si>
  <si>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</si>
  <si>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</si>
  <si>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</si>
  <si>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</si>
  <si>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</si>
  <si>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</si>
  <si>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</si>
  <si>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</si>
  <si>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</si>
  <si>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</si>
  <si>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</si>
  <si>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</si>
  <si>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</si>
  <si>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</si>
  <si>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</si>
  <si>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</si>
  <si>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</si>
  <si>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</si>
  <si>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</si>
  <si>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</si>
  <si>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</si>
  <si>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</si>
  <si>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</si>
  <si>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</si>
  <si>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</si>
  <si>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</si>
  <si>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</si>
  <si>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</si>
  <si>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</si>
  <si>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</si>
  <si>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</si>
  <si>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</si>
  <si>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</si>
  <si>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</si>
  <si>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</si>
  <si>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</si>
  <si>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</si>
  <si>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</si>
  <si>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</si>
  <si>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</si>
  <si>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</si>
  <si>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</si>
  <si>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</si>
  <si>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</si>
  <si>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</si>
  <si>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</si>
  <si>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</si>
  <si>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</si>
  <si>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</si>
  <si>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</si>
  <si>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</si>
  <si>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</si>
  <si>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</si>
  <si>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</si>
  <si>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</si>
  <si>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</si>
  <si>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</si>
  <si>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</si>
  <si>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</si>
  <si>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</si>
  <si>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</si>
  <si>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</si>
  <si>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</si>
  <si>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</si>
  <si>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</si>
  <si>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</si>
  <si>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</si>
  <si>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</si>
  <si>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</si>
  <si>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</si>
  <si>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</si>
  <si>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</si>
  <si>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</si>
  <si>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</si>
  <si>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</si>
  <si>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</si>
  <si>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</si>
  <si>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</si>
  <si>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</si>
  <si>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</si>
  <si>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</si>
  <si>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</si>
  <si>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</si>
  <si>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</si>
  <si>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</si>
  <si>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</si>
  <si>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</si>
  <si>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</si>
  <si>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</si>
  <si>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</si>
  <si>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</si>
  <si>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</si>
  <si>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</si>
  <si>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</si>
  <si>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</si>
  <si>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</si>
  <si>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</si>
  <si>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</si>
  <si>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</si>
  <si>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</si>
  <si>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</si>
  <si>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</si>
  <si>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</si>
  <si>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</si>
  <si>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</si>
  <si>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</si>
  <si>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</si>
  <si>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</si>
  <si>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</si>
  <si>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</si>
  <si>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</si>
  <si>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</si>
  <si>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</si>
  <si>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</si>
  <si>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</si>
  <si>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</si>
  <si>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</si>
  <si>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</si>
  <si>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</si>
  <si>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</si>
  <si>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</si>
  <si>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</si>
  <si>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</si>
  <si>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</si>
  <si>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</si>
  <si>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</si>
  <si>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</si>
  <si>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</si>
  <si>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</si>
  <si>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</si>
  <si>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</si>
  <si>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</si>
  <si>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</si>
  <si>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</si>
  <si>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</si>
  <si>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</si>
  <si>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</si>
  <si>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</si>
  <si>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</si>
  <si>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</si>
  <si>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</si>
  <si>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</si>
  <si>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</si>
  <si>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</si>
  <si>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</si>
  <si>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</si>
  <si>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</si>
  <si>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</si>
  <si>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</si>
  <si>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</si>
  <si>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</si>
  <si>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</si>
  <si>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</si>
  <si>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</si>
  <si>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</si>
  <si>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</si>
  <si>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</si>
  <si>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</si>
  <si>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</si>
  <si>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2018</t>
  </si>
  <si>
    <t>Jan Sapp</t>
  </si>
  <si>
    <t xml:space="preserve">Claims incurred are specifically identifiable to a line of business, product and state are reported fully in that line of business and product. </t>
  </si>
  <si>
    <t>Taxes are allocated for the current year based prior year dental premiums over total California premiums.</t>
  </si>
  <si>
    <t>Securian Life Insurance Company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</si>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</sst>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9">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6" fontId="30" fillId="32" borderId="24" xfId="81" applyNumberFormat="1" applyFont="1" applyFill="1" applyBorder="1" applyAlignment="1" applyProtection="1">
      <alignment horizontal="center" vertical="top"/>
      <protection locked="0"/>
    </xf>
    <xf numFmtId="166" fontId="30" fillId="32" borderId="44" xfId="81" applyNumberFormat="1" applyFont="1" applyFill="1" applyBorder="1" applyAlignment="1" applyProtection="1">
      <alignment horizontal="center" vertical="top"/>
      <protection locked="0"/>
    </xf>
    <xf numFmtId="164" fontId="30" fillId="0" borderId="24" xfId="81" applyNumberFormat="1" applyFont="1" applyFill="1" applyBorder="1" applyAlignment="1" applyProtection="1">
      <alignment vertical="top"/>
    </xf>
    <xf numFmtId="164" fontId="30" fillId="0" borderId="47" xfId="81" applyNumberFormat="1" applyFont="1" applyFill="1" applyBorder="1" applyAlignment="1" applyProtection="1">
      <alignment vertical="top"/>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rial/Annual%20Statements/Securian/2018/4Q18%20Securian%20Back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tuarial/Reporting/Securian/CA%20MLR%20Reporting/2018%20Report/1218%20Securian%20Supporting%20Repor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tuarial/Reporting/Securian/CA%20MLR%20Reporting/2018%20Report/TrgByState19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up"/>
      <sheetName val="State Breakouts"/>
      <sheetName val="Mem Mo"/>
      <sheetName val="Encounters"/>
      <sheetName val="Groups by State"/>
      <sheetName val="Prem In Force"/>
      <sheetName val="LR By State"/>
      <sheetName val="Sales"/>
      <sheetName val="Terms"/>
    </sheetNames>
    <sheetDataSet>
      <sheetData sheetId="0" refreshError="1"/>
      <sheetData sheetId="1">
        <row r="7">
          <cell r="K7">
            <v>0</v>
          </cell>
          <cell r="L7">
            <v>791</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trial bal"/>
      <sheetName val="Loss Ratios by State"/>
      <sheetName val="claims by ct"/>
      <sheetName val="Revenue by Group"/>
      <sheetName val="Self Payer Revenue"/>
      <sheetName val="asc"/>
      <sheetName val="asc-trend"/>
      <sheetName val="premtax"/>
      <sheetName val="Admin Fees &amp; Gain Sharing"/>
      <sheetName val="DDHI TB"/>
    </sheetNames>
    <sheetDataSet>
      <sheetData sheetId="0" refreshError="1"/>
      <sheetData sheetId="1" refreshError="1"/>
      <sheetData sheetId="2" refreshError="1"/>
      <sheetData sheetId="3">
        <row r="35">
          <cell r="P35">
            <v>48461.820000000007</v>
          </cell>
        </row>
        <row r="36">
          <cell r="P36">
            <v>0</v>
          </cell>
        </row>
        <row r="37">
          <cell r="P37">
            <v>25876.45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sheetName val="AK"/>
      <sheetName val="AZ"/>
      <sheetName val="CA"/>
      <sheetName val="CO"/>
      <sheetName val="DE"/>
      <sheetName val="FL"/>
      <sheetName val="GA"/>
      <sheetName val="ID"/>
      <sheetName val="IL"/>
      <sheetName val="IN"/>
      <sheetName val="KS"/>
      <sheetName val="KY"/>
      <sheetName val="LA"/>
      <sheetName val="MD"/>
      <sheetName val="ME"/>
      <sheetName val="MA"/>
      <sheetName val="MI"/>
      <sheetName val="MO"/>
      <sheetName val="MS"/>
      <sheetName val="MT"/>
      <sheetName val="NV"/>
      <sheetName val="NH"/>
      <sheetName val="NJ"/>
      <sheetName val="NM"/>
      <sheetName val="NC"/>
      <sheetName val="ND"/>
      <sheetName val="OH"/>
      <sheetName val="OK"/>
      <sheetName val="OR"/>
      <sheetName val="PA"/>
      <sheetName val="SC"/>
      <sheetName val="TN"/>
      <sheetName val="TX"/>
      <sheetName val="UT"/>
      <sheetName val="VT"/>
      <sheetName val="VA"/>
      <sheetName val="WA"/>
      <sheetName val="WI"/>
      <sheetName val="WV"/>
      <sheetName val="WY"/>
      <sheetName val="Total Risk"/>
      <sheetName val="LR Analysis"/>
      <sheetName val="Lag By State"/>
      <sheetName val="Total Claims"/>
      <sheetName val="Copy to Memo"/>
      <sheetName val="Claims Data"/>
      <sheetName val="Subs Data"/>
      <sheetName val="Prem Data"/>
      <sheetName val="Avg Claim"/>
      <sheetName val="Processed not Pd"/>
      <sheetName val="Processed not Paid Report"/>
    </sheetNames>
    <sheetDataSet>
      <sheetData sheetId="0" refreshError="1"/>
      <sheetData sheetId="1" refreshError="1"/>
      <sheetData sheetId="2" refreshError="1"/>
      <sheetData sheetId="3">
        <row r="16">
          <cell r="C16">
            <v>2557.8000000000002</v>
          </cell>
        </row>
        <row r="17">
          <cell r="C17">
            <v>4501.1499999999996</v>
          </cell>
          <cell r="D17">
            <v>8492.7999999999993</v>
          </cell>
        </row>
        <row r="18">
          <cell r="C18">
            <v>4953.6000000000004</v>
          </cell>
          <cell r="D18">
            <v>1711</v>
          </cell>
          <cell r="E18">
            <v>0</v>
          </cell>
        </row>
        <row r="19">
          <cell r="C19">
            <v>4060.55</v>
          </cell>
          <cell r="D19">
            <v>3000.4</v>
          </cell>
          <cell r="E19">
            <v>112.6</v>
          </cell>
          <cell r="F19">
            <v>324</v>
          </cell>
        </row>
        <row r="20">
          <cell r="C20">
            <v>4080.2</v>
          </cell>
          <cell r="D20">
            <v>5269</v>
          </cell>
          <cell r="E20">
            <v>32.5</v>
          </cell>
          <cell r="F20">
            <v>925.3</v>
          </cell>
          <cell r="G20">
            <v>0</v>
          </cell>
        </row>
        <row r="21">
          <cell r="C21">
            <v>7453.35</v>
          </cell>
          <cell r="D21">
            <v>2331.4</v>
          </cell>
          <cell r="E21">
            <v>0</v>
          </cell>
          <cell r="F21">
            <v>0</v>
          </cell>
          <cell r="G21">
            <v>228</v>
          </cell>
          <cell r="H21">
            <v>837.5</v>
          </cell>
        </row>
        <row r="22">
          <cell r="C22">
            <v>5303</v>
          </cell>
          <cell r="D22">
            <v>3528</v>
          </cell>
          <cell r="E22">
            <v>567.1</v>
          </cell>
          <cell r="F22">
            <v>139</v>
          </cell>
          <cell r="G22">
            <v>0</v>
          </cell>
          <cell r="H22">
            <v>0</v>
          </cell>
          <cell r="I22">
            <v>0</v>
          </cell>
        </row>
        <row r="23">
          <cell r="C23">
            <v>3592.95</v>
          </cell>
          <cell r="D23">
            <v>4972.3999999999996</v>
          </cell>
          <cell r="E23">
            <v>1872</v>
          </cell>
          <cell r="F23">
            <v>0</v>
          </cell>
          <cell r="G23">
            <v>245</v>
          </cell>
          <cell r="H23">
            <v>0</v>
          </cell>
          <cell r="I23">
            <v>230</v>
          </cell>
          <cell r="J23">
            <v>0</v>
          </cell>
        </row>
        <row r="24">
          <cell r="C24">
            <v>3053</v>
          </cell>
          <cell r="D24">
            <v>687.7</v>
          </cell>
          <cell r="E24">
            <v>1751.8</v>
          </cell>
          <cell r="F24">
            <v>974.5</v>
          </cell>
          <cell r="G24">
            <v>0</v>
          </cell>
          <cell r="H24">
            <v>203.2</v>
          </cell>
          <cell r="I24">
            <v>0</v>
          </cell>
          <cell r="J24">
            <v>0</v>
          </cell>
          <cell r="K24">
            <v>0</v>
          </cell>
        </row>
        <row r="25">
          <cell r="C25">
            <v>3011.4</v>
          </cell>
          <cell r="D25">
            <v>2876</v>
          </cell>
          <cell r="E25">
            <v>0</v>
          </cell>
          <cell r="F25">
            <v>1347.3</v>
          </cell>
          <cell r="G25">
            <v>145.6</v>
          </cell>
          <cell r="H25">
            <v>0</v>
          </cell>
          <cell r="I25">
            <v>0</v>
          </cell>
          <cell r="J25">
            <v>0</v>
          </cell>
          <cell r="K25">
            <v>0</v>
          </cell>
          <cell r="L25">
            <v>0</v>
          </cell>
        </row>
        <row r="26">
          <cell r="C26">
            <v>1442</v>
          </cell>
          <cell r="D26">
            <v>4961.3</v>
          </cell>
          <cell r="E26">
            <v>404</v>
          </cell>
          <cell r="F26">
            <v>662.5</v>
          </cell>
          <cell r="G26">
            <v>0</v>
          </cell>
          <cell r="H26">
            <v>0</v>
          </cell>
          <cell r="I26">
            <v>0</v>
          </cell>
          <cell r="J26">
            <v>0</v>
          </cell>
          <cell r="K26">
            <v>238.2</v>
          </cell>
          <cell r="L26">
            <v>0</v>
          </cell>
          <cell r="M26">
            <v>0</v>
          </cell>
        </row>
        <row r="27">
          <cell r="C27">
            <v>3808.03</v>
          </cell>
          <cell r="D27">
            <v>1958.8</v>
          </cell>
          <cell r="E27">
            <v>35</v>
          </cell>
          <cell r="F27">
            <v>0</v>
          </cell>
          <cell r="G27">
            <v>333.8</v>
          </cell>
          <cell r="H27">
            <v>0</v>
          </cell>
          <cell r="I27">
            <v>81.599999999999994</v>
          </cell>
          <cell r="J27">
            <v>0</v>
          </cell>
          <cell r="K27">
            <v>0</v>
          </cell>
          <cell r="L27">
            <v>0</v>
          </cell>
          <cell r="M27">
            <v>0</v>
          </cell>
          <cell r="N27">
            <v>0</v>
          </cell>
        </row>
        <row r="28">
          <cell r="C28">
            <v>2078.5</v>
          </cell>
          <cell r="D28">
            <v>1894.2</v>
          </cell>
          <cell r="E28">
            <v>335.2</v>
          </cell>
          <cell r="F28">
            <v>140</v>
          </cell>
          <cell r="G28">
            <v>0</v>
          </cell>
          <cell r="H28">
            <v>0</v>
          </cell>
          <cell r="I28">
            <v>0</v>
          </cell>
          <cell r="J28">
            <v>0</v>
          </cell>
          <cell r="K28">
            <v>0</v>
          </cell>
          <cell r="L28">
            <v>0</v>
          </cell>
          <cell r="M28">
            <v>0</v>
          </cell>
          <cell r="N28">
            <v>515.20000000000005</v>
          </cell>
          <cell r="O28">
            <v>689.6</v>
          </cell>
        </row>
        <row r="29">
          <cell r="C29">
            <v>636.35</v>
          </cell>
          <cell r="D29">
            <v>-272.5</v>
          </cell>
          <cell r="E29">
            <v>40</v>
          </cell>
          <cell r="F29">
            <v>938.5</v>
          </cell>
          <cell r="G29">
            <v>0</v>
          </cell>
          <cell r="H29">
            <v>0</v>
          </cell>
          <cell r="I29">
            <v>0</v>
          </cell>
          <cell r="J29">
            <v>0</v>
          </cell>
          <cell r="K29">
            <v>0</v>
          </cell>
          <cell r="L29">
            <v>0</v>
          </cell>
          <cell r="M29">
            <v>0</v>
          </cell>
          <cell r="N29">
            <v>0</v>
          </cell>
          <cell r="O29">
            <v>0</v>
          </cell>
          <cell r="P29">
            <v>0</v>
          </cell>
        </row>
        <row r="30">
          <cell r="C30">
            <v>1858.7</v>
          </cell>
          <cell r="D30">
            <v>625</v>
          </cell>
          <cell r="E30">
            <v>1068.3</v>
          </cell>
          <cell r="F30">
            <v>0</v>
          </cell>
          <cell r="G30">
            <v>0</v>
          </cell>
          <cell r="H30">
            <v>0</v>
          </cell>
          <cell r="I30">
            <v>0</v>
          </cell>
          <cell r="J30">
            <v>0</v>
          </cell>
          <cell r="K30">
            <v>0</v>
          </cell>
          <cell r="L30">
            <v>0</v>
          </cell>
          <cell r="M30">
            <v>0</v>
          </cell>
          <cell r="N30">
            <v>0</v>
          </cell>
          <cell r="O30">
            <v>0</v>
          </cell>
          <cell r="P30">
            <v>0</v>
          </cell>
          <cell r="Q30">
            <v>0</v>
          </cell>
        </row>
        <row r="31">
          <cell r="C31">
            <v>1404.8</v>
          </cell>
          <cell r="D31">
            <v>4001.2</v>
          </cell>
          <cell r="E31">
            <v>410</v>
          </cell>
          <cell r="F31">
            <v>736</v>
          </cell>
          <cell r="G31">
            <v>119</v>
          </cell>
          <cell r="H31">
            <v>0</v>
          </cell>
          <cell r="I31">
            <v>0</v>
          </cell>
          <cell r="J31">
            <v>0</v>
          </cell>
          <cell r="K31">
            <v>0</v>
          </cell>
          <cell r="L31">
            <v>0</v>
          </cell>
          <cell r="M31">
            <v>0</v>
          </cell>
          <cell r="N31">
            <v>0</v>
          </cell>
          <cell r="O31">
            <v>0</v>
          </cell>
          <cell r="P31">
            <v>0</v>
          </cell>
          <cell r="Q31">
            <v>0</v>
          </cell>
          <cell r="R31">
            <v>0</v>
          </cell>
        </row>
        <row r="32">
          <cell r="C32">
            <v>1249</v>
          </cell>
          <cell r="D32">
            <v>1623.2</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C33">
            <v>68</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C34">
            <v>271</v>
          </cell>
          <cell r="D34">
            <v>2306</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row>
        <row r="35">
          <cell r="C35">
            <v>430</v>
          </cell>
          <cell r="D35">
            <v>944</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C36">
            <v>291</v>
          </cell>
          <cell r="D36">
            <v>204</v>
          </cell>
          <cell r="E36">
            <v>140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C37">
            <v>1216</v>
          </cell>
          <cell r="D37">
            <v>601.20000000000005</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row r="38">
          <cell r="C38">
            <v>2281.6</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C39">
            <v>0</v>
          </cell>
          <cell r="D39">
            <v>280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row>
        <row r="40">
          <cell r="D40">
            <v>-280</v>
          </cell>
          <cell r="E40">
            <v>288</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row>
        <row r="42">
          <cell r="F42">
            <v>0</v>
          </cell>
          <cell r="G42">
            <v>0</v>
          </cell>
          <cell r="H42">
            <v>0</v>
          </cell>
          <cell r="I42">
            <v>0</v>
          </cell>
          <cell r="J42">
            <v>0</v>
          </cell>
          <cell r="K42">
            <v>96</v>
          </cell>
          <cell r="L42">
            <v>0</v>
          </cell>
          <cell r="M42">
            <v>0</v>
          </cell>
          <cell r="N42">
            <v>0</v>
          </cell>
          <cell r="O42">
            <v>341.6</v>
          </cell>
          <cell r="P42">
            <v>0</v>
          </cell>
          <cell r="Q42">
            <v>0</v>
          </cell>
          <cell r="R42">
            <v>0</v>
          </cell>
          <cell r="S42">
            <v>0</v>
          </cell>
          <cell r="T42">
            <v>0</v>
          </cell>
          <cell r="U42">
            <v>0</v>
          </cell>
          <cell r="V42">
            <v>0</v>
          </cell>
          <cell r="W42">
            <v>0</v>
          </cell>
          <cell r="X42">
            <v>0</v>
          </cell>
          <cell r="Y42">
            <v>0</v>
          </cell>
          <cell r="Z42">
            <v>0</v>
          </cell>
          <cell r="AA42">
            <v>0</v>
          </cell>
        </row>
        <row r="271">
          <cell r="D271">
            <v>0</v>
          </cell>
        </row>
        <row r="283">
          <cell r="B283">
            <v>7000</v>
          </cell>
          <cell r="D283">
            <v>0</v>
          </cell>
        </row>
        <row r="295">
          <cell r="B295">
            <v>1000</v>
          </cell>
          <cell r="D295">
            <v>297.10781489194665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C10" sqref="C10"/>
    </sheetView>
  </sheetViews>
  <sheetFormatPr defaultColWidth="9.28515625" defaultRowHeight="15" x14ac:dyDescent="0.2"/>
  <cols>
    <col min="1" max="1" width="2.42578125" style="25" bestFit="1" customWidth="1"/>
    <col min="2" max="2" width="70.42578125" style="25" bestFit="1" customWidth="1"/>
    <col min="3" max="3" width="27" style="25" bestFit="1" customWidth="1"/>
    <col min="4" max="16384" width="9.28515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164</v>
      </c>
    </row>
    <row r="9" spans="1:3" ht="15.75" x14ac:dyDescent="0.2">
      <c r="A9" s="32" t="s">
        <v>3</v>
      </c>
      <c r="B9" s="33" t="s">
        <v>89</v>
      </c>
      <c r="C9" s="34"/>
    </row>
    <row r="10" spans="1:3" ht="16.5" thickBot="1" x14ac:dyDescent="0.3">
      <c r="A10" s="36" t="s">
        <v>4</v>
      </c>
      <c r="B10" s="37" t="s">
        <v>86</v>
      </c>
      <c r="C10" s="38" t="s">
        <v>165</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7" zoomScale="70" zoomScaleNormal="70" workbookViewId="0">
      <pane xSplit="4" ySplit="11" topLeftCell="M18" activePane="bottomRight" state="frozen"/>
      <selection activeCell="A7" sqref="A7"/>
      <selection pane="topRight" activeCell="E7" sqref="E7"/>
      <selection pane="bottomLeft" activeCell="A18" sqref="A18"/>
      <selection pane="bottomRight" activeCell="D15" sqref="D15"/>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28515625" style="25" customWidth="1"/>
    <col min="6" max="6" width="25.28515625" style="25" customWidth="1"/>
    <col min="7" max="15" width="19.42578125" style="25" customWidth="1"/>
    <col min="16" max="16" width="21.28515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Securian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2018</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9" customHeight="1" thickBot="1" x14ac:dyDescent="0.3">
      <c r="B14" s="24"/>
      <c r="C14" s="24"/>
      <c r="D14" s="41"/>
      <c r="E14" s="320"/>
      <c r="F14" s="321"/>
      <c r="G14" s="321" t="s">
        <v>33</v>
      </c>
      <c r="H14" s="321"/>
      <c r="I14" s="321"/>
      <c r="J14" s="321"/>
      <c r="K14" s="320"/>
      <c r="L14" s="321"/>
      <c r="M14" s="321" t="s">
        <v>33</v>
      </c>
      <c r="N14" s="321"/>
      <c r="O14" s="321"/>
      <c r="P14" s="333"/>
    </row>
    <row r="15" spans="1:16" ht="13.9"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9"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12/31/2018</v>
      </c>
      <c r="F18" s="63">
        <f>DATE(YEAR(E18)+0,MONTH(E18)+3,DAY(E18)+0)</f>
        <v>43555</v>
      </c>
      <c r="G18" s="62" t="str">
        <f>"12/31/"&amp;""&amp;'Cover Page'!C$6</f>
        <v>12/31/2018</v>
      </c>
      <c r="H18" s="64">
        <f>DATE(YEAR(G18)+0,MONTH(G18)+3,DAY(G18)+0)</f>
        <v>43555</v>
      </c>
      <c r="I18" s="62" t="str">
        <f>"12/31/"&amp;""&amp;'Cover Page'!C$6</f>
        <v>12/31/2018</v>
      </c>
      <c r="J18" s="64">
        <f>DATE(YEAR(I18)+0,MONTH(I18)+3,DAY(I18)+0)</f>
        <v>43555</v>
      </c>
      <c r="K18" s="62" t="str">
        <f>"12/31/"&amp;""&amp;'Cover Page'!C$6</f>
        <v>12/31/2018</v>
      </c>
      <c r="L18" s="64">
        <f>DATE(YEAR(K18)+0,MONTH(K18)+3,DAY(K18)+0)</f>
        <v>43555</v>
      </c>
      <c r="M18" s="62" t="str">
        <f>"12/31/"&amp;""&amp;'Cover Page'!C$6</f>
        <v>12/31/2018</v>
      </c>
      <c r="N18" s="64">
        <f>DATE(YEAR(M18)+0,MONTH(M18)+3,DAY(M18)+0)</f>
        <v>43555</v>
      </c>
      <c r="O18" s="62" t="str">
        <f>"12/31/"&amp;""&amp;'Cover Page'!C$6</f>
        <v>12/31/2018</v>
      </c>
      <c r="P18" s="64">
        <f>DATE(YEAR(O18)+0,MONTH(O18)+3,DAY(O18)+0)</f>
        <v>43555</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48461.820000000007</v>
      </c>
      <c r="N21" s="83">
        <f>'Pt 2 Premium and Claims'!N22+'Pt 2 Premium and Claims'!N23-'Pt 2 Premium and Claims'!N24-'Pt 2 Premium and Claims'!N25</f>
        <v>48461.820000000007</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19876.45</v>
      </c>
      <c r="N24" s="83">
        <f>'Pt 2 Premium and Claims'!N51</f>
        <v>25194.057814891949</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c r="N28" s="105"/>
      <c r="O28" s="106"/>
      <c r="P28" s="108"/>
    </row>
    <row r="29" spans="2:16" s="39" customFormat="1" ht="30" x14ac:dyDescent="0.2">
      <c r="B29" s="97"/>
      <c r="C29" s="101"/>
      <c r="D29" s="81" t="s">
        <v>67</v>
      </c>
      <c r="E29" s="106"/>
      <c r="F29" s="108"/>
      <c r="G29" s="104"/>
      <c r="H29" s="105"/>
      <c r="I29" s="106"/>
      <c r="J29" s="107"/>
      <c r="K29" s="106"/>
      <c r="L29" s="108"/>
      <c r="M29" s="106">
        <v>883</v>
      </c>
      <c r="N29" s="105">
        <v>883</v>
      </c>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883</v>
      </c>
      <c r="N32" s="105">
        <v>883</v>
      </c>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1766</v>
      </c>
      <c r="N35" s="112">
        <f t="shared" si="0"/>
        <v>1766</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9109.51</v>
      </c>
      <c r="N39" s="108">
        <v>9109.51</v>
      </c>
      <c r="O39" s="106"/>
      <c r="P39" s="108"/>
    </row>
    <row r="40" spans="2:16" x14ac:dyDescent="0.2">
      <c r="B40" s="116"/>
      <c r="C40" s="101">
        <v>4.3</v>
      </c>
      <c r="D40" s="109" t="s">
        <v>22</v>
      </c>
      <c r="E40" s="77"/>
      <c r="F40" s="94"/>
      <c r="G40" s="77"/>
      <c r="H40" s="94"/>
      <c r="I40" s="77"/>
      <c r="J40" s="94"/>
      <c r="K40" s="77"/>
      <c r="L40" s="94"/>
      <c r="M40" s="407"/>
      <c r="N40" s="408"/>
      <c r="O40" s="77"/>
      <c r="P40" s="94"/>
    </row>
    <row r="41" spans="2:16" ht="17.25" customHeight="1" x14ac:dyDescent="0.2">
      <c r="B41" s="116"/>
      <c r="C41" s="101"/>
      <c r="D41" s="81" t="s">
        <v>122</v>
      </c>
      <c r="E41" s="110"/>
      <c r="F41" s="108"/>
      <c r="G41" s="110"/>
      <c r="H41" s="108"/>
      <c r="I41" s="110"/>
      <c r="J41" s="108"/>
      <c r="K41" s="110"/>
      <c r="L41" s="108"/>
      <c r="M41" s="106">
        <v>0</v>
      </c>
      <c r="N41" s="108">
        <v>0</v>
      </c>
      <c r="O41" s="110"/>
      <c r="P41" s="108"/>
    </row>
    <row r="42" spans="2:16" ht="30" x14ac:dyDescent="0.2">
      <c r="B42" s="116"/>
      <c r="C42" s="117"/>
      <c r="D42" s="81" t="s">
        <v>123</v>
      </c>
      <c r="E42" s="110"/>
      <c r="F42" s="108"/>
      <c r="G42" s="110"/>
      <c r="H42" s="108"/>
      <c r="I42" s="110"/>
      <c r="J42" s="108"/>
      <c r="K42" s="110"/>
      <c r="L42" s="108"/>
      <c r="M42" s="106"/>
      <c r="N42" s="108"/>
      <c r="O42" s="110"/>
      <c r="P42" s="108"/>
    </row>
    <row r="43" spans="2:16" x14ac:dyDescent="0.2">
      <c r="B43" s="116"/>
      <c r="C43" s="101">
        <v>4.4000000000000004</v>
      </c>
      <c r="D43" s="109" t="s">
        <v>20</v>
      </c>
      <c r="E43" s="110"/>
      <c r="F43" s="104"/>
      <c r="G43" s="110"/>
      <c r="H43" s="104"/>
      <c r="I43" s="110"/>
      <c r="J43" s="104"/>
      <c r="K43" s="110"/>
      <c r="L43" s="104"/>
      <c r="M43" s="106">
        <f>3741.43+2267.53+1000+144.59</f>
        <v>7153.55</v>
      </c>
      <c r="N43" s="106">
        <f>3741.43+2267.53+1000+144.59</f>
        <v>7153.55</v>
      </c>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16263.060000000001</v>
      </c>
      <c r="N44" s="118">
        <f t="shared" si="1"/>
        <v>16263.060000000001</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f>+'[1]State Breakouts'!$K$7</f>
        <v>0</v>
      </c>
      <c r="N47" s="126">
        <f>+M47</f>
        <v>0</v>
      </c>
      <c r="O47" s="125"/>
      <c r="P47" s="103"/>
    </row>
    <row r="48" spans="2:16" s="39" customFormat="1" x14ac:dyDescent="0.2">
      <c r="B48" s="97"/>
      <c r="C48" s="101">
        <v>5.2</v>
      </c>
      <c r="D48" s="109" t="s">
        <v>27</v>
      </c>
      <c r="E48" s="125"/>
      <c r="F48" s="126"/>
      <c r="G48" s="125"/>
      <c r="H48" s="126"/>
      <c r="I48" s="125"/>
      <c r="J48" s="126"/>
      <c r="K48" s="125"/>
      <c r="L48" s="126"/>
      <c r="M48" s="125">
        <f>+'[1]State Breakouts'!$L$7</f>
        <v>791</v>
      </c>
      <c r="N48" s="126">
        <f>+M48</f>
        <v>791</v>
      </c>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65.916666666666671</v>
      </c>
      <c r="N49" s="129">
        <f>N48/12</f>
        <v>65.916666666666671</v>
      </c>
      <c r="O49" s="128">
        <f t="shared" si="2"/>
        <v>0</v>
      </c>
      <c r="P49" s="129">
        <f t="shared" si="2"/>
        <v>0</v>
      </c>
    </row>
    <row r="50" spans="2:16" ht="45" customHeight="1" x14ac:dyDescent="0.2">
      <c r="B50" s="130"/>
      <c r="C50" s="131"/>
      <c r="D50" s="132"/>
      <c r="E50" s="334" t="str">
        <f>"Grand Total as of "&amp;""&amp;TEXT(E$18,"MM/DD/YYYY")&amp;" for ALL markets in col. 1-12."</f>
        <v>Grand Total as of 12/31/2018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4" priority="74" stopIfTrue="1" operator="lessThan">
      <formula>0</formula>
    </cfRule>
  </conditionalFormatting>
  <conditionalFormatting sqref="K28:K29 K31:K34 M28:M29 M31:M34 O28:O29 O31:O34 O44 M44 K44">
    <cfRule type="cellIs" dxfId="43" priority="43" stopIfTrue="1" operator="lessThan">
      <formula>0</formula>
    </cfRule>
  </conditionalFormatting>
  <conditionalFormatting sqref="G35:H35">
    <cfRule type="cellIs" dxfId="42" priority="15" stopIfTrue="1" operator="lessThan">
      <formula>0</formula>
    </cfRule>
  </conditionalFormatting>
  <conditionalFormatting sqref="I35:J35">
    <cfRule type="cellIs" dxfId="41" priority="14" stopIfTrue="1" operator="lessThan">
      <formula>0</formula>
    </cfRule>
  </conditionalFormatting>
  <conditionalFormatting sqref="K35:L35">
    <cfRule type="cellIs" dxfId="40" priority="13" stopIfTrue="1" operator="lessThan">
      <formula>0</formula>
    </cfRule>
  </conditionalFormatting>
  <conditionalFormatting sqref="M35:N35">
    <cfRule type="cellIs" dxfId="39" priority="12" stopIfTrue="1" operator="lessThan">
      <formula>0</formula>
    </cfRule>
  </conditionalFormatting>
  <conditionalFormatting sqref="O35:P35">
    <cfRule type="cellIs" dxfId="38" priority="11" stopIfTrue="1" operator="lessThan">
      <formula>0</formula>
    </cfRule>
  </conditionalFormatting>
  <conditionalFormatting sqref="G38:G39 I38:I39 K38:K39 M38:M39 O38:O39">
    <cfRule type="cellIs" dxfId="37" priority="10" stopIfTrue="1" operator="lessThan">
      <formula>0</formula>
    </cfRule>
  </conditionalFormatting>
  <conditionalFormatting sqref="F43">
    <cfRule type="cellIs" dxfId="36" priority="9" stopIfTrue="1" operator="lessThan">
      <formula>0</formula>
    </cfRule>
  </conditionalFormatting>
  <conditionalFormatting sqref="E43">
    <cfRule type="cellIs" dxfId="35" priority="7" stopIfTrue="1" operator="lessThan">
      <formula>0</formula>
    </cfRule>
  </conditionalFormatting>
  <conditionalFormatting sqref="H43 J43 L43">
    <cfRule type="cellIs" dxfId="34" priority="5" stopIfTrue="1" operator="lessThan">
      <formula>0</formula>
    </cfRule>
  </conditionalFormatting>
  <conditionalFormatting sqref="G43 I43 K43 M43 O43">
    <cfRule type="cellIs" dxfId="33" priority="4" stopIfTrue="1" operator="lessThan">
      <formula>0</formula>
    </cfRule>
  </conditionalFormatting>
  <conditionalFormatting sqref="G41:G42 I41:I42 K41:K42 M41:M42 O41:O42">
    <cfRule type="cellIs" dxfId="32" priority="3" stopIfTrue="1" operator="lessThan">
      <formula>0</formula>
    </cfRule>
  </conditionalFormatting>
  <conditionalFormatting sqref="G47:O48">
    <cfRule type="cellIs" dxfId="31" priority="2" stopIfTrue="1" operator="lessThan">
      <formula>0</formula>
    </cfRule>
  </conditionalFormatting>
  <conditionalFormatting sqref="N43">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R59"/>
  <sheetViews>
    <sheetView zoomScale="70" zoomScaleNormal="70" workbookViewId="0">
      <pane xSplit="4" ySplit="19" topLeftCell="M20" activePane="bottomRight" state="frozen"/>
      <selection pane="topRight" activeCell="E1" sqref="E1"/>
      <selection pane="bottomLeft" activeCell="A20" sqref="A20"/>
      <selection pane="bottomRight" activeCell="N25" sqref="N2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28515625" style="11" customWidth="1"/>
    <col min="6" max="6" width="27.42578125" style="11" customWidth="1"/>
    <col min="7" max="7" width="17.7109375" style="11" customWidth="1"/>
    <col min="8" max="8" width="25.28515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Securian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2018</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8"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8"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8" s="25" customFormat="1" ht="32.25" thickBot="1" x14ac:dyDescent="0.25">
      <c r="A19" s="39"/>
      <c r="B19" s="317"/>
      <c r="C19" s="314"/>
      <c r="D19" s="319" t="s">
        <v>152</v>
      </c>
      <c r="E19" s="62" t="str">
        <f>"12/31/"&amp;""&amp;'Cover Page'!C$6</f>
        <v>12/31/2018</v>
      </c>
      <c r="F19" s="63">
        <f>DATE(YEAR(E19)+0,MONTH(E19)+3,DAY(E19)+0)</f>
        <v>43555</v>
      </c>
      <c r="G19" s="62" t="str">
        <f>"12/31/"&amp;""&amp;'Cover Page'!C$6</f>
        <v>12/31/2018</v>
      </c>
      <c r="H19" s="64">
        <f>DATE(YEAR(G19)+0,MONTH(G19)+3,DAY(G19)+0)</f>
        <v>43555</v>
      </c>
      <c r="I19" s="62" t="str">
        <f>"12/31/"&amp;""&amp;'Cover Page'!C$6</f>
        <v>12/31/2018</v>
      </c>
      <c r="J19" s="64">
        <f>DATE(YEAR(I19)+0,MONTH(I19)+3,DAY(I19)+0)</f>
        <v>43555</v>
      </c>
      <c r="K19" s="62" t="str">
        <f>"12/31/"&amp;""&amp;'Cover Page'!C$6</f>
        <v>12/31/2018</v>
      </c>
      <c r="L19" s="64">
        <f>DATE(YEAR(K19)+0,MONTH(K19)+3,DAY(K19)+0)</f>
        <v>43555</v>
      </c>
      <c r="M19" s="62" t="str">
        <f>"12/31/"&amp;""&amp;'Cover Page'!C$6</f>
        <v>12/31/2018</v>
      </c>
      <c r="N19" s="64">
        <f>DATE(YEAR(M19)+0,MONTH(M19)+3,DAY(M19)+0)</f>
        <v>43555</v>
      </c>
      <c r="O19" s="62" t="str">
        <f>"12/31/"&amp;""&amp;'Cover Page'!C$6</f>
        <v>12/31/2018</v>
      </c>
      <c r="P19" s="64">
        <f>DATE(YEAR(O19)+0,MONTH(O19)+3,DAY(O19)+0)</f>
        <v>43555</v>
      </c>
    </row>
    <row r="20" spans="1:18"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8" s="25" customFormat="1" x14ac:dyDescent="0.2">
      <c r="A21" s="39"/>
      <c r="B21" s="70" t="s">
        <v>0</v>
      </c>
      <c r="C21" s="114" t="s">
        <v>64</v>
      </c>
      <c r="D21" s="161"/>
      <c r="E21" s="162"/>
      <c r="F21" s="163"/>
      <c r="G21" s="162"/>
      <c r="H21" s="164"/>
      <c r="I21" s="162"/>
      <c r="J21" s="163"/>
      <c r="K21" s="162"/>
      <c r="L21" s="163"/>
      <c r="M21" s="162"/>
      <c r="N21" s="164"/>
      <c r="O21" s="162"/>
      <c r="P21" s="163"/>
    </row>
    <row r="22" spans="1:18" s="25" customFormat="1" x14ac:dyDescent="0.2">
      <c r="A22" s="39"/>
      <c r="B22" s="79"/>
      <c r="C22" s="80">
        <v>1.1000000000000001</v>
      </c>
      <c r="D22" s="109" t="s">
        <v>15</v>
      </c>
      <c r="E22" s="165"/>
      <c r="F22" s="166"/>
      <c r="G22" s="165"/>
      <c r="H22" s="166"/>
      <c r="I22" s="165"/>
      <c r="J22" s="166"/>
      <c r="K22" s="165"/>
      <c r="L22" s="166"/>
      <c r="M22" s="165">
        <f>+'[2]Loss Ratios by State'!$P$35+'[2]Loss Ratios by State'!$P$36</f>
        <v>48461.820000000007</v>
      </c>
      <c r="N22" s="166">
        <f>+M22</f>
        <v>48461.820000000007</v>
      </c>
      <c r="O22" s="165"/>
      <c r="P22" s="166"/>
    </row>
    <row r="23" spans="1:18" s="25" customFormat="1" x14ac:dyDescent="0.2">
      <c r="A23" s="39"/>
      <c r="B23" s="79"/>
      <c r="C23" s="80">
        <v>1.2</v>
      </c>
      <c r="D23" s="109" t="s">
        <v>16</v>
      </c>
      <c r="E23" s="165"/>
      <c r="F23" s="166"/>
      <c r="G23" s="165"/>
      <c r="H23" s="166"/>
      <c r="I23" s="165"/>
      <c r="J23" s="166"/>
      <c r="K23" s="165"/>
      <c r="L23" s="166"/>
      <c r="M23" s="165"/>
      <c r="N23" s="166"/>
      <c r="O23" s="165"/>
      <c r="P23" s="166"/>
    </row>
    <row r="24" spans="1:18" s="25" customFormat="1" x14ac:dyDescent="0.2">
      <c r="A24" s="39"/>
      <c r="B24" s="79"/>
      <c r="C24" s="80">
        <v>1.3</v>
      </c>
      <c r="D24" s="109" t="s">
        <v>34</v>
      </c>
      <c r="E24" s="165"/>
      <c r="F24" s="166"/>
      <c r="G24" s="165"/>
      <c r="H24" s="166"/>
      <c r="I24" s="165"/>
      <c r="J24" s="166"/>
      <c r="K24" s="165"/>
      <c r="L24" s="166"/>
      <c r="M24" s="405">
        <v>0</v>
      </c>
      <c r="N24" s="406">
        <v>0</v>
      </c>
      <c r="O24" s="165"/>
      <c r="P24" s="166"/>
      <c r="R24" s="25" t="s">
        <v>161</v>
      </c>
    </row>
    <row r="25" spans="1:18" s="25" customFormat="1" x14ac:dyDescent="0.2">
      <c r="A25" s="39"/>
      <c r="B25" s="79"/>
      <c r="C25" s="80">
        <v>1.4</v>
      </c>
      <c r="D25" s="109" t="s">
        <v>17</v>
      </c>
      <c r="E25" s="165"/>
      <c r="F25" s="166"/>
      <c r="G25" s="165"/>
      <c r="H25" s="166"/>
      <c r="I25" s="165"/>
      <c r="J25" s="166"/>
      <c r="K25" s="165"/>
      <c r="L25" s="166"/>
      <c r="M25" s="165"/>
      <c r="N25" s="166"/>
      <c r="O25" s="165"/>
      <c r="P25" s="166"/>
    </row>
    <row r="26" spans="1:18" s="25" customFormat="1" x14ac:dyDescent="0.2">
      <c r="A26" s="39"/>
      <c r="B26" s="167"/>
      <c r="C26" s="168"/>
      <c r="D26" s="137"/>
      <c r="E26" s="169"/>
      <c r="F26" s="170"/>
      <c r="G26" s="169"/>
      <c r="H26" s="171"/>
      <c r="I26" s="169"/>
      <c r="J26" s="170"/>
      <c r="K26" s="169"/>
      <c r="L26" s="170"/>
      <c r="M26" s="169"/>
      <c r="N26" s="171"/>
      <c r="O26" s="169"/>
      <c r="P26" s="170"/>
    </row>
    <row r="27" spans="1:18" s="25" customFormat="1" x14ac:dyDescent="0.2">
      <c r="A27" s="39"/>
      <c r="B27" s="79" t="s">
        <v>1</v>
      </c>
      <c r="C27" s="123" t="s">
        <v>65</v>
      </c>
      <c r="D27" s="172"/>
      <c r="E27" s="173"/>
      <c r="F27" s="174"/>
      <c r="G27" s="173"/>
      <c r="H27" s="175"/>
      <c r="I27" s="173"/>
      <c r="J27" s="174"/>
      <c r="K27" s="173"/>
      <c r="L27" s="174"/>
      <c r="M27" s="173"/>
      <c r="N27" s="175"/>
      <c r="O27" s="173"/>
      <c r="P27" s="174"/>
    </row>
    <row r="28" spans="1:18" s="25" customFormat="1" x14ac:dyDescent="0.2">
      <c r="A28" s="39"/>
      <c r="B28" s="79"/>
      <c r="C28" s="80">
        <v>2.1</v>
      </c>
      <c r="D28" s="109" t="s">
        <v>39</v>
      </c>
      <c r="E28" s="173"/>
      <c r="F28" s="174"/>
      <c r="G28" s="173"/>
      <c r="H28" s="175"/>
      <c r="I28" s="173"/>
      <c r="J28" s="174"/>
      <c r="K28" s="173"/>
      <c r="L28" s="174"/>
      <c r="M28" s="173"/>
      <c r="N28" s="175"/>
      <c r="O28" s="173"/>
      <c r="P28" s="174"/>
    </row>
    <row r="29" spans="1:18" s="25" customFormat="1" x14ac:dyDescent="0.2">
      <c r="A29" s="39"/>
      <c r="B29" s="79"/>
      <c r="C29" s="80"/>
      <c r="D29" s="109" t="s">
        <v>55</v>
      </c>
      <c r="E29" s="165"/>
      <c r="F29" s="176"/>
      <c r="G29" s="165"/>
      <c r="H29" s="176"/>
      <c r="I29" s="165"/>
      <c r="J29" s="176"/>
      <c r="K29" s="165"/>
      <c r="L29" s="176"/>
      <c r="M29" s="165">
        <f>+'[2]Loss Ratios by State'!$P$37</f>
        <v>25876.45</v>
      </c>
      <c r="N29" s="176"/>
      <c r="O29" s="165"/>
      <c r="P29" s="176"/>
    </row>
    <row r="30" spans="1:18" s="25" customFormat="1" ht="28.5" customHeight="1" x14ac:dyDescent="0.2">
      <c r="A30" s="39"/>
      <c r="B30" s="79"/>
      <c r="C30" s="80"/>
      <c r="D30" s="81" t="s">
        <v>54</v>
      </c>
      <c r="E30" s="177"/>
      <c r="F30" s="166"/>
      <c r="G30" s="177"/>
      <c r="H30" s="166"/>
      <c r="I30" s="177"/>
      <c r="J30" s="166"/>
      <c r="K30" s="177"/>
      <c r="L30" s="166"/>
      <c r="M30" s="177"/>
      <c r="N30" s="166">
        <f>+SUM([3]CA!$C$28,[3]CA!$C$29:$D$29,[3]CA!$C$30:$E$30,[3]CA!$C$31:$F$31,[3]CA!$C$32:$G$32,[3]CA!$C$33:$H$33,[3]CA!$C$34:$I$34,[3]CA!$C$35:$J$35,[3]CA!$C$36:$K$36,[3]CA!$C$37:$L$37,[3]CA!$C$38:$M$38,[3]CA!$C$39:$N$39,[3]CA!$D$40:$O$40,[3]CA!$E$41:$P$41,[3]CA!$F$42:$Q$42)</f>
        <v>24896.95</v>
      </c>
      <c r="O30" s="177"/>
      <c r="P30" s="166"/>
    </row>
    <row r="31" spans="1:18" s="39" customFormat="1" x14ac:dyDescent="0.2">
      <c r="B31" s="97"/>
      <c r="C31" s="80">
        <v>2.2000000000000002</v>
      </c>
      <c r="D31" s="109" t="s">
        <v>35</v>
      </c>
      <c r="E31" s="173"/>
      <c r="F31" s="174"/>
      <c r="G31" s="173"/>
      <c r="H31" s="175"/>
      <c r="I31" s="173"/>
      <c r="J31" s="174"/>
      <c r="K31" s="173"/>
      <c r="L31" s="174"/>
      <c r="M31" s="173"/>
      <c r="N31" s="175"/>
      <c r="O31" s="173"/>
      <c r="P31" s="174"/>
    </row>
    <row r="32" spans="1:18" s="39" customFormat="1" ht="30" x14ac:dyDescent="0.2">
      <c r="B32" s="97"/>
      <c r="C32" s="80"/>
      <c r="D32" s="81" t="s">
        <v>51</v>
      </c>
      <c r="E32" s="165"/>
      <c r="F32" s="176"/>
      <c r="G32" s="165"/>
      <c r="H32" s="178"/>
      <c r="I32" s="165"/>
      <c r="J32" s="176"/>
      <c r="K32" s="165"/>
      <c r="L32" s="176"/>
      <c r="M32" s="165">
        <f>+[3]CA!$B$295</f>
        <v>1000</v>
      </c>
      <c r="N32" s="178"/>
      <c r="O32" s="165"/>
      <c r="P32" s="176"/>
    </row>
    <row r="33" spans="1:16" s="39" customFormat="1" ht="30" x14ac:dyDescent="0.2">
      <c r="B33" s="97"/>
      <c r="C33" s="80"/>
      <c r="D33" s="81" t="s">
        <v>44</v>
      </c>
      <c r="E33" s="177"/>
      <c r="F33" s="166"/>
      <c r="G33" s="177"/>
      <c r="H33" s="179"/>
      <c r="I33" s="177"/>
      <c r="J33" s="166"/>
      <c r="K33" s="177"/>
      <c r="L33" s="166"/>
      <c r="M33" s="177"/>
      <c r="N33" s="179">
        <f>+[3]CA!$D$295-[3]CA!$D$283</f>
        <v>297.10781489194665</v>
      </c>
      <c r="O33" s="177"/>
      <c r="P33" s="166"/>
    </row>
    <row r="34" spans="1:16" s="25" customFormat="1" x14ac:dyDescent="0.2">
      <c r="A34" s="39"/>
      <c r="B34" s="79"/>
      <c r="C34" s="80">
        <v>2.2999999999999998</v>
      </c>
      <c r="D34" s="109" t="s">
        <v>28</v>
      </c>
      <c r="E34" s="165"/>
      <c r="F34" s="176"/>
      <c r="G34" s="165"/>
      <c r="H34" s="178"/>
      <c r="I34" s="165"/>
      <c r="J34" s="176"/>
      <c r="K34" s="165"/>
      <c r="L34" s="176"/>
      <c r="M34" s="165">
        <f>+[3]CA!$B$283</f>
        <v>7000</v>
      </c>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8.1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19876.45</v>
      </c>
      <c r="N51" s="190">
        <f>N30+N33+N37+N41+N44+N47+N48+N50</f>
        <v>25194.057814891949</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80" zoomScaleNormal="80" workbookViewId="0">
      <selection activeCell="F20" sqref="F20"/>
    </sheetView>
  </sheetViews>
  <sheetFormatPr defaultRowHeight="15" x14ac:dyDescent="0.2"/>
  <cols>
    <col min="1" max="1" width="1.7109375" style="2" customWidth="1"/>
    <col min="2" max="2" width="69.7109375" style="199" customWidth="1"/>
    <col min="3" max="3" width="18.5703125" customWidth="1"/>
    <col min="4" max="4" width="67.71093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Securian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2018</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t="s">
        <v>162</v>
      </c>
      <c r="C18" s="212"/>
      <c r="D18" s="350"/>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163</v>
      </c>
      <c r="C26" s="212"/>
      <c r="D26" s="350"/>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A14" zoomScale="70" zoomScaleNormal="70" workbookViewId="0">
      <pane xSplit="4" topLeftCell="Q1" activePane="topRight" state="frozen"/>
      <selection pane="topRight" activeCell="U30" sqref="U3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28515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Securian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v>140598</v>
      </c>
      <c r="V21" s="262">
        <v>106850</v>
      </c>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139271.08409908833</v>
      </c>
      <c r="V22" s="264">
        <f>+SUM([3]CA!$C$16,[3]CA!$C$17:$D$17,[3]CA!$C$18:$E$18,[3]CA!$C$19:$F$19,[3]CA!$C$20:$G$20,[3]CA!$C$21:$H$21,[3]CA!$C$22:$I$22,[3]CA!$C$23:$J$23,[3]CA!$C$24:$K$24,[3]CA!$C$25:$L$25,[3]CA!$C$26:$M$26,[3]CA!$C$27:$N$27,[3]CA!$D$28:$O$28,[3]CA!$E$29:$P$29,[3]CA!$F$30:$Q$30,[3]CA!$G$31:$R$31,[3]CA!$H$32:$S$32,[3]CA!$I$33:$T$33,[3]CA!$J$34:$U$34,[3]CA!$K$35:$V$35,[3]CA!$L$36:$W$36,[3]CA!$M$37:$X$37,[3]CA!$N$38:$Y$38,[3]CA!$O$39:$Z$39,[3]CA!$P$40:$AA$40,[3]CA!$Q$41:$AA$41,[3]CA!$R$42:$AA$42)+([3]CA!$D$283-[3]CA!$D$271)</f>
        <v>103968.03</v>
      </c>
      <c r="W22" s="265">
        <f>'Pt 1 Summary of Data'!N24</f>
        <v>25194.057814891949</v>
      </c>
      <c r="X22" s="266">
        <f>SUM(U22:W22)</f>
        <v>268433.17191398027</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139271.08409908833</v>
      </c>
      <c r="V23" s="267">
        <f>SUM(V$22:V$22)</f>
        <v>103968.03</v>
      </c>
      <c r="W23" s="267">
        <f>SUM(W$22:W$22)</f>
        <v>25194.057814891949</v>
      </c>
      <c r="X23" s="266">
        <f>SUM(U23:W23)</f>
        <v>268433.17191398027</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259152</v>
      </c>
      <c r="V26" s="264">
        <v>204641.5</v>
      </c>
      <c r="W26" s="274">
        <f>'Pt 1 Summary of Data'!N21</f>
        <v>48461.820000000007</v>
      </c>
      <c r="X26" s="266">
        <f>SUM(U26:W26)</f>
        <v>512255.32</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6834</v>
      </c>
      <c r="V27" s="264">
        <v>7866</v>
      </c>
      <c r="W27" s="274">
        <f>'Pt 1 Summary of Data'!N35</f>
        <v>1766</v>
      </c>
      <c r="X27" s="266">
        <f>SUM(U27:W27)</f>
        <v>16466</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252318</v>
      </c>
      <c r="V28" s="274">
        <f t="shared" si="0"/>
        <v>196775.5</v>
      </c>
      <c r="W28" s="274">
        <f t="shared" si="0"/>
        <v>46695.820000000007</v>
      </c>
      <c r="X28" s="112">
        <f>X$26-X$27</f>
        <v>495789.32</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380</v>
      </c>
      <c r="V30" s="279">
        <v>287</v>
      </c>
      <c r="W30" s="283">
        <f>'Pt 1 Summary of Data'!N49</f>
        <v>65.916666666666671</v>
      </c>
      <c r="X30" s="281">
        <f>SUM(U30:W30)</f>
        <v>732.91666666666663</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7" zoomScale="80" zoomScaleNormal="80" workbookViewId="0">
      <selection activeCell="G23" sqref="G23"/>
    </sheetView>
  </sheetViews>
  <sheetFormatPr defaultRowHeight="15" x14ac:dyDescent="0.2"/>
  <cols>
    <col min="1" max="1" width="1.71093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Securian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2018</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30" sqref="B30"/>
    </sheetView>
  </sheetViews>
  <sheetFormatPr defaultColWidth="9.28515625" defaultRowHeight="15" x14ac:dyDescent="0.2"/>
  <cols>
    <col min="1" max="1" width="1.7109375" style="18" customWidth="1"/>
    <col min="2" max="2" width="96.28515625" style="25" customWidth="1"/>
    <col min="3" max="16384" width="9.28515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Securian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2018</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Securian Life Insurance Company Dental MLR 2018 report</dc:title>
  <dc:creator/>
  <cp:lastModifiedBy/>
  <dcterms:created xsi:type="dcterms:W3CDTF">2014-04-29T18:43:25Z</dcterms:created>
  <dcterms:modified xsi:type="dcterms:W3CDTF">2019-09-10T21:18:08Z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