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codeName="ThisWorkbook" defaultThemeVersion="124226"/>
  <xr:revisionPtr revIDLastSave="0" documentId="13_ncr:1_{B1512774-E223-4D69-A425-CEF3767EE6E9}" xr6:coauthVersionLast="46" xr6:coauthVersionMax="46" xr10:uidLastSave="{00000000-0000-0000-0000-000000000000}"/>
  <bookViews>
    <workbookView xWindow="28680" yWindow="-120" windowWidth="29040" windowHeight="176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33" i="10" l="1"/>
  <c r="T27" i="10"/>
  <c r="T28" i="10" s="1"/>
  <c r="S28" i="10"/>
  <c r="X33" i="10"/>
  <c r="AA28" i="10"/>
  <c r="K28" i="10"/>
  <c r="G28" i="10"/>
  <c r="L33" i="10"/>
  <c r="P33" i="10"/>
  <c r="H33" i="10"/>
  <c r="O28" i="10"/>
</calcChain>
</file>

<file path=xl/sharedStrings.xml><?xml version="1.0" encoding="utf-8"?>
<sst xmlns="http://schemas.openxmlformats.org/spreadsheetml/2006/main" count="304" uniqueCount="168">
  <si>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</si>
  <si>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</si>
  <si>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</si>
  <si>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</si>
  <si>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</si>
  <si>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</si>
  <si>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</si>
  <si>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</si>
  <si>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</si>
  <si>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</si>
  <si>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</si>
  <si>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</si>
  <si>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</si>
  <si>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</si>
  <si>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</si>
  <si>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</si>
  <si>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</si>
  <si>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</si>
  <si>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</si>
  <si>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</si>
  <si>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</si>
  <si>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</si>
  <si>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</si>
  <si>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</si>
  <si>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</si>
  <si>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</si>
  <si>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</si>
  <si>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</si>
  <si>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</si>
  <si>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</si>
  <si>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</si>
  <si>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</si>
  <si>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</si>
  <si>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</si>
  <si>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</si>
  <si>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</si>
  <si>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</si>
  <si>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</si>
  <si>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</si>
  <si>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</si>
  <si>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</si>
  <si>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</si>
  <si>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</si>
  <si>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</si>
  <si>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</si>
  <si>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</si>
  <si>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</si>
  <si>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</si>
  <si>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</si>
  <si>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</si>
  <si>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</si>
  <si>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</si>
  <si>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</si>
  <si>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</si>
  <si>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</si>
  <si>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</si>
  <si>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</si>
  <si>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</si>
  <si>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</si>
  <si>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</si>
  <si>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</si>
  <si>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</si>
  <si>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</si>
  <si>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</si>
  <si>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</si>
  <si>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</si>
  <si>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</si>
  <si>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</si>
  <si>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</si>
  <si>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</si>
  <si>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</si>
  <si>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</si>
  <si>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</si>
  <si>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</si>
  <si>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</si>
  <si>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</si>
  <si>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</si>
  <si>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</si>
  <si>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</si>
  <si>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</si>
  <si>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</si>
  <si>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</si>
  <si>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</si>
  <si>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</si>
  <si>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</si>
  <si>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</si>
  <si>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</si>
  <si>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</si>
  <si>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</si>
  <si>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</si>
  <si>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</si>
  <si>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</si>
  <si>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</si>
  <si>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</si>
  <si>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</si>
  <si>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</si>
  <si>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</si>
  <si>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</si>
  <si>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</si>
  <si>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</si>
  <si>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</si>
  <si>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</si>
  <si>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</si>
  <si>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</si>
  <si>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</si>
  <si>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</si>
  <si>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</si>
  <si>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</si>
  <si>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</si>
  <si>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</si>
  <si>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</si>
  <si>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</si>
  <si>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</si>
  <si>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</si>
  <si>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</si>
  <si>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</si>
  <si>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</si>
  <si>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</si>
  <si>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</si>
  <si>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</si>
  <si>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</si>
  <si>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</si>
  <si>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</si>
  <si>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</si>
  <si>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</si>
  <si>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</si>
  <si>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</si>
  <si>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</si>
  <si>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</si>
  <si>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</si>
  <si>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</si>
  <si>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</si>
  <si>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</si>
  <si>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</si>
  <si>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</si>
  <si>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</si>
  <si>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</si>
  <si>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</si>
  <si>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</si>
  <si>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</si>
  <si>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</si>
  <si>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</si>
  <si>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</si>
  <si>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</si>
  <si>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</si>
  <si>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</si>
  <si>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</si>
  <si>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</si>
  <si>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</si>
  <si>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</si>
  <si>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</si>
  <si>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</si>
  <si>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</si>
  <si>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</si>
  <si>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</si>
  <si>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</si>
  <si>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</si>
  <si>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</si>
  <si>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</si>
  <si>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</si>
  <si>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2020</t>
  </si>
  <si>
    <t>Federal taxes were apportioned based on premium.  The nationwide average was applied to all categories.</t>
  </si>
  <si>
    <t>Premium taxes were apportioned based on premium.  The state average was applied to all categories.</t>
  </si>
  <si>
    <t>These expenses are included under 3.d.</t>
  </si>
  <si>
    <t>The Commission % as of 3/31 was assumed to be equal to the year end percentage.</t>
  </si>
  <si>
    <t>General expenses splits for small versus large were estimated based on the average ratio of small to large non-commission-not tax epenses for CA groups</t>
  </si>
  <si>
    <t>Reliance Standard Life Insurance Company</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</si>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</sst>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5">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tabSelected="1" zoomScaleNormal="100" workbookViewId="0">
      <selection activeCell="C11" sqref="C11"/>
    </sheetView>
  </sheetViews>
  <sheetFormatPr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row>
    <row r="8" spans="1:3" ht="15.75" x14ac:dyDescent="0.2">
      <c r="A8" s="32" t="s">
        <v>2</v>
      </c>
      <c r="B8" s="33" t="s">
        <v>88</v>
      </c>
      <c r="C8" s="34" t="s">
        <v>166</v>
      </c>
    </row>
    <row r="9" spans="1:3" ht="15.75" x14ac:dyDescent="0.2">
      <c r="A9" s="32" t="s">
        <v>3</v>
      </c>
      <c r="B9" s="33" t="s">
        <v>89</v>
      </c>
      <c r="C9" s="34"/>
    </row>
    <row r="10" spans="1:3" ht="16.5" thickBot="1" x14ac:dyDescent="0.3">
      <c r="A10" s="36" t="s">
        <v>4</v>
      </c>
      <c r="B10" s="37" t="s">
        <v>86</v>
      </c>
      <c r="C10" s="38" t="s">
        <v>167</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zoomScale="70" zoomScaleNormal="70" workbookViewId="0">
      <selection activeCell="M33" sqref="M33"/>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Reliance Standard Life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f>'Cover Page'!C9</f>
        <v>0</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2020</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12/31/2020</v>
      </c>
      <c r="F18" s="63">
        <f>DATE(YEAR(E18)+0,MONTH(E18)+3,DAY(E18)+0)</f>
        <v>44286</v>
      </c>
      <c r="G18" s="62" t="str">
        <f>"12/31/"&amp;""&amp;'Cover Page'!C$6</f>
        <v>12/31/2020</v>
      </c>
      <c r="H18" s="64">
        <f>DATE(YEAR(G18)+0,MONTH(G18)+3,DAY(G18)+0)</f>
        <v>44286</v>
      </c>
      <c r="I18" s="62" t="str">
        <f>"12/31/"&amp;""&amp;'Cover Page'!C$6</f>
        <v>12/31/2020</v>
      </c>
      <c r="J18" s="64">
        <f>DATE(YEAR(I18)+0,MONTH(I18)+3,DAY(I18)+0)</f>
        <v>44286</v>
      </c>
      <c r="K18" s="62" t="str">
        <f>"12/31/"&amp;""&amp;'Cover Page'!C$6</f>
        <v>12/31/2020</v>
      </c>
      <c r="L18" s="64">
        <f>DATE(YEAR(K18)+0,MONTH(K18)+3,DAY(K18)+0)</f>
        <v>44286</v>
      </c>
      <c r="M18" s="62" t="str">
        <f>"12/31/"&amp;""&amp;'Cover Page'!C$6</f>
        <v>12/31/2020</v>
      </c>
      <c r="N18" s="64">
        <f>DATE(YEAR(M18)+0,MONTH(M18)+3,DAY(M18)+0)</f>
        <v>44286</v>
      </c>
      <c r="O18" s="62" t="str">
        <f>"12/31/"&amp;""&amp;'Cover Page'!C$6</f>
        <v>12/31/2020</v>
      </c>
      <c r="P18" s="64">
        <f>DATE(YEAR(O18)+0,MONTH(O18)+3,DAY(O18)+0)</f>
        <v>44286</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0</v>
      </c>
      <c r="L21" s="83">
        <f>'Pt 2 Premium and Claims'!L22+'Pt 2 Premium and Claims'!L23-'Pt 2 Premium and Claims'!L24-'Pt 2 Premium and Claims'!L25</f>
        <v>0</v>
      </c>
      <c r="M21" s="82">
        <f>'Pt 2 Premium and Claims'!M22+'Pt 2 Premium and Claims'!M23-'Pt 2 Premium and Claims'!M24-'Pt 2 Premium and Claims'!M25</f>
        <v>2829887.3400000073</v>
      </c>
      <c r="N21" s="83">
        <f>'Pt 2 Premium and Claims'!N22+'Pt 2 Premium and Claims'!N23-'Pt 2 Premium and Claims'!N24-'Pt 2 Premium and Claims'!N25</f>
        <v>2989921.3600000073</v>
      </c>
      <c r="O21" s="82">
        <f>'Pt 2 Premium and Claims'!O22+'Pt 2 Premium and Claims'!O23-'Pt 2 Premium and Claims'!O24-'Pt 2 Premium and Claims'!O25</f>
        <v>4247167.4999999981</v>
      </c>
      <c r="P21" s="83">
        <f>'Pt 2 Premium and Claims'!P22+'Pt 2 Premium and Claims'!P23-'Pt 2 Premium and Claims'!P24-'Pt 2 Premium and Claims'!P25</f>
        <v>4409720.5299999984</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0</v>
      </c>
      <c r="L24" s="83">
        <f>'Pt 2 Premium and Claims'!L51</f>
        <v>0</v>
      </c>
      <c r="M24" s="82">
        <f>'Pt 2 Premium and Claims'!M51</f>
        <v>1362753.7499999991</v>
      </c>
      <c r="N24" s="83">
        <f>'Pt 2 Premium and Claims'!N51</f>
        <v>1336002.6154688015</v>
      </c>
      <c r="O24" s="82">
        <f>'Pt 2 Premium and Claims'!O51</f>
        <v>2566030.0099999998</v>
      </c>
      <c r="P24" s="83">
        <f>'Pt 2 Premium and Claims'!P51</f>
        <v>2539912.3811424021</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c r="L28" s="108"/>
      <c r="M28" s="106">
        <v>-31435</v>
      </c>
      <c r="N28" s="105">
        <v>-169161</v>
      </c>
      <c r="O28" s="106">
        <v>-47178</v>
      </c>
      <c r="P28" s="108">
        <v>-249488</v>
      </c>
    </row>
    <row r="29" spans="2:16" s="39" customFormat="1" ht="30" x14ac:dyDescent="0.2">
      <c r="B29" s="97"/>
      <c r="C29" s="101"/>
      <c r="D29" s="81" t="s">
        <v>67</v>
      </c>
      <c r="E29" s="106"/>
      <c r="F29" s="108"/>
      <c r="G29" s="104"/>
      <c r="H29" s="105"/>
      <c r="I29" s="106"/>
      <c r="J29" s="107"/>
      <c r="K29" s="106"/>
      <c r="L29" s="108"/>
      <c r="M29" s="106"/>
      <c r="N29" s="105"/>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c r="L31" s="108"/>
      <c r="M31" s="106"/>
      <c r="N31" s="105"/>
      <c r="O31" s="106"/>
      <c r="P31" s="108"/>
    </row>
    <row r="32" spans="2:16" x14ac:dyDescent="0.2">
      <c r="B32" s="79"/>
      <c r="C32" s="101"/>
      <c r="D32" s="109" t="s">
        <v>104</v>
      </c>
      <c r="E32" s="106"/>
      <c r="F32" s="108"/>
      <c r="G32" s="104"/>
      <c r="H32" s="105"/>
      <c r="I32" s="106"/>
      <c r="J32" s="107"/>
      <c r="K32" s="106"/>
      <c r="L32" s="108"/>
      <c r="M32" s="106">
        <v>125896</v>
      </c>
      <c r="N32" s="105">
        <v>187856</v>
      </c>
      <c r="O32" s="106">
        <v>188948</v>
      </c>
      <c r="P32" s="108">
        <v>280330</v>
      </c>
    </row>
    <row r="33" spans="2:16" x14ac:dyDescent="0.2">
      <c r="B33" s="79"/>
      <c r="C33" s="101"/>
      <c r="D33" s="109" t="s">
        <v>103</v>
      </c>
      <c r="E33" s="106"/>
      <c r="F33" s="108"/>
      <c r="G33" s="104"/>
      <c r="H33" s="105"/>
      <c r="I33" s="106"/>
      <c r="J33" s="107"/>
      <c r="K33" s="106"/>
      <c r="L33" s="108"/>
      <c r="M33" s="106"/>
      <c r="N33" s="105"/>
      <c r="O33" s="106"/>
      <c r="P33" s="108"/>
    </row>
    <row r="34" spans="2:16" x14ac:dyDescent="0.2">
      <c r="B34" s="79"/>
      <c r="C34" s="101">
        <v>3.3</v>
      </c>
      <c r="D34" s="109" t="s">
        <v>21</v>
      </c>
      <c r="E34" s="110"/>
      <c r="F34" s="108"/>
      <c r="G34" s="104"/>
      <c r="H34" s="105"/>
      <c r="I34" s="106"/>
      <c r="J34" s="107"/>
      <c r="K34" s="110"/>
      <c r="L34" s="108"/>
      <c r="M34" s="106"/>
      <c r="N34" s="105"/>
      <c r="O34" s="106"/>
      <c r="P34" s="108"/>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0</v>
      </c>
      <c r="L35" s="112">
        <f t="shared" si="0"/>
        <v>0</v>
      </c>
      <c r="M35" s="111">
        <f t="shared" si="0"/>
        <v>94461</v>
      </c>
      <c r="N35" s="112">
        <f t="shared" si="0"/>
        <v>18695</v>
      </c>
      <c r="O35" s="111">
        <f t="shared" si="0"/>
        <v>141770</v>
      </c>
      <c r="P35" s="112">
        <f t="shared" si="0"/>
        <v>30842</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c r="L38" s="108"/>
      <c r="M38" s="106"/>
      <c r="N38" s="108"/>
      <c r="O38" s="106"/>
      <c r="P38" s="108"/>
    </row>
    <row r="39" spans="2:16" x14ac:dyDescent="0.2">
      <c r="B39" s="116"/>
      <c r="C39" s="101">
        <v>4.2</v>
      </c>
      <c r="D39" s="109" t="s">
        <v>19</v>
      </c>
      <c r="E39" s="106"/>
      <c r="F39" s="108"/>
      <c r="G39" s="106"/>
      <c r="H39" s="108"/>
      <c r="I39" s="106"/>
      <c r="J39" s="108"/>
      <c r="K39" s="106"/>
      <c r="L39" s="108"/>
      <c r="M39" s="106">
        <v>274868.9100000005</v>
      </c>
      <c r="N39" s="108">
        <v>290413.12478853622</v>
      </c>
      <c r="O39" s="106">
        <v>331113.93999999994</v>
      </c>
      <c r="P39" s="108">
        <v>343786.75646467635</v>
      </c>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c r="L41" s="108"/>
      <c r="M41" s="110"/>
      <c r="N41" s="108"/>
      <c r="O41" s="110"/>
      <c r="P41" s="108"/>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c r="L43" s="104"/>
      <c r="M43" s="110">
        <v>152514</v>
      </c>
      <c r="N43" s="104">
        <v>200223</v>
      </c>
      <c r="O43" s="110">
        <v>228896</v>
      </c>
      <c r="P43" s="108">
        <v>299261</v>
      </c>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0</v>
      </c>
      <c r="L44" s="83">
        <f t="shared" si="1"/>
        <v>0</v>
      </c>
      <c r="M44" s="82">
        <f t="shared" si="1"/>
        <v>427382.9100000005</v>
      </c>
      <c r="N44" s="118">
        <f t="shared" si="1"/>
        <v>490636.12478853622</v>
      </c>
      <c r="O44" s="82">
        <f t="shared" si="1"/>
        <v>560009.93999999994</v>
      </c>
      <c r="P44" s="83">
        <f t="shared" si="1"/>
        <v>643047.75646467635</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c r="L47" s="126"/>
      <c r="M47" s="125">
        <v>2564</v>
      </c>
      <c r="N47" s="126">
        <v>2564</v>
      </c>
      <c r="O47" s="125">
        <v>5458</v>
      </c>
      <c r="P47" s="103">
        <v>5458</v>
      </c>
    </row>
    <row r="48" spans="2:16" s="39" customFormat="1" x14ac:dyDescent="0.2">
      <c r="B48" s="97"/>
      <c r="C48" s="101">
        <v>5.2</v>
      </c>
      <c r="D48" s="109" t="s">
        <v>27</v>
      </c>
      <c r="E48" s="125"/>
      <c r="F48" s="126"/>
      <c r="G48" s="125"/>
      <c r="H48" s="126"/>
      <c r="I48" s="125"/>
      <c r="J48" s="126"/>
      <c r="K48" s="125"/>
      <c r="L48" s="126"/>
      <c r="M48" s="125">
        <v>32714</v>
      </c>
      <c r="N48" s="126">
        <v>32714</v>
      </c>
      <c r="O48" s="125">
        <v>63986</v>
      </c>
      <c r="P48" s="127">
        <v>63986</v>
      </c>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0</v>
      </c>
      <c r="L49" s="129">
        <f t="shared" si="2"/>
        <v>0</v>
      </c>
      <c r="M49" s="128">
        <f>M48/12</f>
        <v>2726.1666666666665</v>
      </c>
      <c r="N49" s="129">
        <f>N48/12</f>
        <v>2726.1666666666665</v>
      </c>
      <c r="O49" s="128">
        <f t="shared" si="2"/>
        <v>5332.166666666667</v>
      </c>
      <c r="P49" s="129">
        <f t="shared" si="2"/>
        <v>5332.166666666667</v>
      </c>
    </row>
    <row r="50" spans="2:16" ht="45" customHeight="1" x14ac:dyDescent="0.2">
      <c r="B50" s="130"/>
      <c r="C50" s="131"/>
      <c r="D50" s="132"/>
      <c r="E50" s="334" t="str">
        <f>"Grand Total as of "&amp;""&amp;TEXT(E$18,"MM/DD/YYYY")&amp;" for ALL markets in col. 1-12."</f>
        <v>Grand Total as of 12/31/2020 for ALL markets in col. 1-12.</v>
      </c>
      <c r="F50" s="133"/>
      <c r="G50" s="133"/>
      <c r="H50" s="133"/>
      <c r="I50" s="133"/>
      <c r="J50" s="133"/>
      <c r="K50" s="134"/>
      <c r="L50" s="133"/>
      <c r="M50" s="133"/>
      <c r="N50" s="133"/>
      <c r="O50" s="133"/>
      <c r="P50" s="135"/>
    </row>
    <row r="51" spans="2:16" x14ac:dyDescent="0.2">
      <c r="B51" s="139" t="s">
        <v>56</v>
      </c>
      <c r="C51" s="140" t="s">
        <v>53</v>
      </c>
      <c r="D51" s="141"/>
      <c r="E51" s="392"/>
      <c r="F51" s="142"/>
      <c r="G51" s="142"/>
      <c r="H51" s="142"/>
      <c r="I51" s="142"/>
      <c r="J51" s="142"/>
      <c r="K51" s="138"/>
      <c r="L51" s="142"/>
      <c r="M51" s="142"/>
      <c r="N51" s="142"/>
      <c r="O51" s="142"/>
      <c r="P51" s="143"/>
    </row>
    <row r="52" spans="2:16" ht="15.75" thickBot="1" x14ac:dyDescent="0.25">
      <c r="B52" s="144" t="s">
        <v>57</v>
      </c>
      <c r="C52" s="145" t="s">
        <v>129</v>
      </c>
      <c r="D52" s="146"/>
      <c r="E52" s="147"/>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C22" zoomScaleNormal="100" workbookViewId="0">
      <selection activeCell="O38" sqref="O38"/>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Reliance Standard Life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f>'Cover Page'!C9</f>
        <v>0</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2020</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12/31/2020</v>
      </c>
      <c r="F19" s="63">
        <f>DATE(YEAR(E19)+0,MONTH(E19)+3,DAY(E19)+0)</f>
        <v>44286</v>
      </c>
      <c r="G19" s="62" t="str">
        <f>"12/31/"&amp;""&amp;'Cover Page'!C$6</f>
        <v>12/31/2020</v>
      </c>
      <c r="H19" s="64">
        <f>DATE(YEAR(G19)+0,MONTH(G19)+3,DAY(G19)+0)</f>
        <v>44286</v>
      </c>
      <c r="I19" s="62" t="str">
        <f>"12/31/"&amp;""&amp;'Cover Page'!C$6</f>
        <v>12/31/2020</v>
      </c>
      <c r="J19" s="64">
        <f>DATE(YEAR(I19)+0,MONTH(I19)+3,DAY(I19)+0)</f>
        <v>44286</v>
      </c>
      <c r="K19" s="62" t="str">
        <f>"12/31/"&amp;""&amp;'Cover Page'!C$6</f>
        <v>12/31/2020</v>
      </c>
      <c r="L19" s="64">
        <f>DATE(YEAR(K19)+0,MONTH(K19)+3,DAY(K19)+0)</f>
        <v>44286</v>
      </c>
      <c r="M19" s="62" t="str">
        <f>"12/31/"&amp;""&amp;'Cover Page'!C$6</f>
        <v>12/31/2020</v>
      </c>
      <c r="N19" s="64">
        <f>DATE(YEAR(M19)+0,MONTH(M19)+3,DAY(M19)+0)</f>
        <v>44286</v>
      </c>
      <c r="O19" s="62" t="str">
        <f>"12/31/"&amp;""&amp;'Cover Page'!C$6</f>
        <v>12/31/2020</v>
      </c>
      <c r="P19" s="64">
        <f>DATE(YEAR(O19)+0,MONTH(O19)+3,DAY(O19)+0)</f>
        <v>44286</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c r="L22" s="166"/>
      <c r="M22" s="165">
        <v>2830335.3300000071</v>
      </c>
      <c r="N22" s="166">
        <v>2989921.3600000073</v>
      </c>
      <c r="O22" s="165">
        <v>4271684.3699999982</v>
      </c>
      <c r="P22" s="166">
        <v>4409720.5299999984</v>
      </c>
    </row>
    <row r="23" spans="1:16" s="25" customFormat="1" x14ac:dyDescent="0.2">
      <c r="A23" s="39"/>
      <c r="B23" s="79"/>
      <c r="C23" s="80">
        <v>1.2</v>
      </c>
      <c r="D23" s="109" t="s">
        <v>16</v>
      </c>
      <c r="E23" s="165"/>
      <c r="F23" s="166"/>
      <c r="G23" s="165"/>
      <c r="H23" s="166"/>
      <c r="I23" s="165"/>
      <c r="J23" s="166"/>
      <c r="K23" s="165"/>
      <c r="L23" s="166"/>
      <c r="M23" s="165">
        <v>46089.87</v>
      </c>
      <c r="N23" s="166"/>
      <c r="O23" s="165">
        <v>8884.81</v>
      </c>
      <c r="P23" s="166"/>
    </row>
    <row r="24" spans="1:16" s="25" customFormat="1" x14ac:dyDescent="0.2">
      <c r="A24" s="39"/>
      <c r="B24" s="79"/>
      <c r="C24" s="80">
        <v>1.3</v>
      </c>
      <c r="D24" s="109" t="s">
        <v>34</v>
      </c>
      <c r="E24" s="165"/>
      <c r="F24" s="166"/>
      <c r="G24" s="165"/>
      <c r="H24" s="166"/>
      <c r="I24" s="165"/>
      <c r="J24" s="166"/>
      <c r="K24" s="165"/>
      <c r="L24" s="166"/>
      <c r="M24" s="165">
        <v>46537.86</v>
      </c>
      <c r="N24" s="166"/>
      <c r="O24" s="165">
        <v>33401.679999999993</v>
      </c>
      <c r="P24" s="166"/>
    </row>
    <row r="25" spans="1:16" s="25" customFormat="1" x14ac:dyDescent="0.2">
      <c r="A25" s="39"/>
      <c r="B25" s="79"/>
      <c r="C25" s="80">
        <v>1.4</v>
      </c>
      <c r="D25" s="109" t="s">
        <v>17</v>
      </c>
      <c r="E25" s="165"/>
      <c r="F25" s="166"/>
      <c r="G25" s="165"/>
      <c r="H25" s="166"/>
      <c r="I25" s="165"/>
      <c r="J25" s="166"/>
      <c r="K25" s="165"/>
      <c r="L25" s="166"/>
      <c r="M25" s="165"/>
      <c r="N25" s="166"/>
      <c r="O25" s="165"/>
      <c r="P25" s="166"/>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c r="L29" s="176"/>
      <c r="M29" s="165">
        <v>1416505.439999999</v>
      </c>
      <c r="N29" s="176"/>
      <c r="O29" s="165">
        <v>2537050.36</v>
      </c>
      <c r="P29" s="176"/>
    </row>
    <row r="30" spans="1:16" s="25" customFormat="1" ht="28.5" customHeight="1" x14ac:dyDescent="0.2">
      <c r="A30" s="39"/>
      <c r="B30" s="79"/>
      <c r="C30" s="80"/>
      <c r="D30" s="81" t="s">
        <v>54</v>
      </c>
      <c r="E30" s="177"/>
      <c r="F30" s="166"/>
      <c r="G30" s="177"/>
      <c r="H30" s="166"/>
      <c r="I30" s="177"/>
      <c r="J30" s="166"/>
      <c r="K30" s="177"/>
      <c r="L30" s="166"/>
      <c r="M30" s="177"/>
      <c r="N30" s="166">
        <v>1323525.0399999989</v>
      </c>
      <c r="O30" s="177"/>
      <c r="P30" s="166">
        <v>2520411.4199999995</v>
      </c>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c r="L32" s="176"/>
      <c r="M32" s="165"/>
      <c r="N32" s="178"/>
      <c r="O32" s="165"/>
      <c r="P32" s="176"/>
    </row>
    <row r="33" spans="1:16" s="39" customFormat="1" ht="30" x14ac:dyDescent="0.2">
      <c r="B33" s="97"/>
      <c r="C33" s="80"/>
      <c r="D33" s="81" t="s">
        <v>44</v>
      </c>
      <c r="E33" s="177"/>
      <c r="F33" s="166"/>
      <c r="G33" s="177"/>
      <c r="H33" s="179"/>
      <c r="I33" s="177"/>
      <c r="J33" s="166"/>
      <c r="K33" s="177"/>
      <c r="L33" s="166"/>
      <c r="M33" s="177"/>
      <c r="N33" s="179"/>
      <c r="O33" s="177"/>
      <c r="P33" s="166"/>
    </row>
    <row r="34" spans="1:16" s="25" customFormat="1" x14ac:dyDescent="0.2">
      <c r="A34" s="39"/>
      <c r="B34" s="79"/>
      <c r="C34" s="80">
        <v>2.2999999999999998</v>
      </c>
      <c r="D34" s="109" t="s">
        <v>28</v>
      </c>
      <c r="E34" s="165"/>
      <c r="F34" s="176"/>
      <c r="G34" s="165"/>
      <c r="H34" s="178"/>
      <c r="I34" s="165"/>
      <c r="J34" s="176"/>
      <c r="K34" s="165"/>
      <c r="L34" s="176"/>
      <c r="M34" s="165"/>
      <c r="N34" s="178"/>
      <c r="O34" s="165"/>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c r="L36" s="176"/>
      <c r="M36" s="165">
        <v>114509.24999999993</v>
      </c>
      <c r="N36" s="178"/>
      <c r="O36" s="165">
        <v>178964.28999999995</v>
      </c>
      <c r="P36" s="176"/>
    </row>
    <row r="37" spans="1:16" s="39" customFormat="1" ht="30" x14ac:dyDescent="0.2">
      <c r="B37" s="97"/>
      <c r="C37" s="80"/>
      <c r="D37" s="81" t="s">
        <v>43</v>
      </c>
      <c r="E37" s="177"/>
      <c r="F37" s="166"/>
      <c r="G37" s="177"/>
      <c r="H37" s="179"/>
      <c r="I37" s="177"/>
      <c r="J37" s="166"/>
      <c r="K37" s="177"/>
      <c r="L37" s="166"/>
      <c r="M37" s="177"/>
      <c r="N37" s="179">
        <v>12477.575468802477</v>
      </c>
      <c r="O37" s="177"/>
      <c r="P37" s="166">
        <v>19500.961142402499</v>
      </c>
    </row>
    <row r="38" spans="1:16" s="25" customFormat="1" x14ac:dyDescent="0.2">
      <c r="A38" s="39"/>
      <c r="B38" s="79"/>
      <c r="C38" s="80">
        <v>2.5</v>
      </c>
      <c r="D38" s="109" t="s">
        <v>29</v>
      </c>
      <c r="E38" s="165"/>
      <c r="F38" s="176"/>
      <c r="G38" s="165"/>
      <c r="H38" s="178"/>
      <c r="I38" s="165"/>
      <c r="J38" s="176"/>
      <c r="K38" s="165"/>
      <c r="L38" s="176"/>
      <c r="M38" s="165">
        <v>168260.94000000003</v>
      </c>
      <c r="N38" s="178"/>
      <c r="O38" s="165">
        <v>149984.63999999998</v>
      </c>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0</v>
      </c>
      <c r="L51" s="190">
        <f>L30+L33+L37+L41+L44+L47+L48+L50</f>
        <v>0</v>
      </c>
      <c r="M51" s="189">
        <f>M29+M32-M34+M36-M38+M40+M43-M45+M47+M48-M49+M50</f>
        <v>1362753.7499999991</v>
      </c>
      <c r="N51" s="190">
        <f>N30+N33+N37+N41+N44+N47+N48+N50</f>
        <v>1336002.6154688015</v>
      </c>
      <c r="O51" s="189">
        <f>O29+O32-O34+O36-O38+O40+O43-O45+O47+O48-O49+O50</f>
        <v>2566030.0099999998</v>
      </c>
      <c r="P51" s="190">
        <f>P30+P33+P37+P41+P44+P47+P48+P50</f>
        <v>2539912.3811424021</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Normal="100" workbookViewId="0">
      <selection activeCell="D76" sqref="D76"/>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Reliance Standard Life Insurance Company</v>
      </c>
    </row>
    <row r="9" spans="2:5" s="2" customFormat="1" ht="15.75" customHeight="1" x14ac:dyDescent="0.25">
      <c r="B9" s="54" t="s">
        <v>90</v>
      </c>
    </row>
    <row r="10" spans="2:5" s="2" customFormat="1" ht="15" customHeight="1" x14ac:dyDescent="0.2">
      <c r="B10" s="198">
        <f>'Cover Page'!C9</f>
        <v>0</v>
      </c>
    </row>
    <row r="11" spans="2:5" s="2" customFormat="1" ht="15.75" x14ac:dyDescent="0.25">
      <c r="B11" s="54" t="s">
        <v>85</v>
      </c>
    </row>
    <row r="12" spans="2:5" s="2" customFormat="1" x14ac:dyDescent="0.2">
      <c r="B12" s="198" t="str">
        <f>'Cover Page'!C6</f>
        <v>2020</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35.25" customHeight="1" x14ac:dyDescent="0.2">
      <c r="B18" s="203"/>
      <c r="C18" s="212"/>
      <c r="D18" s="350"/>
      <c r="E18" s="208"/>
    </row>
    <row r="19" spans="2:5" s="199" customFormat="1" ht="35.25" customHeight="1" x14ac:dyDescent="0.2">
      <c r="B19" s="203"/>
      <c r="C19" s="212"/>
      <c r="D19" s="350"/>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35.25" customHeight="1" x14ac:dyDescent="0.2">
      <c r="B26" s="203"/>
      <c r="C26" s="212"/>
      <c r="D26" s="350" t="s">
        <v>161</v>
      </c>
      <c r="E26" s="208"/>
    </row>
    <row r="27" spans="2:5" s="199" customFormat="1" ht="35.25" customHeight="1" x14ac:dyDescent="0.2">
      <c r="B27" s="203"/>
      <c r="C27" s="212"/>
      <c r="D27" s="350"/>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5.25" customHeight="1" x14ac:dyDescent="0.2">
      <c r="B33" s="203"/>
      <c r="C33" s="212"/>
      <c r="D33" s="350" t="s">
        <v>162</v>
      </c>
      <c r="E33" s="208"/>
    </row>
    <row r="34" spans="2:5" s="199" customFormat="1" ht="35.25" customHeight="1" x14ac:dyDescent="0.2">
      <c r="B34" s="203"/>
      <c r="C34" s="212"/>
      <c r="D34" s="350"/>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c r="C40" s="212"/>
      <c r="D40" s="350"/>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5.25" customHeight="1" x14ac:dyDescent="0.2">
      <c r="B47" s="203"/>
      <c r="C47" s="212"/>
      <c r="D47" s="350"/>
      <c r="E47" s="208"/>
    </row>
    <row r="48" spans="2:5" s="199" customFormat="1" ht="35.25" customHeight="1" x14ac:dyDescent="0.2">
      <c r="B48" s="203"/>
      <c r="C48" s="212"/>
      <c r="D48" s="350"/>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35.25" customHeight="1" x14ac:dyDescent="0.2">
      <c r="B55" s="203"/>
      <c r="C55" s="217"/>
      <c r="D55" s="350" t="s">
        <v>163</v>
      </c>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35.25" customHeight="1" x14ac:dyDescent="0.2">
      <c r="B62" s="203"/>
      <c r="C62" s="217"/>
      <c r="D62" s="350" t="s">
        <v>164</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35.25" customHeight="1" x14ac:dyDescent="0.2">
      <c r="B69" s="203"/>
      <c r="C69" s="217"/>
      <c r="D69" s="350"/>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35.25" customHeight="1" x14ac:dyDescent="0.2">
      <c r="B76" s="203"/>
      <c r="C76" s="217"/>
      <c r="D76" s="350" t="s">
        <v>165</v>
      </c>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zoomScale="70" zoomScaleNormal="70" workbookViewId="0">
      <selection activeCell="T44" sqref="T44"/>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Reliance Standard Life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2020</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c r="R21" s="262"/>
      <c r="S21" s="178"/>
      <c r="T21" s="176"/>
      <c r="U21" s="261"/>
      <c r="V21" s="262"/>
      <c r="W21" s="178"/>
      <c r="X21" s="176"/>
      <c r="Y21" s="261"/>
      <c r="Z21" s="262"/>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c r="R22" s="264"/>
      <c r="S22" s="265">
        <f>'Pt 1 Summary of Data'!L24</f>
        <v>0</v>
      </c>
      <c r="T22" s="266">
        <f>SUM(Q22:S22)</f>
        <v>0</v>
      </c>
      <c r="U22" s="263">
        <v>1941099</v>
      </c>
      <c r="V22" s="264">
        <v>1797310</v>
      </c>
      <c r="W22" s="265">
        <f>'Pt 1 Summary of Data'!N24</f>
        <v>1336002.6154688015</v>
      </c>
      <c r="X22" s="266">
        <f>SUM(U22:W22)</f>
        <v>5074411.6154688019</v>
      </c>
      <c r="Y22" s="263">
        <v>3695393</v>
      </c>
      <c r="Z22" s="262">
        <v>4108957</v>
      </c>
      <c r="AA22" s="265">
        <f>'Pt 1 Summary of Data'!P24</f>
        <v>2539912.3811424021</v>
      </c>
      <c r="AB22" s="266">
        <f>SUM(Y22:AA22)</f>
        <v>10344262.381142402</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0</v>
      </c>
      <c r="R23" s="267">
        <f>SUM(R$22:R$22)</f>
        <v>0</v>
      </c>
      <c r="S23" s="267">
        <f>SUM(S$22:S$22)</f>
        <v>0</v>
      </c>
      <c r="T23" s="266">
        <f>SUM(Q23:S23)</f>
        <v>0</v>
      </c>
      <c r="U23" s="267">
        <f>SUM(U$22:U$22)</f>
        <v>1941099</v>
      </c>
      <c r="V23" s="267">
        <f>SUM(V$22:V$22)</f>
        <v>1797310</v>
      </c>
      <c r="W23" s="267">
        <f>SUM(W$22:W$22)</f>
        <v>1336002.6154688015</v>
      </c>
      <c r="X23" s="266">
        <f>SUM(U23:W23)</f>
        <v>5074411.6154688019</v>
      </c>
      <c r="Y23" s="267">
        <f>SUM(Y$22:Y$22)</f>
        <v>3695393</v>
      </c>
      <c r="Z23" s="267">
        <f>SUM(Z$22:Z$22)</f>
        <v>4108957</v>
      </c>
      <c r="AA23" s="267">
        <f>SUM(AA$22:AA$22)</f>
        <v>2539912.3811424021</v>
      </c>
      <c r="AB23" s="266">
        <f>SUM(Y23:AA23)</f>
        <v>10344262.381142402</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c r="R26" s="264"/>
      <c r="S26" s="274">
        <f>'Pt 1 Summary of Data'!L21</f>
        <v>0</v>
      </c>
      <c r="T26" s="266">
        <f>SUM(Q26:S26)</f>
        <v>0</v>
      </c>
      <c r="U26" s="273">
        <v>3373322</v>
      </c>
      <c r="V26" s="264">
        <v>3230761</v>
      </c>
      <c r="W26" s="274">
        <f>'Pt 1 Summary of Data'!N21</f>
        <v>2989921.3600000073</v>
      </c>
      <c r="X26" s="266">
        <f>SUM(U26:W26)</f>
        <v>9594004.3600000069</v>
      </c>
      <c r="Y26" s="273">
        <v>5097758</v>
      </c>
      <c r="Z26" s="264">
        <v>5725297</v>
      </c>
      <c r="AA26" s="274">
        <f>'Pt 1 Summary of Data'!P21</f>
        <v>4409720.5299999984</v>
      </c>
      <c r="AB26" s="266">
        <f>SUM(Y26:AA26)</f>
        <v>15232775.529999997</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c r="R27" s="264"/>
      <c r="S27" s="274">
        <f>'Pt 1 Summary of Data'!L35</f>
        <v>0</v>
      </c>
      <c r="T27" s="266">
        <f>SUM(Q27:S27)</f>
        <v>0</v>
      </c>
      <c r="U27" s="273">
        <v>350991</v>
      </c>
      <c r="V27" s="264">
        <v>106529</v>
      </c>
      <c r="W27" s="274">
        <f>'Pt 1 Summary of Data'!N35</f>
        <v>18695</v>
      </c>
      <c r="X27" s="266">
        <f>SUM(U27:W27)</f>
        <v>476215</v>
      </c>
      <c r="Y27" s="273">
        <v>531949</v>
      </c>
      <c r="Z27" s="264">
        <v>188782</v>
      </c>
      <c r="AA27" s="274">
        <f>'Pt 1 Summary of Data'!P35</f>
        <v>30842</v>
      </c>
      <c r="AB27" s="266">
        <f>SUM(Y27:AA27)</f>
        <v>751573</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0</v>
      </c>
      <c r="R28" s="274">
        <f t="shared" si="0"/>
        <v>0</v>
      </c>
      <c r="S28" s="274">
        <f t="shared" si="0"/>
        <v>0</v>
      </c>
      <c r="T28" s="112">
        <f>T$26-T$27</f>
        <v>0</v>
      </c>
      <c r="U28" s="274">
        <f t="shared" si="0"/>
        <v>3022331</v>
      </c>
      <c r="V28" s="274">
        <f t="shared" si="0"/>
        <v>3124232</v>
      </c>
      <c r="W28" s="274">
        <f t="shared" si="0"/>
        <v>2971226.3600000073</v>
      </c>
      <c r="X28" s="112">
        <f>X$26-X$27</f>
        <v>9117789.3600000069</v>
      </c>
      <c r="Y28" s="274">
        <f t="shared" si="0"/>
        <v>4565809</v>
      </c>
      <c r="Z28" s="274">
        <f t="shared" si="0"/>
        <v>5536515</v>
      </c>
      <c r="AA28" s="274">
        <f t="shared" si="0"/>
        <v>4378878.5299999984</v>
      </c>
      <c r="AB28" s="112">
        <f>AB$26-AB$27</f>
        <v>14481202.529999997</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c r="R30" s="279"/>
      <c r="S30" s="280">
        <f>'Pt 1 Summary of Data'!L49</f>
        <v>0</v>
      </c>
      <c r="T30" s="281">
        <f>SUM(Q30:S30)</f>
        <v>0</v>
      </c>
      <c r="U30" s="282">
        <v>3070</v>
      </c>
      <c r="V30" s="279">
        <v>3026</v>
      </c>
      <c r="W30" s="283">
        <f>'Pt 1 Summary of Data'!N49</f>
        <v>2726.1666666666665</v>
      </c>
      <c r="X30" s="281">
        <f>SUM(U30:W30)</f>
        <v>8822.1666666666661</v>
      </c>
      <c r="Y30" s="282">
        <v>5772</v>
      </c>
      <c r="Z30" s="279">
        <v>6868</v>
      </c>
      <c r="AA30" s="283">
        <f>'Pt 1 Summary of Data'!P49</f>
        <v>5332.166666666667</v>
      </c>
      <c r="AB30" s="281">
        <f>SUM(Y30:AA30)</f>
        <v>17972.166666666668</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f>IF(X30&lt;1000,"Not Required to Calculate",X23/X28)</f>
        <v>0.55653968468830672</v>
      </c>
      <c r="Y33" s="292"/>
      <c r="Z33" s="293"/>
      <c r="AA33" s="293"/>
      <c r="AB33" s="294">
        <f>IF(AB30&lt;1000,"Not Required to Calculate",AB23/AB28)</f>
        <v>0.71432343824435163</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10" zoomScaleNormal="100" workbookViewId="0">
      <selection activeCell="G23" sqref="G23"/>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Reliance Standard Life Insurance Company</v>
      </c>
    </row>
    <row r="9" spans="2:3" s="2" customFormat="1" ht="15.75" customHeight="1" x14ac:dyDescent="0.25">
      <c r="B9" s="54" t="s">
        <v>90</v>
      </c>
    </row>
    <row r="10" spans="2:3" s="2" customFormat="1" ht="15.75" customHeight="1" x14ac:dyDescent="0.25">
      <c r="B10" s="298">
        <f>'Cover Page'!C9</f>
        <v>0</v>
      </c>
    </row>
    <row r="11" spans="2:3" s="2" customFormat="1" ht="15.75" x14ac:dyDescent="0.25">
      <c r="B11" s="54" t="s">
        <v>85</v>
      </c>
    </row>
    <row r="12" spans="2:3" s="2" customFormat="1" x14ac:dyDescent="0.2">
      <c r="B12" s="198" t="str">
        <f>'Cover Page'!C6</f>
        <v>2020</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opLeftCell="A7" zoomScaleNormal="100" workbookViewId="0">
      <selection activeCell="B30" sqref="B30"/>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Reliance Standard Life Insurance Company</v>
      </c>
      <c r="D8" s="347" t="s">
        <v>91</v>
      </c>
    </row>
    <row r="9" spans="2:4" ht="15.75" customHeight="1" x14ac:dyDescent="0.25">
      <c r="B9" s="54" t="s">
        <v>90</v>
      </c>
    </row>
    <row r="10" spans="2:4" ht="15.75" customHeight="1" x14ac:dyDescent="0.25">
      <c r="B10" s="298">
        <f>'Cover Page'!C9</f>
        <v>0</v>
      </c>
    </row>
    <row r="11" spans="2:4" ht="15.75" x14ac:dyDescent="0.25">
      <c r="B11" s="54" t="s">
        <v>85</v>
      </c>
    </row>
    <row r="12" spans="2:4" x14ac:dyDescent="0.2">
      <c r="B12" s="198" t="str">
        <f>'Cover Page'!C6</f>
        <v>2020</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2021-07-27T17:52:52Z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