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filterPrivacy="1" codeName="ThisWorkbook" defaultThemeVersion="124226"/>
  <xr:revisionPtr revIDLastSave="0" documentId="8_{39D3BC1D-28A2-42A9-A2EC-5321F15380FC}" xr6:coauthVersionLast="45" xr6:coauthVersionMax="45" xr10:uidLastSave="{00000000-0000-0000-0000-000000000000}"/>
  <bookViews>
    <workbookView xWindow="-120" yWindow="-120" windowWidth="29040" windowHeight="15840" tabRatio="887"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8" i="4" l="1"/>
  <c r="N48" i="4"/>
  <c r="P47" i="4"/>
  <c r="N47" i="4"/>
  <c r="P43" i="4" l="1"/>
  <c r="N43" i="4"/>
  <c r="L43" i="4"/>
  <c r="L32" i="4"/>
  <c r="M32" i="4"/>
  <c r="N32" i="4"/>
  <c r="O32" i="4"/>
  <c r="P32" i="4"/>
  <c r="K32" i="4"/>
  <c r="P41" i="4"/>
  <c r="N41" i="4"/>
  <c r="P34" i="4"/>
  <c r="N34" i="4"/>
  <c r="P31" i="4"/>
  <c r="N31" i="4"/>
  <c r="L31" i="4"/>
  <c r="P28" i="4"/>
  <c r="N28" i="4"/>
  <c r="L28" i="4"/>
  <c r="P39" i="4"/>
  <c r="N39" i="4"/>
  <c r="P38" i="4"/>
  <c r="N38" i="4"/>
  <c r="P23" i="18" l="1"/>
  <c r="N23" i="18"/>
  <c r="L23" i="18"/>
  <c r="L22" i="18" l="1"/>
  <c r="P22" i="18"/>
  <c r="N22" i="18"/>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O21" i="4"/>
  <c r="N21" i="4"/>
  <c r="M21" i="4"/>
  <c r="L21" i="4"/>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AA26" i="10" l="1"/>
  <c r="AB26" i="10" s="1"/>
  <c r="W26" i="10"/>
  <c r="X26" i="10" s="1"/>
  <c r="N35" i="4"/>
  <c r="W27" i="10" s="1"/>
  <c r="X27" i="10" s="1"/>
  <c r="X28" i="10" s="1"/>
  <c r="S26" i="10"/>
  <c r="T26" i="10" s="1"/>
  <c r="S30" i="10"/>
  <c r="T30" i="10" s="1"/>
  <c r="G22" i="10"/>
  <c r="H22" i="10" s="1"/>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I35" i="4"/>
  <c r="J35" i="4"/>
  <c r="O27" i="10" s="1"/>
  <c r="P27" i="10" s="1"/>
  <c r="P28" i="10" s="1"/>
  <c r="AB33" i="10" l="1"/>
  <c r="W28" i="10"/>
  <c r="G23" i="10"/>
  <c r="H23" i="10" s="1"/>
  <c r="T33" i="10"/>
  <c r="T27" i="10"/>
  <c r="T28" i="10" s="1"/>
  <c r="S28" i="10"/>
  <c r="X33" i="10"/>
  <c r="AA28" i="10"/>
  <c r="K28" i="10"/>
  <c r="G28" i="10"/>
  <c r="L33" i="10"/>
  <c r="P33" i="10"/>
  <c r="H33" i="10"/>
  <c r="O28" i="10"/>
</calcChain>
</file>

<file path=xl/sharedStrings.xml><?xml version="1.0" encoding="utf-8"?>
<sst xmlns="http://schemas.openxmlformats.org/spreadsheetml/2006/main" count="310" uniqueCount="168">
  <si>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</si>
  <si>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</si>
  <si>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</si>
  <si>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</si>
  <si>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</si>
  <si>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</si>
  <si>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</si>
  <si>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</si>
  <si>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</si>
  <si>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</si>
  <si>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</si>
  <si>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</si>
  <si>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</si>
  <si>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</si>
  <si>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</si>
  <si>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</si>
  <si>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</si>
  <si>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</si>
  <si>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</si>
  <si>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</si>
  <si>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</si>
  <si>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</si>
  <si>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</si>
  <si>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</si>
  <si>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</si>
  <si>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</si>
  <si>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</si>
  <si>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</si>
  <si>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</si>
  <si>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</si>
  <si>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</si>
  <si>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</si>
  <si>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</si>
  <si>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</si>
  <si>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</si>
  <si>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</si>
  <si>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</si>
  <si>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</si>
  <si>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</si>
  <si>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</si>
  <si>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</si>
  <si>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</si>
  <si>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</si>
  <si>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</si>
  <si>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</si>
  <si>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</si>
  <si>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</si>
  <si>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</si>
  <si>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</si>
  <si>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</si>
  <si>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</si>
  <si>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</si>
  <si>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</si>
  <si>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</si>
  <si>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</si>
  <si>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</si>
  <si>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</si>
  <si>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</si>
  <si>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</si>
  <si>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</si>
  <si>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</si>
  <si>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</si>
  <si>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</si>
  <si>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</si>
  <si>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</si>
  <si>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</si>
  <si>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</si>
  <si>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</si>
  <si>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</si>
  <si>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</si>
  <si>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</si>
  <si>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</si>
  <si>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</si>
  <si>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</si>
  <si>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</si>
  <si>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</si>
  <si>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</si>
  <si>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</si>
  <si>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</si>
  <si>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</si>
  <si>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</si>
  <si>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</si>
  <si>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</si>
  <si>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</si>
  <si>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</si>
  <si>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</si>
  <si>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</si>
  <si>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</si>
  <si>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</si>
  <si>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</si>
  <si>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</si>
  <si>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</si>
  <si>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</si>
  <si>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</si>
  <si>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</si>
  <si>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</si>
  <si>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</si>
  <si>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</si>
  <si>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</si>
  <si>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</si>
  <si>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</si>
  <si>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</si>
  <si>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</si>
  <si>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</si>
  <si>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</si>
  <si>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</si>
  <si>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</si>
  <si>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</si>
  <si>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</si>
  <si>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</si>
  <si>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</si>
  <si>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</si>
  <si>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</si>
  <si>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</si>
  <si>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</si>
  <si>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</si>
  <si>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</si>
  <si>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</si>
  <si>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</si>
  <si>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</si>
  <si>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</si>
  <si>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</si>
  <si>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</si>
  <si>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</si>
  <si>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</si>
  <si>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</si>
  <si>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</si>
  <si>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</si>
  <si>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</si>
  <si>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</si>
  <si>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</si>
  <si>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</si>
  <si>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</si>
  <si>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</si>
  <si>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</si>
  <si>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</si>
  <si>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</si>
  <si>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</si>
  <si>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</si>
  <si>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</si>
  <si>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</si>
  <si>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</si>
  <si>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</si>
  <si>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</si>
  <si>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</si>
  <si>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</si>
  <si>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</si>
  <si>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</si>
  <si>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</si>
  <si>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</si>
  <si>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</si>
  <si>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</si>
  <si>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</si>
  <si>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</si>
  <si>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</si>
  <si>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</si>
  <si>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</si>
  <si>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</si>
  <si>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</si>
  <si>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</si>
  <si>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2019</t>
  </si>
  <si>
    <t xml:space="preserve">Premier Access Insurance Company </t>
  </si>
  <si>
    <t>No</t>
  </si>
  <si>
    <t>Allocated based on actual incurred claims by plan size</t>
  </si>
  <si>
    <t xml:space="preserve">Cost are allocated in proportion to net premium income </t>
  </si>
  <si>
    <t xml:space="preserve">Allocated based on actual incurred broker commissions by the State. </t>
  </si>
  <si>
    <t>Matthew J. Oswald</t>
  </si>
  <si>
    <t>Christopher T. Swanker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</si>
</sst>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44" fontId="1" fillId="0" borderId="0" applyFont="0" applyFill="0" applyBorder="0" applyAlignment="0" applyProtection="0"/>
  </cellStyleXfs>
  <cellXfs count="415">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165" fontId="30" fillId="0" borderId="0" xfId="62" applyNumberFormat="1" applyFont="1" applyProtection="1">
      <protection locked="0"/>
    </xf>
    <xf numFmtId="165" fontId="31" fillId="0" borderId="0" xfId="62" applyNumberFormat="1" applyFont="1" applyProtection="1">
      <protection locked="0"/>
    </xf>
    <xf numFmtId="165" fontId="30" fillId="0" borderId="0" xfId="62" applyNumberFormat="1" applyFont="1" applyFill="1" applyProtection="1">
      <protection locked="0"/>
    </xf>
    <xf numFmtId="165" fontId="24" fillId="0" borderId="0" xfId="62" applyNumberFormat="1" applyFont="1" applyProtection="1">
      <protection locked="0"/>
    </xf>
    <xf numFmtId="165" fontId="24" fillId="0" borderId="0" xfId="62" applyNumberFormat="1" applyFont="1" applyFill="1" applyProtection="1">
      <protection locked="0"/>
    </xf>
    <xf numFmtId="165" fontId="24" fillId="0" borderId="0" xfId="62" applyNumberFormat="1" applyFont="1" applyAlignment="1" applyProtection="1">
      <protection locked="0"/>
    </xf>
    <xf numFmtId="165" fontId="31" fillId="0" borderId="0" xfId="62" applyNumberFormat="1" applyFont="1" applyFill="1" applyProtection="1">
      <protection locked="0"/>
    </xf>
    <xf numFmtId="165" fontId="30" fillId="0" borderId="47" xfId="62" applyNumberFormat="1" applyFont="1" applyFill="1" applyBorder="1" applyAlignment="1" applyProtection="1">
      <alignment vertical="top"/>
      <protection locked="0"/>
    </xf>
    <xf numFmtId="166" fontId="30" fillId="0" borderId="0" xfId="0" applyNumberFormat="1" applyFont="1" applyFill="1" applyProtection="1">
      <protection locked="0"/>
    </xf>
    <xf numFmtId="0" fontId="30" fillId="0" borderId="10" xfId="0" applyFont="1" applyBorder="1" applyAlignment="1" applyProtection="1">
      <alignment horizontal="left" wrapText="1"/>
    </xf>
    <xf numFmtId="0" fontId="30" fillId="0" borderId="0" xfId="0" applyFont="1" applyAlignment="1" applyProtection="1">
      <alignment horizontal="left" wrapText="1"/>
      <protection locked="0"/>
    </xf>
  </cellXfs>
  <cellStyles count="32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Currency 5" xfId="326" xr:uid="{3FCBCDDF-036B-4CDC-9305-6CE3612859CF}"/>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tabSelected="1" zoomScaleNormal="100" workbookViewId="0">
      <selection activeCell="B1" sqref="B1"/>
    </sheetView>
  </sheetViews>
  <sheetFormatPr defaultRowHeight="15" x14ac:dyDescent="0.2"/>
  <cols>
    <col min="1" max="1" width="2.42578125" style="25" bestFit="1" customWidth="1"/>
    <col min="2" max="2" width="70.42578125" style="25" bestFit="1" customWidth="1"/>
    <col min="3" max="3" width="44.7109375" style="25"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161</v>
      </c>
    </row>
    <row r="9" spans="1:3" ht="15.75" x14ac:dyDescent="0.2">
      <c r="A9" s="32" t="s">
        <v>3</v>
      </c>
      <c r="B9" s="33" t="s">
        <v>89</v>
      </c>
      <c r="C9" s="34"/>
    </row>
    <row r="10" spans="1:3" ht="16.5" thickBot="1" x14ac:dyDescent="0.3">
      <c r="A10" s="36" t="s">
        <v>4</v>
      </c>
      <c r="B10" s="37" t="s">
        <v>86</v>
      </c>
      <c r="C10" s="38"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78"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R59"/>
  <sheetViews>
    <sheetView zoomScale="70" zoomScaleNormal="70" workbookViewId="0">
      <selection activeCell="E56" sqref="E56"/>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7" width="19.7109375" style="25" customWidth="1"/>
    <col min="18"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 xml:space="preserve">Premier Access Insurance Company </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2019</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8"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8" ht="31.5" customHeight="1" thickBot="1" x14ac:dyDescent="0.25">
      <c r="B18" s="317"/>
      <c r="C18" s="314"/>
      <c r="D18" s="319" t="s">
        <v>151</v>
      </c>
      <c r="E18" s="62" t="str">
        <f>"12/31/"&amp;""&amp;'Cover Page'!C$6</f>
        <v>12/31/2019</v>
      </c>
      <c r="F18" s="63">
        <f>DATE(YEAR(E18)+0,MONTH(E18)+3,DAY(E18)+0)</f>
        <v>43921</v>
      </c>
      <c r="G18" s="62" t="str">
        <f>"12/31/"&amp;""&amp;'Cover Page'!C$6</f>
        <v>12/31/2019</v>
      </c>
      <c r="H18" s="64">
        <f>DATE(YEAR(G18)+0,MONTH(G18)+3,DAY(G18)+0)</f>
        <v>43921</v>
      </c>
      <c r="I18" s="62" t="str">
        <f>"12/31/"&amp;""&amp;'Cover Page'!C$6</f>
        <v>12/31/2019</v>
      </c>
      <c r="J18" s="64">
        <f>DATE(YEAR(I18)+0,MONTH(I18)+3,DAY(I18)+0)</f>
        <v>43921</v>
      </c>
      <c r="K18" s="62" t="str">
        <f>"12/31/"&amp;""&amp;'Cover Page'!C$6</f>
        <v>12/31/2019</v>
      </c>
      <c r="L18" s="64">
        <f>DATE(YEAR(K18)+0,MONTH(K18)+3,DAY(K18)+0)</f>
        <v>43921</v>
      </c>
      <c r="M18" s="62" t="str">
        <f>"12/31/"&amp;""&amp;'Cover Page'!C$6</f>
        <v>12/31/2019</v>
      </c>
      <c r="N18" s="64">
        <f>DATE(YEAR(M18)+0,MONTH(M18)+3,DAY(M18)+0)</f>
        <v>43921</v>
      </c>
      <c r="O18" s="62" t="str">
        <f>"12/31/"&amp;""&amp;'Cover Page'!C$6</f>
        <v>12/31/2019</v>
      </c>
      <c r="P18" s="64">
        <f>DATE(YEAR(O18)+0,MONTH(O18)+3,DAY(O18)+0)</f>
        <v>43921</v>
      </c>
    </row>
    <row r="19" spans="2:18"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8" x14ac:dyDescent="0.2">
      <c r="B20" s="70" t="s">
        <v>0</v>
      </c>
      <c r="C20" s="71" t="s">
        <v>32</v>
      </c>
      <c r="D20" s="72"/>
      <c r="E20" s="73"/>
      <c r="F20" s="74"/>
      <c r="G20" s="75"/>
      <c r="H20" s="76"/>
      <c r="I20" s="77"/>
      <c r="J20" s="75"/>
      <c r="K20" s="73"/>
      <c r="L20" s="74"/>
      <c r="M20" s="77"/>
      <c r="N20" s="76"/>
      <c r="O20" s="77"/>
      <c r="P20" s="78"/>
    </row>
    <row r="21" spans="2:18"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1343157.77</v>
      </c>
      <c r="L21" s="83">
        <f>'Pt 2 Premium and Claims'!L22+'Pt 2 Premium and Claims'!L23-'Pt 2 Premium and Claims'!L24-'Pt 2 Premium and Claims'!L25</f>
        <v>1485307.77</v>
      </c>
      <c r="M21" s="82">
        <f>'Pt 2 Premium and Claims'!M22+'Pt 2 Premium and Claims'!M23-'Pt 2 Premium and Claims'!M24-'Pt 2 Premium and Claims'!M25</f>
        <v>46342385.713461027</v>
      </c>
      <c r="N21" s="83">
        <f>'Pt 2 Premium and Claims'!N22+'Pt 2 Premium and Claims'!N23-'Pt 2 Premium and Claims'!N24-'Pt 2 Premium and Claims'!N25</f>
        <v>47886443.713461027</v>
      </c>
      <c r="O21" s="82">
        <f>'Pt 2 Premium and Claims'!O22+'Pt 2 Premium and Claims'!O23-'Pt 2 Premium and Claims'!O24-'Pt 2 Premium and Claims'!O25</f>
        <v>16054375.721538983</v>
      </c>
      <c r="P21" s="83">
        <f>'Pt 2 Premium and Claims'!P22+'Pt 2 Premium and Claims'!P23-'Pt 2 Premium and Claims'!P24-'Pt 2 Premium and Claims'!P25</f>
        <v>16720396.721538983</v>
      </c>
    </row>
    <row r="22" spans="2:18" s="39" customFormat="1" x14ac:dyDescent="0.2">
      <c r="B22" s="85"/>
      <c r="C22" s="86"/>
      <c r="D22" s="87"/>
      <c r="E22" s="88"/>
      <c r="F22" s="89"/>
      <c r="G22" s="90"/>
      <c r="H22" s="91"/>
      <c r="I22" s="88"/>
      <c r="J22" s="92"/>
      <c r="K22" s="88"/>
      <c r="L22" s="89"/>
      <c r="M22" s="88"/>
      <c r="N22" s="91"/>
      <c r="O22" s="88"/>
      <c r="P22" s="89"/>
    </row>
    <row r="23" spans="2:18" s="39" customFormat="1" x14ac:dyDescent="0.2">
      <c r="B23" s="70" t="s">
        <v>1</v>
      </c>
      <c r="C23" s="71" t="s">
        <v>6</v>
      </c>
      <c r="D23" s="93"/>
      <c r="E23" s="77"/>
      <c r="F23" s="94"/>
      <c r="G23" s="75"/>
      <c r="H23" s="95"/>
      <c r="I23" s="77"/>
      <c r="J23" s="96"/>
      <c r="K23" s="77"/>
      <c r="L23" s="94"/>
      <c r="M23" s="77"/>
      <c r="N23" s="95"/>
      <c r="O23" s="77"/>
      <c r="P23" s="94"/>
    </row>
    <row r="24" spans="2:18"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812900.72000000009</v>
      </c>
      <c r="L24" s="83">
        <f>'Pt 2 Premium and Claims'!L51</f>
        <v>885179</v>
      </c>
      <c r="M24" s="82">
        <f>'Pt 2 Premium and Claims'!M51</f>
        <v>25181836.391305301</v>
      </c>
      <c r="N24" s="83">
        <f>'Pt 2 Premium and Claims'!N51</f>
        <v>26071754</v>
      </c>
      <c r="O24" s="82">
        <f>'Pt 2 Premium and Claims'!O51</f>
        <v>11787704.528694699</v>
      </c>
      <c r="P24" s="83">
        <f>'Pt 2 Premium and Claims'!P51</f>
        <v>13283237</v>
      </c>
    </row>
    <row r="25" spans="2:18" s="39" customFormat="1" x14ac:dyDescent="0.2">
      <c r="B25" s="99"/>
      <c r="C25" s="100"/>
      <c r="D25" s="87"/>
      <c r="E25" s="88"/>
      <c r="F25" s="89"/>
      <c r="G25" s="90"/>
      <c r="H25" s="91"/>
      <c r="I25" s="88"/>
      <c r="J25" s="92"/>
      <c r="K25" s="88"/>
      <c r="L25" s="89"/>
      <c r="M25" s="88"/>
      <c r="N25" s="91"/>
      <c r="O25" s="88"/>
      <c r="P25" s="89"/>
    </row>
    <row r="26" spans="2:18" x14ac:dyDescent="0.2">
      <c r="B26" s="70" t="s">
        <v>2</v>
      </c>
      <c r="C26" s="71" t="s">
        <v>46</v>
      </c>
      <c r="D26" s="72"/>
      <c r="E26" s="77"/>
      <c r="F26" s="94"/>
      <c r="G26" s="75"/>
      <c r="H26" s="95"/>
      <c r="I26" s="77"/>
      <c r="J26" s="96"/>
      <c r="K26" s="77"/>
      <c r="L26" s="94"/>
      <c r="M26" s="77"/>
      <c r="N26" s="95"/>
      <c r="O26" s="77"/>
      <c r="P26" s="94"/>
    </row>
    <row r="27" spans="2:18" s="39" customFormat="1" ht="30" x14ac:dyDescent="0.2">
      <c r="B27" s="97"/>
      <c r="C27" s="101">
        <v>3.1</v>
      </c>
      <c r="D27" s="81" t="s">
        <v>135</v>
      </c>
      <c r="E27" s="77"/>
      <c r="F27" s="94"/>
      <c r="G27" s="75"/>
      <c r="H27" s="95"/>
      <c r="I27" s="77"/>
      <c r="J27" s="96"/>
      <c r="K27" s="77"/>
      <c r="L27" s="94"/>
      <c r="M27" s="77"/>
      <c r="N27" s="95"/>
      <c r="O27" s="77"/>
      <c r="P27" s="94"/>
    </row>
    <row r="28" spans="2:18" s="39" customFormat="1" x14ac:dyDescent="0.2">
      <c r="B28" s="97"/>
      <c r="C28" s="101"/>
      <c r="D28" s="81" t="s">
        <v>58</v>
      </c>
      <c r="E28" s="102"/>
      <c r="F28" s="103"/>
      <c r="G28" s="104"/>
      <c r="H28" s="105"/>
      <c r="I28" s="106"/>
      <c r="J28" s="107"/>
      <c r="K28" s="106">
        <v>16790.555418806558</v>
      </c>
      <c r="L28" s="108">
        <f>K28</f>
        <v>16790.555418806558</v>
      </c>
      <c r="M28" s="106">
        <v>592037.73813898198</v>
      </c>
      <c r="N28" s="105">
        <f>M28</f>
        <v>592037.73813898198</v>
      </c>
      <c r="O28" s="106">
        <v>202986.85930747539</v>
      </c>
      <c r="P28" s="108">
        <f>O28</f>
        <v>202986.85930747539</v>
      </c>
      <c r="Q28" s="412"/>
    </row>
    <row r="29" spans="2:18" s="39" customFormat="1" ht="30" x14ac:dyDescent="0.2">
      <c r="B29" s="97"/>
      <c r="C29" s="101"/>
      <c r="D29" s="81" t="s">
        <v>67</v>
      </c>
      <c r="E29" s="106"/>
      <c r="F29" s="108"/>
      <c r="G29" s="104"/>
      <c r="H29" s="105"/>
      <c r="I29" s="106"/>
      <c r="J29" s="107"/>
      <c r="K29" s="106"/>
      <c r="L29" s="108"/>
      <c r="M29" s="106"/>
      <c r="N29" s="105"/>
      <c r="O29" s="106"/>
      <c r="P29" s="108"/>
    </row>
    <row r="30" spans="2:18" ht="45" x14ac:dyDescent="0.2">
      <c r="B30" s="79"/>
      <c r="C30" s="101">
        <v>3.2</v>
      </c>
      <c r="D30" s="81" t="s">
        <v>136</v>
      </c>
      <c r="E30" s="77"/>
      <c r="F30" s="94"/>
      <c r="G30" s="75"/>
      <c r="H30" s="95"/>
      <c r="I30" s="77"/>
      <c r="J30" s="96"/>
      <c r="K30" s="77"/>
      <c r="L30" s="94"/>
      <c r="M30" s="77"/>
      <c r="N30" s="95"/>
      <c r="O30" s="77"/>
      <c r="P30" s="94"/>
      <c r="Q30" s="39"/>
      <c r="R30" s="39"/>
    </row>
    <row r="31" spans="2:18" x14ac:dyDescent="0.2">
      <c r="B31" s="79"/>
      <c r="C31" s="101"/>
      <c r="D31" s="109" t="s">
        <v>42</v>
      </c>
      <c r="E31" s="110"/>
      <c r="F31" s="108"/>
      <c r="G31" s="104"/>
      <c r="H31" s="105"/>
      <c r="I31" s="106"/>
      <c r="J31" s="107"/>
      <c r="K31" s="110">
        <v>281.41881042781267</v>
      </c>
      <c r="L31" s="108">
        <f>K31</f>
        <v>281.41881042781267</v>
      </c>
      <c r="M31" s="106">
        <v>23155.990595689404</v>
      </c>
      <c r="N31" s="105">
        <f>M31</f>
        <v>23155.990595689404</v>
      </c>
      <c r="O31" s="106">
        <v>7939.2942415252073</v>
      </c>
      <c r="P31" s="108">
        <f>O31</f>
        <v>7939.2942415252073</v>
      </c>
      <c r="Q31" s="39"/>
      <c r="R31" s="39"/>
    </row>
    <row r="32" spans="2:18" x14ac:dyDescent="0.2">
      <c r="B32" s="79"/>
      <c r="C32" s="101"/>
      <c r="D32" s="109" t="s">
        <v>104</v>
      </c>
      <c r="E32" s="106"/>
      <c r="F32" s="108"/>
      <c r="G32" s="104"/>
      <c r="H32" s="105"/>
      <c r="I32" s="106"/>
      <c r="J32" s="107"/>
      <c r="K32" s="110">
        <f>0.0235*'Pt 2 Premium and Claims'!K22</f>
        <v>30906.842095</v>
      </c>
      <c r="L32" s="108">
        <f>0.0235*'Pt 2 Premium and Claims'!L22</f>
        <v>30034.686594999999</v>
      </c>
      <c r="M32" s="106">
        <f>0.0235*'Pt 2 Premium and Claims'!M22</f>
        <v>1089780.3217663341</v>
      </c>
      <c r="N32" s="105">
        <f>0.0235*'Pt 2 Premium and Claims'!N22</f>
        <v>1092082.2407663341</v>
      </c>
      <c r="O32" s="106">
        <f>0.0235*'Pt 2 Premium and Claims'!O22</f>
        <v>373643.55445616611</v>
      </c>
      <c r="P32" s="108">
        <f>0.0235*'Pt 2 Premium and Claims'!P22</f>
        <v>381529.44945616613</v>
      </c>
      <c r="Q32" s="39"/>
      <c r="R32" s="39"/>
    </row>
    <row r="33" spans="2:18" x14ac:dyDescent="0.2">
      <c r="B33" s="79"/>
      <c r="C33" s="101"/>
      <c r="D33" s="109" t="s">
        <v>103</v>
      </c>
      <c r="E33" s="106"/>
      <c r="F33" s="108"/>
      <c r="G33" s="104"/>
      <c r="H33" s="105"/>
      <c r="I33" s="106"/>
      <c r="J33" s="107"/>
      <c r="K33" s="110"/>
      <c r="L33" s="108"/>
      <c r="M33" s="106"/>
      <c r="N33" s="105"/>
      <c r="O33" s="106"/>
      <c r="P33" s="108"/>
      <c r="Q33" s="39"/>
      <c r="R33" s="39"/>
    </row>
    <row r="34" spans="2:18" x14ac:dyDescent="0.2">
      <c r="B34" s="79"/>
      <c r="C34" s="101">
        <v>3.3</v>
      </c>
      <c r="D34" s="109" t="s">
        <v>21</v>
      </c>
      <c r="E34" s="110"/>
      <c r="F34" s="108"/>
      <c r="G34" s="104"/>
      <c r="H34" s="105"/>
      <c r="I34" s="106"/>
      <c r="J34" s="107"/>
      <c r="K34" s="110"/>
      <c r="L34" s="108"/>
      <c r="M34" s="106">
        <v>28130.237024611277</v>
      </c>
      <c r="N34" s="105">
        <f>M34</f>
        <v>28130.237024611277</v>
      </c>
      <c r="O34" s="106">
        <v>9644.7710971091092</v>
      </c>
      <c r="P34" s="108">
        <f>O34</f>
        <v>9644.7710971091092</v>
      </c>
      <c r="Q34" s="39"/>
      <c r="R34" s="39"/>
    </row>
    <row r="35" spans="2:18"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47978.816324234373</v>
      </c>
      <c r="L35" s="112">
        <f t="shared" si="0"/>
        <v>47106.660824234365</v>
      </c>
      <c r="M35" s="111">
        <f t="shared" si="0"/>
        <v>1733104.2875256168</v>
      </c>
      <c r="N35" s="112">
        <f t="shared" si="0"/>
        <v>1735406.2065256168</v>
      </c>
      <c r="O35" s="111">
        <f t="shared" si="0"/>
        <v>594214.4791022758</v>
      </c>
      <c r="P35" s="112">
        <f t="shared" si="0"/>
        <v>602100.37410227582</v>
      </c>
      <c r="Q35" s="39"/>
      <c r="R35" s="39"/>
    </row>
    <row r="36" spans="2:18" s="39" customFormat="1" x14ac:dyDescent="0.2">
      <c r="B36" s="99"/>
      <c r="C36" s="100"/>
      <c r="D36" s="87"/>
      <c r="E36" s="88"/>
      <c r="F36" s="89"/>
      <c r="G36" s="90"/>
      <c r="H36" s="91"/>
      <c r="I36" s="88"/>
      <c r="J36" s="92"/>
      <c r="K36" s="88"/>
      <c r="L36" s="89"/>
      <c r="M36" s="88"/>
      <c r="N36" s="91"/>
      <c r="O36" s="88"/>
      <c r="P36" s="89"/>
    </row>
    <row r="37" spans="2:18" x14ac:dyDescent="0.2">
      <c r="B37" s="113" t="s">
        <v>3</v>
      </c>
      <c r="C37" s="114" t="s">
        <v>47</v>
      </c>
      <c r="D37" s="115"/>
      <c r="E37" s="77"/>
      <c r="F37" s="94"/>
      <c r="G37" s="75"/>
      <c r="H37" s="95"/>
      <c r="I37" s="77"/>
      <c r="J37" s="96"/>
      <c r="K37" s="77"/>
      <c r="L37" s="94"/>
      <c r="M37" s="77"/>
      <c r="N37" s="95"/>
      <c r="O37" s="77"/>
      <c r="P37" s="94"/>
      <c r="Q37" s="39"/>
      <c r="R37" s="39"/>
    </row>
    <row r="38" spans="2:18" x14ac:dyDescent="0.2">
      <c r="B38" s="116"/>
      <c r="C38" s="101">
        <v>4.0999999999999996</v>
      </c>
      <c r="D38" s="109" t="s">
        <v>18</v>
      </c>
      <c r="E38" s="106"/>
      <c r="F38" s="108"/>
      <c r="G38" s="106"/>
      <c r="H38" s="108"/>
      <c r="I38" s="106"/>
      <c r="J38" s="108"/>
      <c r="K38" s="106">
        <v>0</v>
      </c>
      <c r="L38" s="108">
        <v>0</v>
      </c>
      <c r="M38" s="125">
        <v>2262971</v>
      </c>
      <c r="N38" s="411">
        <f>M38</f>
        <v>2262971</v>
      </c>
      <c r="O38" s="125">
        <v>775885</v>
      </c>
      <c r="P38" s="411">
        <f>O38</f>
        <v>775885</v>
      </c>
      <c r="Q38" s="39"/>
      <c r="R38" s="39"/>
    </row>
    <row r="39" spans="2:18" x14ac:dyDescent="0.2">
      <c r="B39" s="116"/>
      <c r="C39" s="101">
        <v>4.2</v>
      </c>
      <c r="D39" s="109" t="s">
        <v>19</v>
      </c>
      <c r="E39" s="106"/>
      <c r="F39" s="108"/>
      <c r="G39" s="106"/>
      <c r="H39" s="108"/>
      <c r="I39" s="106"/>
      <c r="J39" s="108"/>
      <c r="K39" s="106"/>
      <c r="L39" s="108"/>
      <c r="M39" s="125">
        <v>3741545.486196659</v>
      </c>
      <c r="N39" s="411">
        <f>M39</f>
        <v>3741545.486196659</v>
      </c>
      <c r="O39" s="125">
        <v>1282831.3438033413</v>
      </c>
      <c r="P39" s="411">
        <f>O39</f>
        <v>1282831.3438033413</v>
      </c>
      <c r="Q39" s="39"/>
      <c r="R39" s="39"/>
    </row>
    <row r="40" spans="2:18" x14ac:dyDescent="0.2">
      <c r="B40" s="116"/>
      <c r="C40" s="101">
        <v>4.3</v>
      </c>
      <c r="D40" s="109" t="s">
        <v>22</v>
      </c>
      <c r="E40" s="77"/>
      <c r="F40" s="94"/>
      <c r="G40" s="77"/>
      <c r="H40" s="94"/>
      <c r="I40" s="77"/>
      <c r="J40" s="94"/>
      <c r="K40" s="77"/>
      <c r="L40" s="94"/>
      <c r="M40" s="77"/>
      <c r="N40" s="94"/>
      <c r="O40" s="77"/>
      <c r="P40" s="94"/>
      <c r="Q40" s="39"/>
      <c r="R40" s="39"/>
    </row>
    <row r="41" spans="2:18" ht="17.25" customHeight="1" x14ac:dyDescent="0.2">
      <c r="B41" s="116"/>
      <c r="C41" s="101"/>
      <c r="D41" s="81" t="s">
        <v>122</v>
      </c>
      <c r="E41" s="110"/>
      <c r="F41" s="108"/>
      <c r="G41" s="110"/>
      <c r="H41" s="108"/>
      <c r="I41" s="110"/>
      <c r="J41" s="108"/>
      <c r="K41" s="110"/>
      <c r="L41" s="108"/>
      <c r="M41" s="110">
        <v>235.11875345308655</v>
      </c>
      <c r="N41" s="108">
        <f>M41</f>
        <v>235.11875345308655</v>
      </c>
      <c r="O41" s="110">
        <v>80.613133679202903</v>
      </c>
      <c r="P41" s="108">
        <f>O41</f>
        <v>80.613133679202903</v>
      </c>
      <c r="Q41" s="39"/>
      <c r="R41" s="39"/>
    </row>
    <row r="42" spans="2:18" ht="30" x14ac:dyDescent="0.2">
      <c r="B42" s="116"/>
      <c r="C42" s="117"/>
      <c r="D42" s="81" t="s">
        <v>123</v>
      </c>
      <c r="E42" s="110"/>
      <c r="F42" s="108"/>
      <c r="G42" s="110"/>
      <c r="H42" s="108"/>
      <c r="I42" s="110"/>
      <c r="J42" s="108"/>
      <c r="K42" s="110"/>
      <c r="L42" s="108"/>
      <c r="M42" s="110"/>
      <c r="N42" s="108"/>
      <c r="O42" s="110"/>
      <c r="P42" s="108"/>
      <c r="Q42" s="39"/>
      <c r="R42" s="39"/>
    </row>
    <row r="43" spans="2:18" x14ac:dyDescent="0.2">
      <c r="B43" s="116"/>
      <c r="C43" s="101">
        <v>4.4000000000000004</v>
      </c>
      <c r="D43" s="109" t="s">
        <v>20</v>
      </c>
      <c r="E43" s="110"/>
      <c r="F43" s="104"/>
      <c r="G43" s="110"/>
      <c r="H43" s="104"/>
      <c r="I43" s="110"/>
      <c r="J43" s="104"/>
      <c r="K43" s="110">
        <v>164032.39053644266</v>
      </c>
      <c r="L43" s="104">
        <f>K43</f>
        <v>164032.39053644266</v>
      </c>
      <c r="M43" s="110">
        <v>5783808.9957376942</v>
      </c>
      <c r="N43" s="104">
        <f>M43</f>
        <v>5783808.9957376942</v>
      </c>
      <c r="O43" s="110">
        <v>1983044.5717355781</v>
      </c>
      <c r="P43" s="108">
        <f>O43</f>
        <v>1983044.5717355781</v>
      </c>
      <c r="Q43" s="39"/>
      <c r="R43" s="39"/>
    </row>
    <row r="44" spans="2:18"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164032.39053644266</v>
      </c>
      <c r="L44" s="83">
        <f t="shared" si="1"/>
        <v>164032.39053644266</v>
      </c>
      <c r="M44" s="82">
        <f t="shared" si="1"/>
        <v>11788560.600687806</v>
      </c>
      <c r="N44" s="118">
        <f t="shared" si="1"/>
        <v>11788560.600687806</v>
      </c>
      <c r="O44" s="82">
        <f t="shared" si="1"/>
        <v>4041841.5286725983</v>
      </c>
      <c r="P44" s="83">
        <f t="shared" si="1"/>
        <v>4041841.5286725983</v>
      </c>
      <c r="Q44" s="39"/>
      <c r="R44" s="39"/>
    </row>
    <row r="45" spans="2:18" s="39" customFormat="1" x14ac:dyDescent="0.2">
      <c r="B45" s="120"/>
      <c r="C45" s="121"/>
      <c r="D45" s="122"/>
      <c r="E45" s="77"/>
      <c r="F45" s="94"/>
      <c r="G45" s="75"/>
      <c r="H45" s="95"/>
      <c r="I45" s="77"/>
      <c r="J45" s="96"/>
      <c r="K45" s="77"/>
      <c r="L45" s="94"/>
      <c r="M45" s="77"/>
      <c r="N45" s="95"/>
      <c r="O45" s="77"/>
      <c r="P45" s="94"/>
    </row>
    <row r="46" spans="2:18" x14ac:dyDescent="0.2">
      <c r="B46" s="113" t="s">
        <v>4</v>
      </c>
      <c r="C46" s="123" t="s">
        <v>48</v>
      </c>
      <c r="D46" s="124"/>
      <c r="E46" s="77"/>
      <c r="F46" s="94"/>
      <c r="G46" s="75"/>
      <c r="H46" s="95"/>
      <c r="I46" s="77"/>
      <c r="J46" s="96"/>
      <c r="K46" s="77"/>
      <c r="L46" s="94"/>
      <c r="M46" s="77"/>
      <c r="N46" s="95"/>
      <c r="O46" s="77"/>
      <c r="P46" s="94"/>
      <c r="Q46" s="39"/>
      <c r="R46" s="39"/>
    </row>
    <row r="47" spans="2:18" s="39" customFormat="1" x14ac:dyDescent="0.2">
      <c r="B47" s="97"/>
      <c r="C47" s="101">
        <v>5.0999999999999996</v>
      </c>
      <c r="D47" s="109" t="s">
        <v>5</v>
      </c>
      <c r="E47" s="125"/>
      <c r="F47" s="126"/>
      <c r="G47" s="125"/>
      <c r="H47" s="126"/>
      <c r="I47" s="125"/>
      <c r="J47" s="126"/>
      <c r="K47" s="125">
        <v>1830</v>
      </c>
      <c r="L47" s="126">
        <v>1718</v>
      </c>
      <c r="M47" s="125">
        <v>83630</v>
      </c>
      <c r="N47" s="126">
        <f>M47+333</f>
        <v>83963</v>
      </c>
      <c r="O47" s="125">
        <v>34794</v>
      </c>
      <c r="P47" s="103">
        <f>O47+50</f>
        <v>34844</v>
      </c>
    </row>
    <row r="48" spans="2:18" s="39" customFormat="1" x14ac:dyDescent="0.2">
      <c r="B48" s="97"/>
      <c r="C48" s="101">
        <v>5.2</v>
      </c>
      <c r="D48" s="109" t="s">
        <v>27</v>
      </c>
      <c r="E48" s="125"/>
      <c r="F48" s="126"/>
      <c r="G48" s="125"/>
      <c r="H48" s="126"/>
      <c r="I48" s="125"/>
      <c r="J48" s="126"/>
      <c r="K48" s="125">
        <v>24675</v>
      </c>
      <c r="L48" s="126">
        <v>24440</v>
      </c>
      <c r="M48" s="125">
        <v>1099007</v>
      </c>
      <c r="N48" s="126">
        <f>M48+1613</f>
        <v>1100620</v>
      </c>
      <c r="O48" s="125">
        <v>457238</v>
      </c>
      <c r="P48" s="127">
        <f>O48+705</f>
        <v>457943</v>
      </c>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2056.25</v>
      </c>
      <c r="L49" s="129">
        <f t="shared" si="2"/>
        <v>2036.6666666666667</v>
      </c>
      <c r="M49" s="128">
        <f>M48/12</f>
        <v>91583.916666666672</v>
      </c>
      <c r="N49" s="129">
        <f>N48/12</f>
        <v>91718.333333333328</v>
      </c>
      <c r="O49" s="128">
        <f t="shared" si="2"/>
        <v>38103.166666666664</v>
      </c>
      <c r="P49" s="129">
        <f t="shared" si="2"/>
        <v>38161.916666666664</v>
      </c>
    </row>
    <row r="50" spans="2:16" ht="45" customHeight="1" x14ac:dyDescent="0.2">
      <c r="B50" s="130"/>
      <c r="C50" s="131"/>
      <c r="D50" s="132"/>
      <c r="E50" s="334" t="str">
        <f>"Grand Total as of "&amp;""&amp;TEXT(E$18,"MM/DD/YYYY")&amp;" for ALL markets in col. 1-12."</f>
        <v>Grand Total as of 12/31/2019 for ALL markets in col. 1-12.</v>
      </c>
      <c r="F50" s="133"/>
      <c r="G50" s="133"/>
      <c r="H50" s="133"/>
      <c r="I50" s="133"/>
      <c r="J50" s="133"/>
      <c r="K50" s="134"/>
      <c r="L50" s="133"/>
      <c r="M50" s="133"/>
      <c r="N50" s="133"/>
      <c r="O50" s="133"/>
      <c r="P50" s="135"/>
    </row>
    <row r="51" spans="2:16" x14ac:dyDescent="0.2">
      <c r="B51" s="139" t="s">
        <v>56</v>
      </c>
      <c r="C51" s="140" t="s">
        <v>53</v>
      </c>
      <c r="D51" s="141"/>
      <c r="E51" s="392"/>
      <c r="F51" s="142"/>
      <c r="G51" s="142"/>
      <c r="H51" s="142"/>
      <c r="I51" s="142"/>
      <c r="J51" s="142"/>
      <c r="K51" s="138"/>
      <c r="L51" s="142"/>
      <c r="M51" s="142"/>
      <c r="N51" s="142"/>
      <c r="O51" s="142"/>
      <c r="P51" s="143"/>
    </row>
    <row r="52" spans="2:16" ht="15.75" thickBot="1" x14ac:dyDescent="0.25">
      <c r="B52" s="144" t="s">
        <v>57</v>
      </c>
      <c r="C52" s="145" t="s">
        <v>129</v>
      </c>
      <c r="D52" s="146"/>
      <c r="E52" s="147"/>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7" priority="77" stopIfTrue="1" operator="lessThan">
      <formula>0</formula>
    </cfRule>
  </conditionalFormatting>
  <conditionalFormatting sqref="K28:K29 K31 M28:M29 M31 O28:O29 O31 O44 M44 K44">
    <cfRule type="cellIs" dxfId="46" priority="46" stopIfTrue="1" operator="lessThan">
      <formula>0</formula>
    </cfRule>
  </conditionalFormatting>
  <conditionalFormatting sqref="G35:H35">
    <cfRule type="cellIs" dxfId="45" priority="18" stopIfTrue="1" operator="lessThan">
      <formula>0</formula>
    </cfRule>
  </conditionalFormatting>
  <conditionalFormatting sqref="I35:J35">
    <cfRule type="cellIs" dxfId="44" priority="17" stopIfTrue="1" operator="lessThan">
      <formula>0</formula>
    </cfRule>
  </conditionalFormatting>
  <conditionalFormatting sqref="K35:L35">
    <cfRule type="cellIs" dxfId="43" priority="16" stopIfTrue="1" operator="lessThan">
      <formula>0</formula>
    </cfRule>
  </conditionalFormatting>
  <conditionalFormatting sqref="M35:N35">
    <cfRule type="cellIs" dxfId="42" priority="15" stopIfTrue="1" operator="lessThan">
      <formula>0</formula>
    </cfRule>
  </conditionalFormatting>
  <conditionalFormatting sqref="O35:P35">
    <cfRule type="cellIs" dxfId="41" priority="14" stopIfTrue="1" operator="lessThan">
      <formula>0</formula>
    </cfRule>
  </conditionalFormatting>
  <conditionalFormatting sqref="G38:G39 I38:I39 K38:K39 M38:M39 O38:O39">
    <cfRule type="cellIs" dxfId="40" priority="13" stopIfTrue="1" operator="lessThan">
      <formula>0</formula>
    </cfRule>
  </conditionalFormatting>
  <conditionalFormatting sqref="F43">
    <cfRule type="cellIs" dxfId="39" priority="12" stopIfTrue="1" operator="lessThan">
      <formula>0</formula>
    </cfRule>
  </conditionalFormatting>
  <conditionalFormatting sqref="E43">
    <cfRule type="cellIs" dxfId="38" priority="10" stopIfTrue="1" operator="lessThan">
      <formula>0</formula>
    </cfRule>
  </conditionalFormatting>
  <conditionalFormatting sqref="H43 J43 L43 N43">
    <cfRule type="cellIs" dxfId="37" priority="8" stopIfTrue="1" operator="lessThan">
      <formula>0</formula>
    </cfRule>
  </conditionalFormatting>
  <conditionalFormatting sqref="G43 I43 K43 M43 O43">
    <cfRule type="cellIs" dxfId="36" priority="7" stopIfTrue="1" operator="lessThan">
      <formula>0</formula>
    </cfRule>
  </conditionalFormatting>
  <conditionalFormatting sqref="G41:G42 I41:I42 K41:K42 M41:M42 O41:O42">
    <cfRule type="cellIs" dxfId="35" priority="6" stopIfTrue="1" operator="lessThan">
      <formula>0</formula>
    </cfRule>
  </conditionalFormatting>
  <conditionalFormatting sqref="G47:O48">
    <cfRule type="cellIs" dxfId="34" priority="5" stopIfTrue="1" operator="lessThan">
      <formula>0</formula>
    </cfRule>
  </conditionalFormatting>
  <conditionalFormatting sqref="K34">
    <cfRule type="cellIs" dxfId="33" priority="4" stopIfTrue="1" operator="lessThan">
      <formula>0</formula>
    </cfRule>
  </conditionalFormatting>
  <conditionalFormatting sqref="M34">
    <cfRule type="cellIs" dxfId="32" priority="3" stopIfTrue="1" operator="lessThan">
      <formula>0</formula>
    </cfRule>
  </conditionalFormatting>
  <conditionalFormatting sqref="O34">
    <cfRule type="cellIs" dxfId="31" priority="2" stopIfTrue="1" operator="lessThan">
      <formula>0</formula>
    </cfRule>
  </conditionalFormatting>
  <conditionalFormatting sqref="K32:K33 M32:M33 O32:O33">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AA59"/>
  <sheetViews>
    <sheetView topLeftCell="J13" zoomScale="60" zoomScaleNormal="60" workbookViewId="0">
      <selection activeCell="T24" sqref="T24"/>
    </sheetView>
  </sheetViews>
  <sheetFormatPr defaultColWidth="9.28515625" defaultRowHeight="15" x14ac:dyDescent="0.2"/>
  <cols>
    <col min="1" max="1" width="1.7109375" style="10" customWidth="1"/>
    <col min="2" max="2" width="3.5703125" style="25" customWidth="1"/>
    <col min="3" max="3" width="5.42578125" style="25" customWidth="1"/>
    <col min="4" max="4" width="90.85546875"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7" width="32.28515625" style="407" customWidth="1"/>
    <col min="18" max="18" width="22.140625" style="11" customWidth="1"/>
    <col min="19" max="19" width="17.5703125" style="11" customWidth="1"/>
    <col min="20" max="20" width="19.7109375" style="11" customWidth="1"/>
    <col min="21" max="21" width="19.42578125" style="11" customWidth="1"/>
    <col min="22" max="22" width="19" style="11" customWidth="1"/>
    <col min="23" max="23" width="29.28515625" style="11" customWidth="1"/>
    <col min="24" max="24" width="19.7109375" style="11" customWidth="1"/>
    <col min="25" max="25" width="27.140625" style="11" customWidth="1"/>
    <col min="26" max="26" width="15.42578125" style="11" customWidth="1"/>
    <col min="27" max="16384" width="9.28515625" style="11"/>
  </cols>
  <sheetData>
    <row r="1" spans="1:27" ht="15.75" x14ac:dyDescent="0.25">
      <c r="B1" s="26" t="s">
        <v>139</v>
      </c>
      <c r="C1" s="24"/>
      <c r="D1" s="24"/>
    </row>
    <row r="2" spans="1:27" s="10" customFormat="1" ht="15.75" x14ac:dyDescent="0.25">
      <c r="B2" s="40" t="s">
        <v>142</v>
      </c>
      <c r="C2" s="41"/>
      <c r="D2" s="41"/>
      <c r="Q2" s="408"/>
    </row>
    <row r="3" spans="1:27" ht="15.75" x14ac:dyDescent="0.25">
      <c r="B3" s="26" t="s">
        <v>60</v>
      </c>
      <c r="C3" s="24"/>
      <c r="D3" s="156"/>
    </row>
    <row r="4" spans="1:27" x14ac:dyDescent="0.2">
      <c r="B4" s="24"/>
      <c r="C4" s="24"/>
      <c r="D4" s="24"/>
    </row>
    <row r="5" spans="1:27" s="9" customFormat="1" ht="15.75" x14ac:dyDescent="0.25">
      <c r="A5" s="12"/>
      <c r="B5" s="44" t="s">
        <v>87</v>
      </c>
      <c r="C5" s="45"/>
      <c r="D5" s="45"/>
      <c r="E5" s="11"/>
      <c r="F5" s="11"/>
      <c r="G5" s="11"/>
      <c r="I5" s="11"/>
      <c r="J5" s="11"/>
      <c r="K5" s="11"/>
      <c r="L5" s="11"/>
      <c r="M5" s="11"/>
      <c r="O5" s="11"/>
      <c r="P5" s="11"/>
      <c r="Q5" s="405"/>
    </row>
    <row r="6" spans="1:27" s="9" customFormat="1" ht="15" customHeight="1" x14ac:dyDescent="0.2">
      <c r="A6" s="12"/>
      <c r="B6" s="382"/>
      <c r="C6" s="383"/>
      <c r="D6" s="197">
        <f>'Cover Page'!C7</f>
        <v>0</v>
      </c>
      <c r="E6" s="344"/>
      <c r="F6" s="344"/>
      <c r="G6" s="10"/>
      <c r="H6" s="23"/>
      <c r="K6" s="386"/>
      <c r="L6" s="386"/>
      <c r="M6" s="10"/>
      <c r="N6" s="23"/>
      <c r="Q6" s="409"/>
    </row>
    <row r="7" spans="1:27" s="9" customFormat="1" ht="15.75" customHeight="1" x14ac:dyDescent="0.25">
      <c r="A7" s="12"/>
      <c r="B7" s="44" t="s">
        <v>88</v>
      </c>
      <c r="C7" s="45"/>
      <c r="D7" s="45"/>
      <c r="E7" s="345"/>
      <c r="F7" s="345"/>
      <c r="G7" s="10"/>
      <c r="H7" s="10"/>
      <c r="K7" s="10"/>
      <c r="L7" s="10"/>
      <c r="M7" s="10"/>
      <c r="N7" s="10"/>
      <c r="Q7" s="409"/>
    </row>
    <row r="8" spans="1:27" s="9" customFormat="1" ht="15" customHeight="1" x14ac:dyDescent="0.2">
      <c r="A8" s="12"/>
      <c r="B8" s="384"/>
      <c r="C8" s="383"/>
      <c r="D8" s="198" t="str">
        <f>'Cover Page'!C8</f>
        <v xml:space="preserve">Premier Access Insurance Company </v>
      </c>
      <c r="E8" s="345"/>
      <c r="F8" s="345"/>
      <c r="G8" s="10"/>
      <c r="H8" s="23"/>
      <c r="I8" s="11"/>
      <c r="J8" s="11"/>
      <c r="K8" s="386"/>
      <c r="L8" s="386"/>
      <c r="M8" s="10"/>
      <c r="N8" s="23"/>
      <c r="O8" s="11"/>
      <c r="P8" s="11"/>
      <c r="Q8" s="409"/>
    </row>
    <row r="9" spans="1:27" s="9" customFormat="1" ht="15.75" customHeight="1" x14ac:dyDescent="0.25">
      <c r="A9" s="12"/>
      <c r="B9" s="54" t="s">
        <v>90</v>
      </c>
      <c r="C9" s="45"/>
      <c r="D9" s="45"/>
      <c r="E9" s="346" t="s">
        <v>124</v>
      </c>
      <c r="F9" s="345"/>
      <c r="G9" s="12"/>
      <c r="H9" s="12"/>
      <c r="I9" s="11"/>
      <c r="J9" s="11"/>
      <c r="K9" s="14"/>
      <c r="L9" s="14"/>
      <c r="M9" s="12"/>
      <c r="N9" s="12"/>
      <c r="O9" s="11"/>
      <c r="P9" s="11"/>
      <c r="Q9" s="409"/>
    </row>
    <row r="10" spans="1:27" s="9" customFormat="1" ht="15" customHeight="1" x14ac:dyDescent="0.2">
      <c r="A10" s="12"/>
      <c r="B10" s="385"/>
      <c r="C10" s="383"/>
      <c r="D10" s="198">
        <f>'Cover Page'!C9</f>
        <v>0</v>
      </c>
      <c r="E10" s="345"/>
      <c r="F10" s="345"/>
      <c r="G10" s="12"/>
      <c r="H10" s="23"/>
      <c r="I10" s="11"/>
      <c r="J10" s="11"/>
      <c r="K10" s="386"/>
      <c r="L10" s="386"/>
      <c r="M10" s="12"/>
      <c r="N10" s="23"/>
      <c r="O10" s="11"/>
      <c r="P10" s="11"/>
      <c r="Q10" s="409"/>
    </row>
    <row r="11" spans="1:27" s="9" customFormat="1" ht="15.75" customHeight="1" x14ac:dyDescent="0.25">
      <c r="A11" s="12"/>
      <c r="B11" s="54" t="s">
        <v>85</v>
      </c>
      <c r="C11" s="45"/>
      <c r="D11" s="45"/>
      <c r="E11" s="345"/>
      <c r="F11" s="345"/>
      <c r="G11" s="12"/>
      <c r="H11" s="15"/>
      <c r="I11" s="11"/>
      <c r="J11" s="11"/>
      <c r="K11" s="14"/>
      <c r="L11" s="14"/>
      <c r="M11" s="12"/>
      <c r="N11" s="15"/>
      <c r="O11" s="11"/>
      <c r="P11" s="11"/>
    </row>
    <row r="12" spans="1:27" s="9" customFormat="1" x14ac:dyDescent="0.2">
      <c r="A12" s="12"/>
      <c r="B12" s="385"/>
      <c r="C12" s="383"/>
      <c r="D12" s="198" t="str">
        <f>'Cover Page'!C6</f>
        <v>2019</v>
      </c>
      <c r="E12" s="386"/>
      <c r="F12" s="386"/>
      <c r="G12" s="12"/>
      <c r="H12" s="23"/>
      <c r="I12" s="11"/>
      <c r="J12" s="11"/>
      <c r="K12" s="386"/>
      <c r="L12" s="386"/>
      <c r="M12" s="12"/>
      <c r="N12" s="23"/>
      <c r="O12" s="11"/>
      <c r="P12" s="11"/>
      <c r="Q12" s="409"/>
      <c r="R12" s="409"/>
      <c r="S12" s="409"/>
      <c r="T12" s="409"/>
      <c r="U12" s="409"/>
      <c r="V12" s="409"/>
      <c r="W12" s="409"/>
      <c r="X12" s="409"/>
      <c r="Y12" s="409"/>
      <c r="Z12" s="409"/>
      <c r="AA12" s="409"/>
    </row>
    <row r="13" spans="1:27" s="9" customFormat="1" x14ac:dyDescent="0.2">
      <c r="A13" s="12"/>
      <c r="B13" s="25"/>
      <c r="C13" s="25"/>
      <c r="D13" s="39"/>
      <c r="G13" s="16"/>
      <c r="H13" s="16"/>
      <c r="I13" s="11"/>
      <c r="J13" s="11"/>
      <c r="M13" s="16"/>
      <c r="N13" s="16"/>
      <c r="O13" s="11"/>
      <c r="P13" s="11"/>
      <c r="Q13" s="409"/>
      <c r="R13" s="409"/>
      <c r="S13" s="409"/>
      <c r="T13" s="409"/>
      <c r="U13" s="409"/>
      <c r="V13" s="409"/>
      <c r="W13" s="409"/>
      <c r="X13" s="409"/>
      <c r="Y13" s="409"/>
      <c r="Z13" s="409"/>
      <c r="AA13" s="409"/>
    </row>
    <row r="14" spans="1:27" s="25" customFormat="1" ht="15.75" thickBot="1" x14ac:dyDescent="0.25">
      <c r="A14" s="39"/>
      <c r="D14" s="158"/>
      <c r="Q14" s="409"/>
      <c r="R14" s="409"/>
      <c r="S14" s="409"/>
      <c r="T14" s="409"/>
      <c r="U14" s="409"/>
      <c r="V14" s="409"/>
      <c r="W14" s="409"/>
      <c r="X14" s="409"/>
      <c r="Y14" s="409"/>
      <c r="Z14" s="409"/>
      <c r="AA14" s="409"/>
    </row>
    <row r="15" spans="1:27" s="25" customFormat="1" ht="16.5" thickBot="1" x14ac:dyDescent="0.3">
      <c r="A15" s="39"/>
      <c r="D15" s="39"/>
      <c r="E15" s="320"/>
      <c r="F15" s="321"/>
      <c r="G15" s="321" t="s">
        <v>33</v>
      </c>
      <c r="H15" s="321"/>
      <c r="I15" s="321"/>
      <c r="J15" s="321"/>
      <c r="K15" s="320"/>
      <c r="L15" s="321"/>
      <c r="M15" s="321" t="s">
        <v>33</v>
      </c>
      <c r="N15" s="321"/>
      <c r="O15" s="321"/>
      <c r="P15" s="333"/>
      <c r="Q15" s="409"/>
      <c r="R15" s="409"/>
      <c r="S15" s="409"/>
      <c r="T15" s="409"/>
      <c r="U15" s="409"/>
      <c r="V15" s="409"/>
      <c r="W15" s="409"/>
      <c r="X15" s="409"/>
      <c r="Y15" s="409"/>
      <c r="Z15" s="409"/>
      <c r="AA15" s="409"/>
    </row>
    <row r="16" spans="1:27" s="25" customFormat="1" ht="16.5" customHeight="1" thickBot="1" x14ac:dyDescent="0.25">
      <c r="A16" s="39"/>
      <c r="D16" s="39"/>
      <c r="E16" s="322"/>
      <c r="F16" s="337"/>
      <c r="G16" s="339" t="s">
        <v>106</v>
      </c>
      <c r="H16" s="337"/>
      <c r="I16" s="337"/>
      <c r="J16" s="338"/>
      <c r="K16" s="323"/>
      <c r="L16" s="324"/>
      <c r="M16" s="325" t="s">
        <v>107</v>
      </c>
      <c r="N16" s="324"/>
      <c r="O16" s="324"/>
      <c r="P16" s="326"/>
      <c r="Q16" s="409"/>
      <c r="R16" s="409"/>
      <c r="S16" s="409"/>
      <c r="T16" s="409"/>
      <c r="U16" s="409"/>
      <c r="V16" s="409"/>
      <c r="W16" s="409"/>
      <c r="X16" s="409"/>
      <c r="Y16" s="409"/>
      <c r="Z16" s="409"/>
      <c r="AA16" s="409"/>
    </row>
    <row r="17" spans="1:27" s="25" customFormat="1" ht="16.5" thickBot="1" x14ac:dyDescent="0.3">
      <c r="A17" s="39"/>
      <c r="D17" s="39"/>
      <c r="E17" s="341" t="s">
        <v>8</v>
      </c>
      <c r="F17" s="340"/>
      <c r="G17" s="341"/>
      <c r="H17" s="343" t="s">
        <v>9</v>
      </c>
      <c r="I17" s="331" t="s">
        <v>10</v>
      </c>
      <c r="J17" s="332"/>
      <c r="K17" s="341" t="s">
        <v>8</v>
      </c>
      <c r="L17" s="342"/>
      <c r="M17" s="341" t="s">
        <v>9</v>
      </c>
      <c r="N17" s="342"/>
      <c r="O17" s="331" t="s">
        <v>10</v>
      </c>
      <c r="P17" s="332"/>
      <c r="Q17" s="409"/>
      <c r="R17" s="409"/>
      <c r="S17" s="409"/>
      <c r="T17" s="409"/>
      <c r="U17" s="409"/>
      <c r="V17" s="409"/>
      <c r="W17" s="409"/>
      <c r="X17" s="409"/>
      <c r="Y17" s="409"/>
      <c r="Z17" s="409"/>
      <c r="AA17" s="409"/>
    </row>
    <row r="18" spans="1:27"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c r="Q18" s="409"/>
      <c r="R18" s="409"/>
      <c r="S18" s="409"/>
      <c r="T18" s="409"/>
      <c r="U18" s="409"/>
      <c r="V18" s="409"/>
      <c r="W18" s="409"/>
      <c r="X18" s="409"/>
      <c r="Y18" s="409"/>
      <c r="Z18" s="409"/>
      <c r="AA18" s="409"/>
    </row>
    <row r="19" spans="1:27" s="25" customFormat="1" ht="32.25" thickBot="1" x14ac:dyDescent="0.25">
      <c r="A19" s="39"/>
      <c r="B19" s="317"/>
      <c r="C19" s="314"/>
      <c r="D19" s="319" t="s">
        <v>152</v>
      </c>
      <c r="E19" s="62" t="str">
        <f>"12/31/"&amp;""&amp;'Cover Page'!C$6</f>
        <v>12/31/2019</v>
      </c>
      <c r="F19" s="63">
        <f>DATE(YEAR(E19)+0,MONTH(E19)+3,DAY(E19)+0)</f>
        <v>43921</v>
      </c>
      <c r="G19" s="62" t="str">
        <f>"12/31/"&amp;""&amp;'Cover Page'!C$6</f>
        <v>12/31/2019</v>
      </c>
      <c r="H19" s="64">
        <f>DATE(YEAR(G19)+0,MONTH(G19)+3,DAY(G19)+0)</f>
        <v>43921</v>
      </c>
      <c r="I19" s="62" t="str">
        <f>"12/31/"&amp;""&amp;'Cover Page'!C$6</f>
        <v>12/31/2019</v>
      </c>
      <c r="J19" s="64">
        <f>DATE(YEAR(I19)+0,MONTH(I19)+3,DAY(I19)+0)</f>
        <v>43921</v>
      </c>
      <c r="K19" s="62" t="str">
        <f>"12/31/"&amp;""&amp;'Cover Page'!C$6</f>
        <v>12/31/2019</v>
      </c>
      <c r="L19" s="64">
        <f>DATE(YEAR(K19)+0,MONTH(K19)+3,DAY(K19)+0)</f>
        <v>43921</v>
      </c>
      <c r="M19" s="62" t="str">
        <f>"12/31/"&amp;""&amp;'Cover Page'!C$6</f>
        <v>12/31/2019</v>
      </c>
      <c r="N19" s="64">
        <f>DATE(YEAR(M19)+0,MONTH(M19)+3,DAY(M19)+0)</f>
        <v>43921</v>
      </c>
      <c r="O19" s="62" t="str">
        <f>"12/31/"&amp;""&amp;'Cover Page'!C$6</f>
        <v>12/31/2019</v>
      </c>
      <c r="P19" s="64">
        <f>DATE(YEAR(O19)+0,MONTH(O19)+3,DAY(O19)+0)</f>
        <v>43921</v>
      </c>
      <c r="Q19" s="409"/>
      <c r="R19" s="409"/>
      <c r="S19" s="409"/>
      <c r="T19" s="409"/>
      <c r="U19" s="409"/>
      <c r="V19" s="409"/>
      <c r="W19" s="409"/>
      <c r="X19" s="409"/>
      <c r="Y19" s="409"/>
      <c r="Z19" s="409"/>
      <c r="AA19" s="409"/>
    </row>
    <row r="20" spans="1:27"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c r="Q20" s="409"/>
      <c r="R20" s="409"/>
      <c r="S20" s="409"/>
      <c r="T20" s="409"/>
      <c r="U20" s="409"/>
      <c r="V20" s="409"/>
      <c r="W20" s="409"/>
      <c r="X20" s="409"/>
      <c r="Y20" s="409"/>
      <c r="Z20" s="409"/>
      <c r="AA20" s="409"/>
    </row>
    <row r="21" spans="1:27" s="25" customFormat="1" x14ac:dyDescent="0.2">
      <c r="A21" s="39"/>
      <c r="B21" s="70" t="s">
        <v>0</v>
      </c>
      <c r="C21" s="114" t="s">
        <v>64</v>
      </c>
      <c r="D21" s="161"/>
      <c r="E21" s="162"/>
      <c r="F21" s="163"/>
      <c r="G21" s="162"/>
      <c r="H21" s="164"/>
      <c r="I21" s="162"/>
      <c r="J21" s="163"/>
      <c r="K21" s="162"/>
      <c r="L21" s="163"/>
      <c r="M21" s="162"/>
      <c r="N21" s="164"/>
      <c r="O21" s="162"/>
      <c r="P21" s="163"/>
      <c r="Q21" s="409"/>
      <c r="R21" s="409"/>
      <c r="S21" s="409"/>
      <c r="T21" s="409"/>
      <c r="U21" s="409"/>
      <c r="V21" s="409"/>
      <c r="W21" s="409"/>
      <c r="X21" s="409"/>
      <c r="Y21" s="409"/>
      <c r="Z21" s="409"/>
      <c r="AA21" s="409"/>
    </row>
    <row r="22" spans="1:27" s="25" customFormat="1" ht="15.75" x14ac:dyDescent="0.25">
      <c r="A22" s="39"/>
      <c r="B22" s="79"/>
      <c r="C22" s="80">
        <v>1.1000000000000001</v>
      </c>
      <c r="D22" s="109" t="s">
        <v>15</v>
      </c>
      <c r="E22" s="165"/>
      <c r="F22" s="166"/>
      <c r="G22" s="165"/>
      <c r="H22" s="166"/>
      <c r="I22" s="165"/>
      <c r="J22" s="166"/>
      <c r="K22" s="165">
        <v>1315184.77</v>
      </c>
      <c r="L22" s="166">
        <f>K22-37113</f>
        <v>1278071.77</v>
      </c>
      <c r="M22" s="165">
        <v>46373630.713461027</v>
      </c>
      <c r="N22" s="166">
        <f>M22+97954</f>
        <v>46471584.713461027</v>
      </c>
      <c r="O22" s="166">
        <v>15899725.721538983</v>
      </c>
      <c r="P22" s="166">
        <f>O22+335570</f>
        <v>16235295.721538983</v>
      </c>
      <c r="Q22" s="404"/>
      <c r="R22" s="404"/>
      <c r="S22" s="404"/>
      <c r="T22" s="404"/>
      <c r="U22" s="404"/>
      <c r="V22" s="404"/>
      <c r="W22" s="404"/>
      <c r="X22" s="404"/>
      <c r="Y22" s="405"/>
      <c r="Z22" s="404"/>
    </row>
    <row r="23" spans="1:27" s="25" customFormat="1" ht="15.75" x14ac:dyDescent="0.25">
      <c r="A23" s="39"/>
      <c r="B23" s="79"/>
      <c r="C23" s="80">
        <v>1.2</v>
      </c>
      <c r="D23" s="109" t="s">
        <v>16</v>
      </c>
      <c r="E23" s="165"/>
      <c r="F23" s="166"/>
      <c r="G23" s="165"/>
      <c r="H23" s="166"/>
      <c r="I23" s="165"/>
      <c r="J23" s="166"/>
      <c r="K23" s="165">
        <v>235209</v>
      </c>
      <c r="L23" s="166">
        <f>K24</f>
        <v>207236</v>
      </c>
      <c r="M23" s="165">
        <v>1383614</v>
      </c>
      <c r="N23" s="166">
        <f>M24</f>
        <v>1414859</v>
      </c>
      <c r="O23" s="165">
        <v>639751</v>
      </c>
      <c r="P23" s="166">
        <f>O24</f>
        <v>485101</v>
      </c>
      <c r="Q23" s="405"/>
      <c r="R23" s="404"/>
      <c r="S23" s="404"/>
      <c r="T23" s="404"/>
      <c r="U23" s="404"/>
      <c r="V23" s="404"/>
      <c r="W23" s="404"/>
      <c r="X23" s="404"/>
      <c r="Y23" s="404"/>
      <c r="Z23" s="404"/>
    </row>
    <row r="24" spans="1:27" s="25" customFormat="1" ht="15.75" x14ac:dyDescent="0.25">
      <c r="A24" s="39"/>
      <c r="B24" s="79"/>
      <c r="C24" s="80">
        <v>1.3</v>
      </c>
      <c r="D24" s="109" t="s">
        <v>34</v>
      </c>
      <c r="E24" s="165"/>
      <c r="F24" s="166"/>
      <c r="G24" s="165"/>
      <c r="H24" s="166"/>
      <c r="I24" s="165"/>
      <c r="J24" s="166"/>
      <c r="K24" s="165">
        <v>207236</v>
      </c>
      <c r="L24" s="166"/>
      <c r="M24" s="165">
        <v>1414859</v>
      </c>
      <c r="N24" s="166"/>
      <c r="O24" s="165">
        <v>485101</v>
      </c>
      <c r="P24" s="166"/>
      <c r="Q24" s="405"/>
      <c r="R24" s="404"/>
      <c r="S24" s="404"/>
      <c r="T24" s="404"/>
      <c r="U24" s="404"/>
      <c r="V24" s="404"/>
      <c r="W24" s="404"/>
      <c r="X24" s="404"/>
      <c r="Y24" s="404"/>
      <c r="Z24" s="404"/>
    </row>
    <row r="25" spans="1:27" s="25" customFormat="1" ht="15.75" x14ac:dyDescent="0.25">
      <c r="A25" s="39"/>
      <c r="B25" s="79"/>
      <c r="C25" s="80">
        <v>1.4</v>
      </c>
      <c r="D25" s="109" t="s">
        <v>17</v>
      </c>
      <c r="E25" s="165"/>
      <c r="F25" s="166"/>
      <c r="G25" s="165"/>
      <c r="H25" s="166"/>
      <c r="I25" s="165"/>
      <c r="J25" s="166"/>
      <c r="K25" s="165"/>
      <c r="L25" s="166"/>
      <c r="M25" s="165"/>
      <c r="N25" s="166"/>
      <c r="O25" s="165"/>
      <c r="P25" s="166"/>
      <c r="Q25" s="405"/>
      <c r="R25" s="404"/>
      <c r="S25" s="404"/>
      <c r="T25" s="404"/>
      <c r="U25" s="404"/>
      <c r="V25" s="404"/>
      <c r="W25" s="404"/>
      <c r="X25" s="404"/>
      <c r="Y25" s="404"/>
      <c r="Z25" s="404"/>
    </row>
    <row r="26" spans="1:27" s="25" customFormat="1" ht="15.75" x14ac:dyDescent="0.25">
      <c r="A26" s="39"/>
      <c r="B26" s="167"/>
      <c r="C26" s="168"/>
      <c r="D26" s="137"/>
      <c r="E26" s="169"/>
      <c r="F26" s="170"/>
      <c r="G26" s="169"/>
      <c r="H26" s="171"/>
      <c r="I26" s="169"/>
      <c r="J26" s="170"/>
      <c r="K26" s="169"/>
      <c r="L26" s="170"/>
      <c r="M26" s="169"/>
      <c r="N26" s="171"/>
      <c r="O26" s="169"/>
      <c r="P26" s="170"/>
      <c r="Q26" s="405"/>
      <c r="R26" s="404"/>
      <c r="S26" s="404"/>
      <c r="T26" s="404"/>
      <c r="U26" s="404"/>
      <c r="V26" s="404"/>
      <c r="W26" s="404"/>
      <c r="X26" s="404"/>
      <c r="Y26" s="404"/>
      <c r="Z26" s="404"/>
    </row>
    <row r="27" spans="1:27" s="25" customFormat="1" ht="15.75" x14ac:dyDescent="0.25">
      <c r="A27" s="39"/>
      <c r="B27" s="79" t="s">
        <v>1</v>
      </c>
      <c r="C27" s="123" t="s">
        <v>65</v>
      </c>
      <c r="D27" s="172"/>
      <c r="E27" s="173"/>
      <c r="F27" s="174"/>
      <c r="G27" s="173"/>
      <c r="H27" s="175"/>
      <c r="I27" s="173"/>
      <c r="J27" s="174"/>
      <c r="K27" s="173"/>
      <c r="L27" s="174"/>
      <c r="M27" s="173"/>
      <c r="N27" s="175"/>
      <c r="O27" s="173"/>
      <c r="P27" s="174"/>
      <c r="Q27" s="405"/>
      <c r="R27" s="404"/>
      <c r="S27" s="404"/>
      <c r="T27" s="404"/>
      <c r="U27" s="404"/>
      <c r="V27" s="404"/>
      <c r="W27" s="404"/>
      <c r="X27" s="404"/>
      <c r="Y27" s="404"/>
      <c r="Z27" s="404"/>
    </row>
    <row r="28" spans="1:27" s="25" customFormat="1" ht="15.75" x14ac:dyDescent="0.25">
      <c r="A28" s="39"/>
      <c r="B28" s="79"/>
      <c r="C28" s="80">
        <v>2.1</v>
      </c>
      <c r="D28" s="109" t="s">
        <v>39</v>
      </c>
      <c r="E28" s="173"/>
      <c r="F28" s="174"/>
      <c r="G28" s="173"/>
      <c r="H28" s="175"/>
      <c r="I28" s="173"/>
      <c r="J28" s="174"/>
      <c r="K28" s="173"/>
      <c r="L28" s="174"/>
      <c r="M28" s="173"/>
      <c r="N28" s="175"/>
      <c r="O28" s="173"/>
      <c r="P28" s="174"/>
      <c r="Q28" s="405"/>
      <c r="R28" s="404"/>
      <c r="S28" s="404"/>
      <c r="T28" s="404"/>
      <c r="U28" s="404"/>
      <c r="V28" s="404"/>
      <c r="W28" s="404"/>
      <c r="X28" s="404"/>
      <c r="Y28" s="404"/>
      <c r="Z28" s="404"/>
    </row>
    <row r="29" spans="1:27" s="25" customFormat="1" ht="18.75" customHeight="1" x14ac:dyDescent="0.25">
      <c r="A29" s="39"/>
      <c r="B29" s="79"/>
      <c r="C29" s="80"/>
      <c r="D29" s="109" t="s">
        <v>55</v>
      </c>
      <c r="E29" s="165"/>
      <c r="F29" s="176"/>
      <c r="G29" s="165"/>
      <c r="H29" s="176"/>
      <c r="I29" s="165"/>
      <c r="J29" s="176"/>
      <c r="K29" s="165">
        <v>805202.72000000009</v>
      </c>
      <c r="L29" s="176"/>
      <c r="M29" s="165">
        <v>24559782.391305301</v>
      </c>
      <c r="N29" s="176"/>
      <c r="O29" s="165">
        <v>12615929.528694699</v>
      </c>
      <c r="P29" s="176"/>
      <c r="Q29" s="405"/>
      <c r="R29" s="404"/>
      <c r="S29" s="404"/>
      <c r="T29" s="404"/>
      <c r="U29" s="404"/>
      <c r="V29" s="404"/>
      <c r="W29" s="404"/>
      <c r="X29" s="404"/>
      <c r="Y29" s="404"/>
      <c r="Z29" s="404"/>
    </row>
    <row r="30" spans="1:27" s="25" customFormat="1" ht="42" customHeight="1" x14ac:dyDescent="0.25">
      <c r="A30" s="39"/>
      <c r="B30" s="79"/>
      <c r="C30" s="80"/>
      <c r="D30" s="81" t="s">
        <v>54</v>
      </c>
      <c r="E30" s="177"/>
      <c r="F30" s="166"/>
      <c r="G30" s="177"/>
      <c r="H30" s="166"/>
      <c r="I30" s="177"/>
      <c r="J30" s="166"/>
      <c r="K30" s="177"/>
      <c r="L30" s="166">
        <v>869720</v>
      </c>
      <c r="M30" s="177"/>
      <c r="N30" s="166">
        <v>25886623</v>
      </c>
      <c r="O30" s="177"/>
      <c r="P30" s="166">
        <v>13188138</v>
      </c>
      <c r="Q30" s="405"/>
      <c r="R30" s="404"/>
      <c r="S30" s="404"/>
      <c r="T30" s="404"/>
      <c r="U30" s="404"/>
      <c r="V30" s="404"/>
      <c r="W30" s="404"/>
      <c r="X30" s="404"/>
      <c r="Y30" s="404"/>
      <c r="Z30" s="404"/>
    </row>
    <row r="31" spans="1:27" s="39" customFormat="1" ht="15.75" x14ac:dyDescent="0.25">
      <c r="B31" s="97"/>
      <c r="C31" s="80">
        <v>2.2000000000000002</v>
      </c>
      <c r="D31" s="109" t="s">
        <v>35</v>
      </c>
      <c r="E31" s="173"/>
      <c r="F31" s="174"/>
      <c r="G31" s="173"/>
      <c r="H31" s="175"/>
      <c r="I31" s="173"/>
      <c r="J31" s="174"/>
      <c r="K31" s="173"/>
      <c r="L31" s="174"/>
      <c r="M31" s="173"/>
      <c r="N31" s="175"/>
      <c r="O31" s="173"/>
      <c r="P31" s="174"/>
      <c r="Q31" s="410"/>
      <c r="R31" s="406"/>
      <c r="S31" s="406"/>
      <c r="T31" s="406"/>
      <c r="U31" s="406"/>
      <c r="V31" s="406"/>
      <c r="W31" s="406"/>
      <c r="X31" s="406"/>
      <c r="Y31" s="406"/>
      <c r="Z31" s="406"/>
    </row>
    <row r="32" spans="1:27" s="39" customFormat="1" ht="30" x14ac:dyDescent="0.25">
      <c r="B32" s="97"/>
      <c r="C32" s="80"/>
      <c r="D32" s="81" t="s">
        <v>51</v>
      </c>
      <c r="E32" s="165"/>
      <c r="F32" s="176"/>
      <c r="G32" s="165"/>
      <c r="H32" s="178"/>
      <c r="I32" s="165"/>
      <c r="J32" s="176"/>
      <c r="K32" s="165">
        <v>104491</v>
      </c>
      <c r="L32" s="176"/>
      <c r="M32" s="165">
        <v>2532940</v>
      </c>
      <c r="N32" s="178"/>
      <c r="O32" s="165">
        <v>1301127</v>
      </c>
      <c r="P32" s="176"/>
      <c r="Q32" s="410"/>
    </row>
    <row r="33" spans="1:17" s="39" customFormat="1" ht="30" x14ac:dyDescent="0.25">
      <c r="B33" s="97"/>
      <c r="C33" s="80"/>
      <c r="D33" s="81" t="s">
        <v>44</v>
      </c>
      <c r="E33" s="177"/>
      <c r="F33" s="166"/>
      <c r="G33" s="177"/>
      <c r="H33" s="179"/>
      <c r="I33" s="177"/>
      <c r="J33" s="166"/>
      <c r="K33" s="177"/>
      <c r="L33" s="166">
        <v>15459</v>
      </c>
      <c r="M33" s="177"/>
      <c r="N33" s="179">
        <v>185131</v>
      </c>
      <c r="O33" s="177"/>
      <c r="P33" s="166">
        <v>95099</v>
      </c>
      <c r="Q33" s="410"/>
    </row>
    <row r="34" spans="1:17" s="25" customFormat="1" ht="15.75" x14ac:dyDescent="0.25">
      <c r="A34" s="39"/>
      <c r="B34" s="79"/>
      <c r="C34" s="80">
        <v>2.2999999999999998</v>
      </c>
      <c r="D34" s="109" t="s">
        <v>28</v>
      </c>
      <c r="E34" s="165"/>
      <c r="F34" s="176"/>
      <c r="G34" s="165"/>
      <c r="H34" s="178"/>
      <c r="I34" s="165"/>
      <c r="J34" s="176"/>
      <c r="K34" s="165">
        <v>96793</v>
      </c>
      <c r="L34" s="176"/>
      <c r="M34" s="165">
        <v>1910886</v>
      </c>
      <c r="N34" s="178"/>
      <c r="O34" s="165">
        <v>2129352</v>
      </c>
      <c r="P34" s="176"/>
      <c r="Q34" s="405"/>
    </row>
    <row r="35" spans="1:17" s="39" customFormat="1" ht="15.75" x14ac:dyDescent="0.25">
      <c r="B35" s="97"/>
      <c r="C35" s="80">
        <v>2.4</v>
      </c>
      <c r="D35" s="109" t="s">
        <v>36</v>
      </c>
      <c r="E35" s="173"/>
      <c r="F35" s="174"/>
      <c r="G35" s="173"/>
      <c r="H35" s="175"/>
      <c r="I35" s="173"/>
      <c r="J35" s="174"/>
      <c r="K35" s="173"/>
      <c r="L35" s="174"/>
      <c r="M35" s="173"/>
      <c r="N35" s="175"/>
      <c r="O35" s="173"/>
      <c r="P35" s="174"/>
      <c r="Q35" s="410"/>
    </row>
    <row r="36" spans="1:17" s="39" customFormat="1" ht="30" x14ac:dyDescent="0.25">
      <c r="B36" s="97"/>
      <c r="C36" s="80"/>
      <c r="D36" s="81" t="s">
        <v>52</v>
      </c>
      <c r="E36" s="165"/>
      <c r="F36" s="176"/>
      <c r="G36" s="165"/>
      <c r="H36" s="178"/>
      <c r="I36" s="165"/>
      <c r="J36" s="176"/>
      <c r="K36" s="165"/>
      <c r="L36" s="176"/>
      <c r="M36" s="165"/>
      <c r="N36" s="178"/>
      <c r="O36" s="165"/>
      <c r="P36" s="176"/>
      <c r="Q36" s="410"/>
    </row>
    <row r="37" spans="1:17" s="39" customFormat="1" ht="30" x14ac:dyDescent="0.25">
      <c r="B37" s="97"/>
      <c r="C37" s="80"/>
      <c r="D37" s="81" t="s">
        <v>43</v>
      </c>
      <c r="E37" s="177"/>
      <c r="F37" s="166"/>
      <c r="G37" s="177"/>
      <c r="H37" s="179"/>
      <c r="I37" s="177"/>
      <c r="J37" s="166"/>
      <c r="K37" s="177"/>
      <c r="L37" s="166"/>
      <c r="M37" s="177"/>
      <c r="N37" s="179"/>
      <c r="O37" s="177"/>
      <c r="P37" s="166"/>
      <c r="Q37" s="410"/>
    </row>
    <row r="38" spans="1:17" s="25" customFormat="1" ht="15.75" x14ac:dyDescent="0.25">
      <c r="A38" s="39"/>
      <c r="B38" s="79"/>
      <c r="C38" s="80">
        <v>2.5</v>
      </c>
      <c r="D38" s="109" t="s">
        <v>29</v>
      </c>
      <c r="E38" s="165"/>
      <c r="F38" s="176"/>
      <c r="G38" s="165"/>
      <c r="H38" s="178"/>
      <c r="I38" s="165"/>
      <c r="J38" s="176"/>
      <c r="K38" s="165"/>
      <c r="L38" s="176"/>
      <c r="M38" s="165"/>
      <c r="N38" s="178"/>
      <c r="O38" s="165"/>
      <c r="P38" s="176"/>
      <c r="Q38" s="405"/>
    </row>
    <row r="39" spans="1:17" s="25" customFormat="1" ht="15.75" x14ac:dyDescent="0.25">
      <c r="A39" s="39"/>
      <c r="B39" s="79"/>
      <c r="C39" s="80">
        <v>2.6</v>
      </c>
      <c r="D39" s="109" t="s">
        <v>31</v>
      </c>
      <c r="E39" s="173"/>
      <c r="F39" s="174"/>
      <c r="G39" s="173"/>
      <c r="H39" s="175"/>
      <c r="I39" s="173"/>
      <c r="J39" s="174"/>
      <c r="K39" s="173"/>
      <c r="L39" s="174"/>
      <c r="M39" s="173"/>
      <c r="N39" s="175"/>
      <c r="O39" s="173"/>
      <c r="P39" s="174"/>
      <c r="Q39" s="405"/>
    </row>
    <row r="40" spans="1:17" s="25" customFormat="1" ht="28.5" customHeight="1" x14ac:dyDescent="0.25">
      <c r="A40" s="39"/>
      <c r="B40" s="79"/>
      <c r="C40" s="80"/>
      <c r="D40" s="81" t="s">
        <v>112</v>
      </c>
      <c r="E40" s="165"/>
      <c r="F40" s="176"/>
      <c r="G40" s="165"/>
      <c r="H40" s="178"/>
      <c r="I40" s="165"/>
      <c r="J40" s="176"/>
      <c r="K40" s="165"/>
      <c r="L40" s="176"/>
      <c r="M40" s="165"/>
      <c r="N40" s="178"/>
      <c r="O40" s="165"/>
      <c r="P40" s="176"/>
      <c r="Q40" s="405"/>
    </row>
    <row r="41" spans="1:17" s="25" customFormat="1" ht="27.95" customHeight="1" x14ac:dyDescent="0.25">
      <c r="A41" s="39"/>
      <c r="B41" s="79"/>
      <c r="C41" s="80"/>
      <c r="D41" s="81" t="s">
        <v>113</v>
      </c>
      <c r="E41" s="177"/>
      <c r="F41" s="166"/>
      <c r="G41" s="177"/>
      <c r="H41" s="179"/>
      <c r="I41" s="177"/>
      <c r="J41" s="166"/>
      <c r="K41" s="177"/>
      <c r="L41" s="166"/>
      <c r="M41" s="177"/>
      <c r="N41" s="179"/>
      <c r="O41" s="177"/>
      <c r="P41" s="166"/>
      <c r="Q41" s="405"/>
    </row>
    <row r="42" spans="1:17" s="25" customFormat="1" ht="15.75" x14ac:dyDescent="0.25">
      <c r="A42" s="39"/>
      <c r="B42" s="79"/>
      <c r="C42" s="80">
        <v>2.7</v>
      </c>
      <c r="D42" s="109" t="s">
        <v>37</v>
      </c>
      <c r="E42" s="173"/>
      <c r="F42" s="174"/>
      <c r="G42" s="173"/>
      <c r="H42" s="175"/>
      <c r="I42" s="173"/>
      <c r="J42" s="174"/>
      <c r="K42" s="173"/>
      <c r="L42" s="174"/>
      <c r="M42" s="173"/>
      <c r="N42" s="175"/>
      <c r="O42" s="173"/>
      <c r="P42" s="174"/>
      <c r="Q42" s="405"/>
    </row>
    <row r="43" spans="1:17" s="25" customFormat="1" ht="15.75" x14ac:dyDescent="0.25">
      <c r="A43" s="39"/>
      <c r="B43" s="79"/>
      <c r="C43" s="80"/>
      <c r="D43" s="81" t="s">
        <v>114</v>
      </c>
      <c r="E43" s="165"/>
      <c r="F43" s="176"/>
      <c r="G43" s="165"/>
      <c r="H43" s="178"/>
      <c r="I43" s="165"/>
      <c r="J43" s="176"/>
      <c r="K43" s="165"/>
      <c r="L43" s="176"/>
      <c r="M43" s="165"/>
      <c r="N43" s="178"/>
      <c r="O43" s="165"/>
      <c r="P43" s="176"/>
      <c r="Q43" s="405"/>
    </row>
    <row r="44" spans="1:17" s="39" customFormat="1" ht="15.75" x14ac:dyDescent="0.25">
      <c r="B44" s="97"/>
      <c r="C44" s="80"/>
      <c r="D44" s="81" t="s">
        <v>115</v>
      </c>
      <c r="E44" s="177"/>
      <c r="F44" s="166"/>
      <c r="G44" s="177"/>
      <c r="H44" s="179"/>
      <c r="I44" s="177"/>
      <c r="J44" s="166"/>
      <c r="K44" s="177"/>
      <c r="L44" s="166"/>
      <c r="M44" s="177"/>
      <c r="N44" s="179"/>
      <c r="O44" s="177"/>
      <c r="P44" s="166"/>
      <c r="Q44" s="410"/>
    </row>
    <row r="45" spans="1:17" s="25" customFormat="1" ht="15.75" x14ac:dyDescent="0.25">
      <c r="A45" s="39"/>
      <c r="B45" s="79"/>
      <c r="C45" s="180" t="s">
        <v>116</v>
      </c>
      <c r="D45" s="109" t="s">
        <v>30</v>
      </c>
      <c r="E45" s="165"/>
      <c r="F45" s="181"/>
      <c r="G45" s="165"/>
      <c r="H45" s="182"/>
      <c r="I45" s="165"/>
      <c r="J45" s="181"/>
      <c r="K45" s="165"/>
      <c r="L45" s="181"/>
      <c r="M45" s="165"/>
      <c r="N45" s="182"/>
      <c r="O45" s="165"/>
      <c r="P45" s="181"/>
      <c r="Q45" s="405"/>
    </row>
    <row r="46" spans="1:17" s="25" customFormat="1" ht="15.75" x14ac:dyDescent="0.25">
      <c r="A46" s="39"/>
      <c r="B46" s="79"/>
      <c r="C46" s="80">
        <v>2.9</v>
      </c>
      <c r="D46" s="109" t="s">
        <v>100</v>
      </c>
      <c r="E46" s="173"/>
      <c r="F46" s="183"/>
      <c r="G46" s="173"/>
      <c r="H46" s="184"/>
      <c r="I46" s="173"/>
      <c r="J46" s="183"/>
      <c r="K46" s="173"/>
      <c r="L46" s="183"/>
      <c r="M46" s="173"/>
      <c r="N46" s="184"/>
      <c r="O46" s="173"/>
      <c r="P46" s="183"/>
      <c r="Q46" s="405"/>
    </row>
    <row r="47" spans="1:17" s="25" customFormat="1" ht="15.75" x14ac:dyDescent="0.25">
      <c r="A47" s="39"/>
      <c r="B47" s="79"/>
      <c r="C47" s="80"/>
      <c r="D47" s="81" t="s">
        <v>117</v>
      </c>
      <c r="E47" s="165"/>
      <c r="F47" s="185"/>
      <c r="G47" s="165"/>
      <c r="H47" s="186"/>
      <c r="I47" s="165"/>
      <c r="J47" s="185"/>
      <c r="K47" s="165"/>
      <c r="L47" s="185"/>
      <c r="M47" s="165"/>
      <c r="N47" s="186"/>
      <c r="O47" s="165"/>
      <c r="P47" s="185"/>
      <c r="Q47" s="405"/>
    </row>
    <row r="48" spans="1:17" s="25" customFormat="1" ht="15.75" x14ac:dyDescent="0.25">
      <c r="A48" s="39"/>
      <c r="B48" s="79"/>
      <c r="C48" s="80"/>
      <c r="D48" s="109" t="s">
        <v>118</v>
      </c>
      <c r="E48" s="165"/>
      <c r="F48" s="185"/>
      <c r="G48" s="165"/>
      <c r="H48" s="186"/>
      <c r="I48" s="165"/>
      <c r="J48" s="185"/>
      <c r="K48" s="165"/>
      <c r="L48" s="185"/>
      <c r="M48" s="165"/>
      <c r="N48" s="186"/>
      <c r="O48" s="165"/>
      <c r="P48" s="185"/>
      <c r="Q48" s="405"/>
    </row>
    <row r="49" spans="1:17" s="25" customFormat="1" ht="15.75" x14ac:dyDescent="0.25">
      <c r="A49" s="39"/>
      <c r="B49" s="79"/>
      <c r="C49" s="80"/>
      <c r="D49" s="109" t="s">
        <v>119</v>
      </c>
      <c r="E49" s="165"/>
      <c r="F49" s="181"/>
      <c r="G49" s="165"/>
      <c r="H49" s="182"/>
      <c r="I49" s="165"/>
      <c r="J49" s="181"/>
      <c r="K49" s="165"/>
      <c r="L49" s="181"/>
      <c r="M49" s="165"/>
      <c r="N49" s="182"/>
      <c r="O49" s="165"/>
      <c r="P49" s="181"/>
      <c r="Q49" s="405"/>
    </row>
    <row r="50" spans="1:17" s="39" customFormat="1" ht="15.75" x14ac:dyDescent="0.25">
      <c r="B50" s="97"/>
      <c r="C50" s="187" t="s">
        <v>14</v>
      </c>
      <c r="D50" s="109" t="s">
        <v>26</v>
      </c>
      <c r="E50" s="165"/>
      <c r="F50" s="166"/>
      <c r="G50" s="165"/>
      <c r="H50" s="179"/>
      <c r="I50" s="165"/>
      <c r="J50" s="166"/>
      <c r="K50" s="165"/>
      <c r="L50" s="166"/>
      <c r="M50" s="165"/>
      <c r="N50" s="179"/>
      <c r="O50" s="165"/>
      <c r="P50" s="166"/>
      <c r="Q50" s="410"/>
    </row>
    <row r="51" spans="1:17" s="39" customFormat="1" ht="15.75" x14ac:dyDescent="0.25">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812900.72000000009</v>
      </c>
      <c r="L51" s="190">
        <f>L30+L33+L37+L41+L44+L47+L48+L50</f>
        <v>885179</v>
      </c>
      <c r="M51" s="189">
        <f>M29+M32-M34+M36-M38+M40+M43-M45+M47+M48-M49+M50</f>
        <v>25181836.391305301</v>
      </c>
      <c r="N51" s="190">
        <f>N30+N33+N37+N41+N44+N47+N48+N50</f>
        <v>26071754</v>
      </c>
      <c r="O51" s="189">
        <f>O29+O32-O34+O36-O38+O40+O43-O45+O47+O48-O49+O50</f>
        <v>11787704.528694699</v>
      </c>
      <c r="P51" s="190">
        <f>P30+P33+P37+P41+P44+P47+P48+P50</f>
        <v>13283237</v>
      </c>
      <c r="Q51" s="410"/>
    </row>
    <row r="52" spans="1:17" s="25" customFormat="1" ht="16.5" thickBot="1" x14ac:dyDescent="0.3">
      <c r="A52" s="39"/>
      <c r="B52" s="167"/>
      <c r="C52" s="136"/>
      <c r="D52" s="191"/>
      <c r="E52" s="192"/>
      <c r="F52" s="193"/>
      <c r="G52" s="192"/>
      <c r="H52" s="194"/>
      <c r="I52" s="192"/>
      <c r="J52" s="193"/>
      <c r="K52" s="192"/>
      <c r="L52" s="193"/>
      <c r="M52" s="192"/>
      <c r="N52" s="194"/>
      <c r="O52" s="192"/>
      <c r="P52" s="193"/>
      <c r="Q52" s="405"/>
    </row>
    <row r="53" spans="1:17" s="25" customFormat="1" ht="15.75" x14ac:dyDescent="0.25">
      <c r="A53" s="39"/>
      <c r="B53" s="24"/>
      <c r="C53" s="24"/>
      <c r="D53" s="24"/>
      <c r="Q53" s="405"/>
    </row>
    <row r="54" spans="1:17" s="25" customFormat="1" ht="15.75" x14ac:dyDescent="0.25">
      <c r="A54" s="39"/>
      <c r="B54" s="152"/>
      <c r="C54" s="152" t="s">
        <v>61</v>
      </c>
      <c r="D54" s="152"/>
      <c r="Q54" s="405"/>
    </row>
    <row r="55" spans="1:17" s="25" customFormat="1" ht="13.15" customHeight="1" x14ac:dyDescent="0.25">
      <c r="A55" s="39"/>
      <c r="B55" s="152"/>
      <c r="C55" s="152"/>
      <c r="D55" s="195" t="s">
        <v>138</v>
      </c>
      <c r="Q55" s="405"/>
    </row>
    <row r="56" spans="1:17" s="25" customFormat="1" ht="15.75" x14ac:dyDescent="0.25">
      <c r="A56" s="39"/>
      <c r="B56" s="152"/>
      <c r="C56" s="152"/>
      <c r="D56" s="152" t="s">
        <v>71</v>
      </c>
      <c r="Q56" s="405"/>
    </row>
    <row r="57" spans="1:17" s="25" customFormat="1" ht="13.15" customHeight="1" x14ac:dyDescent="0.25">
      <c r="A57" s="39"/>
      <c r="B57" s="152"/>
      <c r="C57" s="152"/>
      <c r="D57" s="152" t="s">
        <v>66</v>
      </c>
      <c r="E57" s="196"/>
      <c r="Q57" s="405"/>
    </row>
    <row r="58" spans="1:17" s="25" customFormat="1" ht="13.15" customHeight="1" x14ac:dyDescent="0.25">
      <c r="A58" s="39"/>
      <c r="B58" s="24"/>
      <c r="C58" s="153"/>
      <c r="D58" s="195" t="s">
        <v>101</v>
      </c>
      <c r="Q58" s="405"/>
    </row>
    <row r="59" spans="1:17" s="25" customFormat="1" ht="13.15" customHeight="1" x14ac:dyDescent="0.25">
      <c r="A59" s="39"/>
      <c r="C59" s="155"/>
      <c r="D59" s="155"/>
      <c r="Q59" s="40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3: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80" zoomScaleNormal="80" workbookViewId="0">
      <selection activeCell="H78" sqref="H78"/>
    </sheetView>
  </sheetViews>
  <sheetFormatPr defaultRowHeight="15" x14ac:dyDescent="0.2"/>
  <cols>
    <col min="1" max="1" width="1.85546875" style="2" customWidth="1"/>
    <col min="2" max="2" width="69.85546875" style="199" customWidth="1"/>
    <col min="3" max="3" width="18.5703125" customWidth="1"/>
    <col min="4" max="4" width="73.71093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 xml:space="preserve">Premier Access Insurance Company </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2019</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c r="C18" s="212"/>
      <c r="D18" s="350" t="s">
        <v>163</v>
      </c>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203"/>
      <c r="C26" s="212"/>
      <c r="D26" s="350" t="s">
        <v>164</v>
      </c>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c r="C33" s="212"/>
      <c r="D33" s="350" t="s">
        <v>164</v>
      </c>
      <c r="E33" s="208"/>
    </row>
    <row r="34" spans="2:5" s="199" customFormat="1" ht="35.25" customHeight="1" x14ac:dyDescent="0.2">
      <c r="B34" s="203"/>
      <c r="C34" s="212"/>
      <c r="D34" s="350"/>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t="s">
        <v>164</v>
      </c>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c r="C47" s="212"/>
      <c r="D47" s="350" t="s">
        <v>164</v>
      </c>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c r="C55" s="217"/>
      <c r="D55" s="350" t="s">
        <v>164</v>
      </c>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c r="C62" s="217"/>
      <c r="D62" s="350" t="s">
        <v>165</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c r="C69" s="217"/>
      <c r="D69" s="350" t="s">
        <v>164</v>
      </c>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5.25" customHeight="1" x14ac:dyDescent="0.2">
      <c r="B76" s="203"/>
      <c r="C76" s="217"/>
      <c r="D76" s="350" t="s">
        <v>164</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N13" zoomScaleNormal="100" workbookViewId="0">
      <selection activeCell="V38" sqref="V38"/>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5.5703125" style="9" bestFit="1" customWidth="1"/>
    <col min="23" max="23" width="16.28515625" style="9" bestFit="1" customWidth="1"/>
    <col min="24" max="24" width="20.7109375" style="9" customWidth="1"/>
    <col min="25"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 xml:space="preserve">Premier Access Insurance Company </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c r="R21" s="262"/>
      <c r="S21" s="178"/>
      <c r="T21" s="176"/>
      <c r="U21" s="261"/>
      <c r="V21" s="262"/>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v>1037843</v>
      </c>
      <c r="R22" s="264">
        <v>986003</v>
      </c>
      <c r="S22" s="265">
        <f>'Pt 1 Summary of Data'!L24</f>
        <v>885179</v>
      </c>
      <c r="T22" s="266">
        <f>SUM(Q22:S22)</f>
        <v>2909025</v>
      </c>
      <c r="U22" s="263">
        <v>26129840</v>
      </c>
      <c r="V22" s="264">
        <v>23496999</v>
      </c>
      <c r="W22" s="265">
        <f>'Pt 1 Summary of Data'!N24</f>
        <v>26071754</v>
      </c>
      <c r="X22" s="266">
        <f>SUM(U22:W22)</f>
        <v>75698593</v>
      </c>
      <c r="Y22" s="263">
        <v>26619296</v>
      </c>
      <c r="Z22" s="264">
        <v>26446072</v>
      </c>
      <c r="AA22" s="265">
        <f>'Pt 1 Summary of Data'!P24</f>
        <v>13283237</v>
      </c>
      <c r="AB22" s="266">
        <f>SUM(Y22:AA22)</f>
        <v>66348605</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1037843</v>
      </c>
      <c r="R23" s="267">
        <f>SUM(R$22:R$22)</f>
        <v>986003</v>
      </c>
      <c r="S23" s="267">
        <f>SUM(S$22:S$22)</f>
        <v>885179</v>
      </c>
      <c r="T23" s="266">
        <f>SUM(Q23:S23)</f>
        <v>2909025</v>
      </c>
      <c r="U23" s="267">
        <f>SUM(U$22:U$22)</f>
        <v>26129840</v>
      </c>
      <c r="V23" s="267">
        <f>SUM(V$22:V$22)</f>
        <v>23496999</v>
      </c>
      <c r="W23" s="267">
        <f>SUM(W$22:W$22)</f>
        <v>26071754</v>
      </c>
      <c r="X23" s="266">
        <f>SUM(U23:W23)</f>
        <v>75698593</v>
      </c>
      <c r="Y23" s="267">
        <f>SUM(Y$22:Y$22)</f>
        <v>26619296</v>
      </c>
      <c r="Z23" s="267">
        <f>SUM(Z$22:Z$22)</f>
        <v>26446072</v>
      </c>
      <c r="AA23" s="267">
        <f>SUM(AA$22:AA$22)</f>
        <v>13283237</v>
      </c>
      <c r="AB23" s="266">
        <f>SUM(Y23:AA23)</f>
        <v>66348605</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v>1202658</v>
      </c>
      <c r="R26" s="264">
        <v>1556837</v>
      </c>
      <c r="S26" s="274">
        <f>'Pt 1 Summary of Data'!L21</f>
        <v>1485307.77</v>
      </c>
      <c r="T26" s="266">
        <f>SUM(Q26:S26)</f>
        <v>4244802.7699999996</v>
      </c>
      <c r="U26" s="273">
        <v>46613987</v>
      </c>
      <c r="V26" s="264">
        <v>42776200</v>
      </c>
      <c r="W26" s="274">
        <f>'Pt 1 Summary of Data'!N21</f>
        <v>47886443.713461027</v>
      </c>
      <c r="X26" s="266">
        <f>SUM(U26:W26)</f>
        <v>137276630.71346104</v>
      </c>
      <c r="Y26" s="273">
        <v>31712331</v>
      </c>
      <c r="Z26" s="264">
        <v>32149601</v>
      </c>
      <c r="AA26" s="274">
        <f>'Pt 1 Summary of Data'!P21</f>
        <v>16720396.721538983</v>
      </c>
      <c r="AB26" s="266">
        <f>SUM(Y26:AA26)</f>
        <v>80582328.721538991</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v>85510</v>
      </c>
      <c r="R27" s="264">
        <v>100893</v>
      </c>
      <c r="S27" s="274">
        <f>'Pt 1 Summary of Data'!L35</f>
        <v>47106.660824234365</v>
      </c>
      <c r="T27" s="266">
        <f>SUM(Q27:S27)</f>
        <v>233509.66082423436</v>
      </c>
      <c r="U27" s="273">
        <v>3389920</v>
      </c>
      <c r="V27" s="264">
        <v>3116133</v>
      </c>
      <c r="W27" s="274">
        <f>'Pt 1 Summary of Data'!N35</f>
        <v>1735406.2065256168</v>
      </c>
      <c r="X27" s="266">
        <f>SUM(U27:W27)</f>
        <v>8241459.2065256163</v>
      </c>
      <c r="Y27" s="273">
        <v>2326406</v>
      </c>
      <c r="Z27" s="264">
        <v>2367031</v>
      </c>
      <c r="AA27" s="274">
        <f>'Pt 1 Summary of Data'!P35</f>
        <v>602100.37410227582</v>
      </c>
      <c r="AB27" s="266">
        <f>SUM(Y27:AA27)</f>
        <v>5295537.3741022758</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1117148</v>
      </c>
      <c r="R28" s="274">
        <f t="shared" si="0"/>
        <v>1455944</v>
      </c>
      <c r="S28" s="274">
        <f t="shared" si="0"/>
        <v>1438201.1091757657</v>
      </c>
      <c r="T28" s="112">
        <f>T$26-T$27</f>
        <v>4011293.109175765</v>
      </c>
      <c r="U28" s="274">
        <f t="shared" si="0"/>
        <v>43224067</v>
      </c>
      <c r="V28" s="274">
        <f t="shared" si="0"/>
        <v>39660067</v>
      </c>
      <c r="W28" s="274">
        <f t="shared" si="0"/>
        <v>46151037.50693541</v>
      </c>
      <c r="X28" s="112">
        <f>X$26-X$27</f>
        <v>129035171.50693542</v>
      </c>
      <c r="Y28" s="274">
        <f t="shared" si="0"/>
        <v>29385925</v>
      </c>
      <c r="Z28" s="274">
        <f t="shared" si="0"/>
        <v>29782570</v>
      </c>
      <c r="AA28" s="274">
        <f t="shared" si="0"/>
        <v>16118296.347436707</v>
      </c>
      <c r="AB28" s="112">
        <f>AB$26-AB$27</f>
        <v>75286791.347436711</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3378</v>
      </c>
      <c r="R30" s="279">
        <v>2280</v>
      </c>
      <c r="S30" s="280">
        <f>'Pt 1 Summary of Data'!L49</f>
        <v>2036.6666666666667</v>
      </c>
      <c r="T30" s="281">
        <f>SUM(Q30:S30)</f>
        <v>7694.666666666667</v>
      </c>
      <c r="U30" s="282">
        <v>92414</v>
      </c>
      <c r="V30" s="279">
        <v>79793</v>
      </c>
      <c r="W30" s="283">
        <f>'Pt 1 Summary of Data'!N49</f>
        <v>91718.333333333328</v>
      </c>
      <c r="X30" s="281">
        <f>SUM(U30:W30)</f>
        <v>263925.33333333331</v>
      </c>
      <c r="Y30" s="282">
        <v>68159</v>
      </c>
      <c r="Z30" s="279">
        <v>72990</v>
      </c>
      <c r="AA30" s="283">
        <f>'Pt 1 Summary of Data'!P49</f>
        <v>38161.916666666664</v>
      </c>
      <c r="AB30" s="281">
        <f>SUM(Y30:AA30)</f>
        <v>179310.91666666666</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f>IF(T30&lt;1000,"Not Required to Calculate",T23/T28)</f>
        <v>0.72520878450533932</v>
      </c>
      <c r="U33" s="292"/>
      <c r="V33" s="293"/>
      <c r="W33" s="293"/>
      <c r="X33" s="294">
        <f>IF(X30&lt;1000,"Not Required to Calculate",X23/X28)</f>
        <v>0.5866508496556021</v>
      </c>
      <c r="Y33" s="292"/>
      <c r="Z33" s="293"/>
      <c r="AA33" s="293"/>
      <c r="AB33" s="294">
        <f>IF(AB30&lt;1000,"Not Required to Calculate",AB23/AB28)</f>
        <v>0.8812781606512039</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B25" sqref="B25"/>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2" t="s">
        <v>127</v>
      </c>
    </row>
    <row r="8" spans="2:3" s="2" customFormat="1" ht="15.75" customHeight="1" x14ac:dyDescent="0.25">
      <c r="B8" s="298" t="str">
        <f>'Cover Page'!C8</f>
        <v xml:space="preserve">Premier Access Insurance Company </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2019</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3"/>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E27"/>
  <sheetViews>
    <sheetView topLeftCell="A6" zoomScaleNormal="100" workbookViewId="0">
      <selection activeCell="G27" sqref="G27"/>
    </sheetView>
  </sheetViews>
  <sheetFormatPr defaultRowHeight="15" x14ac:dyDescent="0.2"/>
  <cols>
    <col min="1" max="1" width="1.85546875" style="18" customWidth="1"/>
    <col min="2" max="2" width="96.140625" style="25" customWidth="1"/>
    <col min="3" max="3" width="30.85546875" style="18" customWidth="1"/>
    <col min="4"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 xml:space="preserve">Premier Access Insurance Company </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2019</v>
      </c>
    </row>
    <row r="13" spans="2:4" ht="15.75" x14ac:dyDescent="0.25">
      <c r="B13" s="303"/>
    </row>
    <row r="17" spans="2:5" s="25" customFormat="1" ht="15.75" thickBot="1" x14ac:dyDescent="0.25">
      <c r="B17" s="304" t="s">
        <v>92</v>
      </c>
    </row>
    <row r="18" spans="2:5" s="25" customFormat="1" ht="150.75" thickBot="1" x14ac:dyDescent="0.25">
      <c r="B18" s="413" t="s">
        <v>158</v>
      </c>
      <c r="C18" s="414"/>
      <c r="D18" s="46"/>
      <c r="E18" s="46"/>
    </row>
    <row r="19" spans="2:5" s="25" customFormat="1" x14ac:dyDescent="0.2"/>
    <row r="20" spans="2:5" s="25" customFormat="1" x14ac:dyDescent="0.2"/>
    <row r="21" spans="2:5" s="25" customFormat="1" x14ac:dyDescent="0.2"/>
    <row r="22" spans="2:5" s="25" customFormat="1" x14ac:dyDescent="0.2"/>
    <row r="23" spans="2:5" s="25" customFormat="1" x14ac:dyDescent="0.2">
      <c r="B23" s="24" t="s">
        <v>93</v>
      </c>
      <c r="C23" s="25" t="s">
        <v>167</v>
      </c>
    </row>
    <row r="24" spans="2:5" s="25" customFormat="1" x14ac:dyDescent="0.2"/>
    <row r="25" spans="2:5" s="25" customFormat="1" x14ac:dyDescent="0.2"/>
    <row r="26" spans="2:5" s="25" customFormat="1" x14ac:dyDescent="0.2"/>
    <row r="27" spans="2:5" s="25" customFormat="1" x14ac:dyDescent="0.2">
      <c r="B27" s="24" t="s">
        <v>94</v>
      </c>
      <c r="C27" s="25" t="s">
        <v>166</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5"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2020-08-21T16:47:37Z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