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9300" tabRatio="646" firstSheet="1" activeTab="4"/>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workbook>
</file>

<file path=xl/calcChain.xml><?xml version="1.0" encoding="utf-8"?>
<calcChain xmlns="http://schemas.openxmlformats.org/spreadsheetml/2006/main">
  <c r="P28" i="4" l="1"/>
  <c r="P43" i="4" l="1"/>
  <c r="P41" i="4"/>
  <c r="P39" i="4"/>
  <c r="P38" i="4"/>
  <c r="P34" i="4"/>
  <c r="P32" i="4"/>
  <c r="P31" i="4"/>
  <c r="P22" i="18"/>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T33" i="10" l="1"/>
  <c r="T27" i="10"/>
  <c r="T28" i="10" s="1"/>
  <c r="S28" i="10"/>
  <c r="X33" i="10"/>
  <c r="AA28" i="10"/>
  <c r="K28" i="10"/>
  <c r="G28" i="10"/>
  <c r="L33" i="10"/>
  <c r="P33" i="10"/>
  <c r="H33" i="10"/>
  <c r="O28" i="10"/>
</calcChain>
</file>

<file path=xl/sharedStrings.xml><?xml version="1.0" encoding="utf-8"?>
<sst xmlns="http://schemas.openxmlformats.org/spreadsheetml/2006/main" count="315" uniqueCount="178">
  <si>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</si>
  <si>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</si>
  <si>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</si>
  <si>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</si>
  <si>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</si>
  <si>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</si>
  <si>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</si>
  <si>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</si>
  <si>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</si>
  <si>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</si>
  <si>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</si>
  <si>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</si>
  <si>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</si>
  <si>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</si>
  <si>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</si>
  <si>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</si>
  <si>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</si>
  <si>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</si>
  <si>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</si>
  <si>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</si>
  <si>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</si>
  <si>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</si>
  <si>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</si>
  <si>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</si>
  <si>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</si>
  <si>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</si>
  <si>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</si>
  <si>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</si>
  <si>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</si>
  <si>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</si>
  <si>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</si>
  <si>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</si>
  <si>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</si>
  <si>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</si>
  <si>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</si>
  <si>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</si>
  <si>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</si>
  <si>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</si>
  <si>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</si>
  <si>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</si>
  <si>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</si>
  <si>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</si>
  <si>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</si>
  <si>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</si>
  <si>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</si>
  <si>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</si>
  <si>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</si>
  <si>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</si>
  <si>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</si>
  <si>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</si>
  <si>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</si>
  <si>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</si>
  <si>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</si>
  <si>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</si>
  <si>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</si>
  <si>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</si>
  <si>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</si>
  <si>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</si>
  <si>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</si>
  <si>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</si>
  <si>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</si>
  <si>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</si>
  <si>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</si>
  <si>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</si>
  <si>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</si>
  <si>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</si>
  <si>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</si>
  <si>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</si>
  <si>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</si>
  <si>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</si>
  <si>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</si>
  <si>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</si>
  <si>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</si>
  <si>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</si>
  <si>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</si>
  <si>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</si>
  <si>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</si>
  <si>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</si>
  <si>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</si>
  <si>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</si>
  <si>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</si>
  <si>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</si>
  <si>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</si>
  <si>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</si>
  <si>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</si>
  <si>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</si>
  <si>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</si>
  <si>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</si>
  <si>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</si>
  <si>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</si>
  <si>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</si>
  <si>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</si>
  <si>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</si>
  <si>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</si>
  <si>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</si>
  <si>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</si>
  <si>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</si>
  <si>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</si>
  <si>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</si>
  <si>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</si>
  <si>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</si>
  <si>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</si>
  <si>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</si>
  <si>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</si>
  <si>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</si>
  <si>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</si>
  <si>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</si>
  <si>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</si>
  <si>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</si>
  <si>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</si>
  <si>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</si>
  <si>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</si>
  <si>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</si>
  <si>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</si>
  <si>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</si>
  <si>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</si>
  <si>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</si>
  <si>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</si>
  <si>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</si>
  <si>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</si>
  <si>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</si>
  <si>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</si>
  <si>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</si>
  <si>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</si>
  <si>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</si>
  <si>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</si>
  <si>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</si>
  <si>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</si>
  <si>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</si>
  <si>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</si>
  <si>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</si>
  <si>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</si>
  <si>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</si>
  <si>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</si>
  <si>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</si>
  <si>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</si>
  <si>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</si>
  <si>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</si>
  <si>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</si>
  <si>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</si>
  <si>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</si>
  <si>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</si>
  <si>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</si>
  <si>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</si>
  <si>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</si>
  <si>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</si>
  <si>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</si>
  <si>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</si>
  <si>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</si>
  <si>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</si>
  <si>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</si>
  <si>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</si>
  <si>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</si>
  <si>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</si>
  <si>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</si>
  <si>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</si>
  <si>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</si>
  <si>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</si>
  <si>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</si>
  <si>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</si>
  <si>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2019</t>
  </si>
  <si>
    <t>Pan-American Life Insurance Company</t>
  </si>
  <si>
    <t>No</t>
  </si>
  <si>
    <t>IBNR was allocated based on percentage of last three months reserve from California groups</t>
  </si>
  <si>
    <t>Direct Claim Liability Part 2 Line 2.4b</t>
  </si>
  <si>
    <t>Federal Income Taxes</t>
  </si>
  <si>
    <t>Used 21% FIT rate</t>
  </si>
  <si>
    <t>Premium Taxes</t>
  </si>
  <si>
    <t>Premium Taxes are allocated based on a percentage of 2019 premium.</t>
  </si>
  <si>
    <t>Regulatory authority licenses and fees are allocated based on a percentage of 2019 premium.</t>
  </si>
  <si>
    <t>Direct Sales</t>
  </si>
  <si>
    <t>Direct Sales Salaries are allocated based on a percentage of 2019 premium.</t>
  </si>
  <si>
    <t>Commissions</t>
  </si>
  <si>
    <t>Agent and Broker Fees and Commissions are allocated based on a percentage of 2019 premium.</t>
  </si>
  <si>
    <t>Other Taxes</t>
  </si>
  <si>
    <t>Other Taxes are allocated based on a percentage of 2019 premium.</t>
  </si>
  <si>
    <t>General Expenses</t>
  </si>
  <si>
    <t>Other General and Administrative Expenses are allocated based on a percentage of 2019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</si>
</sst>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07">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1" fillId="0" borderId="65" xfId="325" applyFont="1" applyFill="1" applyBorder="1" applyProtection="1">
      <protection locked="0"/>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0" fontId="4" fillId="0" borderId="75" xfId="0" applyFont="1" applyBorder="1" applyAlignment="1" applyProtection="1">
      <alignment horizontal="left" wrapText="1" indent="3"/>
      <protection locked="0"/>
    </xf>
    <xf numFmtId="0" fontId="0" fillId="0" borderId="75" xfId="0" applyFont="1" applyBorder="1" applyAlignment="1" applyProtection="1">
      <alignment horizontal="left" wrapText="1" indent="3"/>
      <protection locked="0"/>
    </xf>
  </cellXfs>
  <cellStyles count="32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3" xfId="233"/>
    <cellStyle name="Normal 4 3 2" xfId="304"/>
    <cellStyle name="Normal 4 4" xfId="270"/>
    <cellStyle name="Normal 5" xfId="150"/>
    <cellStyle name="Normal 6" xfId="253"/>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4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2"/>
  <sheetViews>
    <sheetView zoomScaleNormal="100" workbookViewId="0">
      <selection activeCell="C11" sqref="C11"/>
    </sheetView>
  </sheetViews>
  <sheetFormatPr defaultRowHeight="15" x14ac:dyDescent="0.2"/>
  <cols>
    <col min="1" max="1" width="2.42578125" style="25" bestFit="1" customWidth="1"/>
    <col min="2" max="2" width="70.42578125" style="25" bestFit="1" customWidth="1"/>
    <col min="3" max="3" width="44.85546875" style="25" bestFit="1"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160</v>
      </c>
    </row>
    <row r="7" spans="1:3" ht="15.75" x14ac:dyDescent="0.2">
      <c r="A7" s="32" t="s">
        <v>1</v>
      </c>
      <c r="B7" s="33" t="s">
        <v>134</v>
      </c>
      <c r="C7" s="35"/>
    </row>
    <row r="8" spans="1:3" ht="15.75" x14ac:dyDescent="0.2">
      <c r="A8" s="32" t="s">
        <v>2</v>
      </c>
      <c r="B8" s="33" t="s">
        <v>88</v>
      </c>
      <c r="C8" s="34" t="s">
        <v>161</v>
      </c>
    </row>
    <row r="9" spans="1:3" ht="15.75" x14ac:dyDescent="0.2">
      <c r="A9" s="32" t="s">
        <v>3</v>
      </c>
      <c r="B9" s="33" t="s">
        <v>89</v>
      </c>
      <c r="C9" s="34"/>
    </row>
    <row r="10" spans="1:3" ht="16.5" thickBot="1" x14ac:dyDescent="0.3">
      <c r="A10" s="36" t="s">
        <v>4</v>
      </c>
      <c r="B10" s="37" t="s">
        <v>86</v>
      </c>
      <c r="C10" s="38" t="s">
        <v>162</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P59"/>
  <sheetViews>
    <sheetView topLeftCell="A7" zoomScaleNormal="100" workbookViewId="0">
      <pane xSplit="4" ySplit="13" topLeftCell="L41" activePane="bottomRight" state="frozen"/>
      <selection activeCell="A7" sqref="A7"/>
      <selection pane="topRight" activeCell="E7" sqref="E7"/>
      <selection pane="bottomLeft" activeCell="A20" sqref="A20"/>
      <selection pane="bottomRight" activeCell="A49" sqref="A49"/>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f>'Cover Page'!C7</f>
        <v>0</v>
      </c>
      <c r="E6" s="335"/>
      <c r="F6" s="336"/>
      <c r="G6" s="25"/>
      <c r="H6" s="50" t="str">
        <f>'Cover Page'!C10</f>
        <v>No</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Pan-American Life Insurance Company</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f>'Cover Page'!C9</f>
        <v>0</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2019</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12/31/2019</v>
      </c>
      <c r="F18" s="63">
        <f>DATE(YEAR(E18)+0,MONTH(E18)+3,DAY(E18)+0)</f>
        <v>43921</v>
      </c>
      <c r="G18" s="62" t="str">
        <f>"12/31/"&amp;""&amp;'Cover Page'!C$6</f>
        <v>12/31/2019</v>
      </c>
      <c r="H18" s="64">
        <f>DATE(YEAR(G18)+0,MONTH(G18)+3,DAY(G18)+0)</f>
        <v>43921</v>
      </c>
      <c r="I18" s="62" t="str">
        <f>"12/31/"&amp;""&amp;'Cover Page'!C$6</f>
        <v>12/31/2019</v>
      </c>
      <c r="J18" s="64">
        <f>DATE(YEAR(I18)+0,MONTH(I18)+3,DAY(I18)+0)</f>
        <v>43921</v>
      </c>
      <c r="K18" s="62" t="str">
        <f>"12/31/"&amp;""&amp;'Cover Page'!C$6</f>
        <v>12/31/2019</v>
      </c>
      <c r="L18" s="64">
        <f>DATE(YEAR(K18)+0,MONTH(K18)+3,DAY(K18)+0)</f>
        <v>43921</v>
      </c>
      <c r="M18" s="62" t="str">
        <f>"12/31/"&amp;""&amp;'Cover Page'!C$6</f>
        <v>12/31/2019</v>
      </c>
      <c r="N18" s="64">
        <f>DATE(YEAR(M18)+0,MONTH(M18)+3,DAY(M18)+0)</f>
        <v>43921</v>
      </c>
      <c r="O18" s="62" t="str">
        <f>"12/31/"&amp;""&amp;'Cover Page'!C$6</f>
        <v>12/31/2019</v>
      </c>
      <c r="P18" s="64">
        <f>DATE(YEAR(O18)+0,MONTH(O18)+3,DAY(O18)+0)</f>
        <v>43921</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0</v>
      </c>
      <c r="L21" s="83">
        <f>'Pt 2 Premium and Claims'!L22+'Pt 2 Premium and Claims'!L23-'Pt 2 Premium and Claims'!L24-'Pt 2 Premium and Claims'!L25</f>
        <v>0</v>
      </c>
      <c r="M21" s="82">
        <f>'Pt 2 Premium and Claims'!M22+'Pt 2 Premium and Claims'!M23-'Pt 2 Premium and Claims'!M24-'Pt 2 Premium and Claims'!M25</f>
        <v>0</v>
      </c>
      <c r="N21" s="83">
        <f>'Pt 2 Premium and Claims'!N22+'Pt 2 Premium and Claims'!N23-'Pt 2 Premium and Claims'!N24-'Pt 2 Premium and Claims'!N25</f>
        <v>0</v>
      </c>
      <c r="O21" s="82">
        <f>'Pt 2 Premium and Claims'!O22+'Pt 2 Premium and Claims'!O23-'Pt 2 Premium and Claims'!O24-'Pt 2 Premium and Claims'!O25</f>
        <v>704491.66</v>
      </c>
      <c r="P21" s="83">
        <f>'Pt 2 Premium and Claims'!P22+'Pt 2 Premium and Claims'!P23-'Pt 2 Premium and Claims'!P24-'Pt 2 Premium and Claims'!P25</f>
        <v>704491.66</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0</v>
      </c>
      <c r="L24" s="83">
        <f>'Pt 2 Premium and Claims'!L51</f>
        <v>0</v>
      </c>
      <c r="M24" s="82">
        <f>'Pt 2 Premium and Claims'!M51</f>
        <v>0</v>
      </c>
      <c r="N24" s="83">
        <f>'Pt 2 Premium and Claims'!N51</f>
        <v>0</v>
      </c>
      <c r="O24" s="82">
        <f>'Pt 2 Premium and Claims'!O51</f>
        <v>222710.01</v>
      </c>
      <c r="P24" s="83">
        <f>'Pt 2 Premium and Claims'!P51</f>
        <v>219610</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106"/>
      <c r="L28" s="108"/>
      <c r="M28" s="106"/>
      <c r="N28" s="105"/>
      <c r="O28" s="106">
        <v>61465.36</v>
      </c>
      <c r="P28" s="108">
        <f>O28</f>
        <v>61465.36</v>
      </c>
    </row>
    <row r="29" spans="2:16" s="39" customFormat="1" ht="30" x14ac:dyDescent="0.2">
      <c r="B29" s="97"/>
      <c r="C29" s="101"/>
      <c r="D29" s="81" t="s">
        <v>67</v>
      </c>
      <c r="E29" s="106"/>
      <c r="F29" s="108"/>
      <c r="G29" s="104"/>
      <c r="H29" s="105"/>
      <c r="I29" s="106"/>
      <c r="J29" s="107"/>
      <c r="K29" s="106"/>
      <c r="L29" s="108"/>
      <c r="M29" s="106"/>
      <c r="N29" s="105"/>
      <c r="O29" s="106"/>
      <c r="P29" s="108"/>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110"/>
      <c r="L31" s="108"/>
      <c r="M31" s="106"/>
      <c r="N31" s="105"/>
      <c r="O31" s="106">
        <v>862</v>
      </c>
      <c r="P31" s="108">
        <f>O31</f>
        <v>862</v>
      </c>
    </row>
    <row r="32" spans="2:16" x14ac:dyDescent="0.2">
      <c r="B32" s="79"/>
      <c r="C32" s="101"/>
      <c r="D32" s="109" t="s">
        <v>104</v>
      </c>
      <c r="E32" s="106"/>
      <c r="F32" s="108"/>
      <c r="G32" s="104"/>
      <c r="H32" s="105"/>
      <c r="I32" s="106"/>
      <c r="J32" s="107"/>
      <c r="K32" s="106"/>
      <c r="L32" s="108"/>
      <c r="M32" s="106"/>
      <c r="N32" s="105"/>
      <c r="O32" s="106">
        <v>19111</v>
      </c>
      <c r="P32" s="108">
        <f>O32</f>
        <v>19111</v>
      </c>
    </row>
    <row r="33" spans="2:16" x14ac:dyDescent="0.2">
      <c r="B33" s="79"/>
      <c r="C33" s="101"/>
      <c r="D33" s="109" t="s">
        <v>103</v>
      </c>
      <c r="E33" s="106"/>
      <c r="F33" s="108"/>
      <c r="G33" s="104"/>
      <c r="H33" s="105"/>
      <c r="I33" s="106"/>
      <c r="J33" s="107"/>
      <c r="K33" s="106"/>
      <c r="L33" s="108"/>
      <c r="M33" s="106"/>
      <c r="N33" s="105"/>
      <c r="O33" s="106"/>
      <c r="P33" s="108"/>
    </row>
    <row r="34" spans="2:16" x14ac:dyDescent="0.2">
      <c r="B34" s="79"/>
      <c r="C34" s="101">
        <v>3.3</v>
      </c>
      <c r="D34" s="109" t="s">
        <v>21</v>
      </c>
      <c r="E34" s="110"/>
      <c r="F34" s="108"/>
      <c r="G34" s="104"/>
      <c r="H34" s="105"/>
      <c r="I34" s="106"/>
      <c r="J34" s="107"/>
      <c r="K34" s="110"/>
      <c r="L34" s="108"/>
      <c r="M34" s="106"/>
      <c r="N34" s="105"/>
      <c r="O34" s="106">
        <v>833</v>
      </c>
      <c r="P34" s="108">
        <f>O34</f>
        <v>833</v>
      </c>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0</v>
      </c>
      <c r="L35" s="112">
        <f t="shared" si="0"/>
        <v>0</v>
      </c>
      <c r="M35" s="111">
        <f t="shared" si="0"/>
        <v>0</v>
      </c>
      <c r="N35" s="112">
        <f t="shared" si="0"/>
        <v>0</v>
      </c>
      <c r="O35" s="111">
        <f t="shared" si="0"/>
        <v>82271.360000000001</v>
      </c>
      <c r="P35" s="112">
        <f t="shared" si="0"/>
        <v>82271.360000000001</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c r="L38" s="108"/>
      <c r="M38" s="106"/>
      <c r="N38" s="108"/>
      <c r="O38" s="106">
        <v>48772</v>
      </c>
      <c r="P38" s="108">
        <f>O38</f>
        <v>48772</v>
      </c>
    </row>
    <row r="39" spans="2:16" x14ac:dyDescent="0.2">
      <c r="B39" s="116"/>
      <c r="C39" s="101">
        <v>4.2</v>
      </c>
      <c r="D39" s="109" t="s">
        <v>19</v>
      </c>
      <c r="E39" s="106"/>
      <c r="F39" s="108"/>
      <c r="G39" s="106"/>
      <c r="H39" s="108"/>
      <c r="I39" s="106"/>
      <c r="J39" s="108"/>
      <c r="K39" s="106"/>
      <c r="L39" s="108"/>
      <c r="M39" s="106"/>
      <c r="N39" s="108"/>
      <c r="O39" s="106">
        <v>67603</v>
      </c>
      <c r="P39" s="108">
        <f>O39</f>
        <v>67603</v>
      </c>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110"/>
      <c r="L41" s="108"/>
      <c r="M41" s="110"/>
      <c r="N41" s="108"/>
      <c r="O41" s="110">
        <v>6922</v>
      </c>
      <c r="P41" s="108">
        <f>O41</f>
        <v>6922</v>
      </c>
    </row>
    <row r="42" spans="2:16" ht="30" x14ac:dyDescent="0.2">
      <c r="B42" s="116"/>
      <c r="C42" s="117"/>
      <c r="D42" s="81" t="s">
        <v>123</v>
      </c>
      <c r="E42" s="110"/>
      <c r="F42" s="108"/>
      <c r="G42" s="110"/>
      <c r="H42" s="108"/>
      <c r="I42" s="110"/>
      <c r="J42" s="108"/>
      <c r="K42" s="110"/>
      <c r="L42" s="108"/>
      <c r="M42" s="110"/>
      <c r="N42" s="108"/>
      <c r="O42" s="110"/>
      <c r="P42" s="108"/>
    </row>
    <row r="43" spans="2:16" x14ac:dyDescent="0.2">
      <c r="B43" s="116"/>
      <c r="C43" s="101">
        <v>4.4000000000000004</v>
      </c>
      <c r="D43" s="109" t="s">
        <v>20</v>
      </c>
      <c r="E43" s="110"/>
      <c r="F43" s="104"/>
      <c r="G43" s="110"/>
      <c r="H43" s="104"/>
      <c r="I43" s="110"/>
      <c r="J43" s="104"/>
      <c r="K43" s="110"/>
      <c r="L43" s="104"/>
      <c r="M43" s="110"/>
      <c r="N43" s="104"/>
      <c r="O43" s="110">
        <v>157999</v>
      </c>
      <c r="P43" s="108">
        <f>O43</f>
        <v>157999</v>
      </c>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0</v>
      </c>
      <c r="L44" s="83">
        <f t="shared" si="1"/>
        <v>0</v>
      </c>
      <c r="M44" s="82">
        <f t="shared" si="1"/>
        <v>0</v>
      </c>
      <c r="N44" s="118">
        <f t="shared" si="1"/>
        <v>0</v>
      </c>
      <c r="O44" s="82">
        <f t="shared" si="1"/>
        <v>281296</v>
      </c>
      <c r="P44" s="83">
        <f t="shared" si="1"/>
        <v>281296</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c r="L47" s="126"/>
      <c r="M47" s="125"/>
      <c r="N47" s="126"/>
      <c r="O47" s="125">
        <v>2918</v>
      </c>
      <c r="P47" s="103">
        <v>2918</v>
      </c>
    </row>
    <row r="48" spans="2:16" s="39" customFormat="1" x14ac:dyDescent="0.2">
      <c r="B48" s="97"/>
      <c r="C48" s="101">
        <v>5.2</v>
      </c>
      <c r="D48" s="109" t="s">
        <v>27</v>
      </c>
      <c r="E48" s="125"/>
      <c r="F48" s="126"/>
      <c r="G48" s="125"/>
      <c r="H48" s="126"/>
      <c r="I48" s="125"/>
      <c r="J48" s="126"/>
      <c r="K48" s="125"/>
      <c r="L48" s="126"/>
      <c r="M48" s="125"/>
      <c r="N48" s="126"/>
      <c r="O48" s="125">
        <v>28107</v>
      </c>
      <c r="P48" s="127">
        <v>28107</v>
      </c>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0</v>
      </c>
      <c r="L49" s="129">
        <f t="shared" si="2"/>
        <v>0</v>
      </c>
      <c r="M49" s="128">
        <f>M48/12</f>
        <v>0</v>
      </c>
      <c r="N49" s="129">
        <f>N48/12</f>
        <v>0</v>
      </c>
      <c r="O49" s="128">
        <f t="shared" si="2"/>
        <v>2342.25</v>
      </c>
      <c r="P49" s="129">
        <f t="shared" si="2"/>
        <v>2342.25</v>
      </c>
    </row>
    <row r="50" spans="2:16" ht="45" customHeight="1" x14ac:dyDescent="0.2">
      <c r="B50" s="130"/>
      <c r="C50" s="131"/>
      <c r="D50" s="132"/>
      <c r="E50" s="334" t="str">
        <f>"Grand Total as of "&amp;""&amp;TEXT(E$18,"MM/DD/YYYY")&amp;" for ALL markets in col. 1-12."</f>
        <v>Grand Total as of 12/31/2019 for ALL markets in col. 1-12.</v>
      </c>
      <c r="F50" s="133"/>
      <c r="G50" s="133"/>
      <c r="H50" s="133"/>
      <c r="I50" s="133"/>
      <c r="J50" s="133"/>
      <c r="K50" s="134"/>
      <c r="L50" s="133"/>
      <c r="M50" s="133"/>
      <c r="N50" s="133"/>
      <c r="O50" s="133"/>
      <c r="P50" s="135"/>
    </row>
    <row r="51" spans="2:16" x14ac:dyDescent="0.2">
      <c r="B51" s="139" t="s">
        <v>56</v>
      </c>
      <c r="C51" s="140" t="s">
        <v>53</v>
      </c>
      <c r="D51" s="141"/>
      <c r="E51" s="392"/>
      <c r="F51" s="142"/>
      <c r="G51" s="142"/>
      <c r="H51" s="142"/>
      <c r="I51" s="142"/>
      <c r="J51" s="142"/>
      <c r="K51" s="138"/>
      <c r="L51" s="142"/>
      <c r="M51" s="142"/>
      <c r="N51" s="142"/>
      <c r="O51" s="142"/>
      <c r="P51" s="143"/>
    </row>
    <row r="52" spans="2:16" ht="15.75" thickBot="1" x14ac:dyDescent="0.25">
      <c r="B52" s="144" t="s">
        <v>57</v>
      </c>
      <c r="C52" s="145" t="s">
        <v>129</v>
      </c>
      <c r="D52" s="146"/>
      <c r="E52" s="147"/>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3" priority="73" stopIfTrue="1" operator="lessThan">
      <formula>0</formula>
    </cfRule>
  </conditionalFormatting>
  <conditionalFormatting sqref="K28:K29 K31:K34 M28:M29 M31:M34 O28:O29 O31:O34 O44 M44 K44">
    <cfRule type="cellIs" dxfId="42" priority="42" stopIfTrue="1" operator="lessThan">
      <formula>0</formula>
    </cfRule>
  </conditionalFormatting>
  <conditionalFormatting sqref="G35:H35">
    <cfRule type="cellIs" dxfId="41" priority="14" stopIfTrue="1" operator="lessThan">
      <formula>0</formula>
    </cfRule>
  </conditionalFormatting>
  <conditionalFormatting sqref="I35:J35">
    <cfRule type="cellIs" dxfId="40" priority="13" stopIfTrue="1" operator="lessThan">
      <formula>0</formula>
    </cfRule>
  </conditionalFormatting>
  <conditionalFormatting sqref="K35:L35">
    <cfRule type="cellIs" dxfId="39" priority="12" stopIfTrue="1" operator="lessThan">
      <formula>0</formula>
    </cfRule>
  </conditionalFormatting>
  <conditionalFormatting sqref="M35:N35">
    <cfRule type="cellIs" dxfId="38" priority="11" stopIfTrue="1" operator="lessThan">
      <formula>0</formula>
    </cfRule>
  </conditionalFormatting>
  <conditionalFormatting sqref="O35:P35">
    <cfRule type="cellIs" dxfId="37" priority="10" stopIfTrue="1" operator="lessThan">
      <formula>0</formula>
    </cfRule>
  </conditionalFormatting>
  <conditionalFormatting sqref="G38:G39 I38:I39 K38:K39 M38:M39 O38:O39">
    <cfRule type="cellIs" dxfId="36" priority="9" stopIfTrue="1" operator="lessThan">
      <formula>0</formula>
    </cfRule>
  </conditionalFormatting>
  <conditionalFormatting sqref="F43">
    <cfRule type="cellIs" dxfId="35" priority="8" stopIfTrue="1" operator="lessThan">
      <formula>0</formula>
    </cfRule>
  </conditionalFormatting>
  <conditionalFormatting sqref="E43">
    <cfRule type="cellIs" dxfId="34" priority="6" stopIfTrue="1" operator="lessThan">
      <formula>0</formula>
    </cfRule>
  </conditionalFormatting>
  <conditionalFormatting sqref="H43 J43 L43 N43">
    <cfRule type="cellIs" dxfId="33" priority="4" stopIfTrue="1" operator="lessThan">
      <formula>0</formula>
    </cfRule>
  </conditionalFormatting>
  <conditionalFormatting sqref="G43 I43 K43 M43 O43">
    <cfRule type="cellIs" dxfId="32" priority="3" stopIfTrue="1" operator="lessThan">
      <formula>0</formula>
    </cfRule>
  </conditionalFormatting>
  <conditionalFormatting sqref="G41:G42 I41:I42 K41:K42 M41:M42 O41:O42">
    <cfRule type="cellIs" dxfId="31" priority="2" stopIfTrue="1" operator="lessThan">
      <formula>0</formula>
    </cfRule>
  </conditionalFormatting>
  <conditionalFormatting sqref="G47:O48">
    <cfRule type="cellIs" dxfId="30"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P59"/>
  <sheetViews>
    <sheetView topLeftCell="E14" zoomScale="70" zoomScaleNormal="70" workbookViewId="0">
      <selection activeCell="E35" sqref="E35"/>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f>'Cover Page'!C7</f>
        <v>0</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Pan-American Life Insurance Company</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f>'Cover Page'!C9</f>
        <v>0</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2019</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12/31/2019</v>
      </c>
      <c r="F19" s="63">
        <f>DATE(YEAR(E19)+0,MONTH(E19)+3,DAY(E19)+0)</f>
        <v>43921</v>
      </c>
      <c r="G19" s="62" t="str">
        <f>"12/31/"&amp;""&amp;'Cover Page'!C$6</f>
        <v>12/31/2019</v>
      </c>
      <c r="H19" s="64">
        <f>DATE(YEAR(G19)+0,MONTH(G19)+3,DAY(G19)+0)</f>
        <v>43921</v>
      </c>
      <c r="I19" s="62" t="str">
        <f>"12/31/"&amp;""&amp;'Cover Page'!C$6</f>
        <v>12/31/2019</v>
      </c>
      <c r="J19" s="64">
        <f>DATE(YEAR(I19)+0,MONTH(I19)+3,DAY(I19)+0)</f>
        <v>43921</v>
      </c>
      <c r="K19" s="62" t="str">
        <f>"12/31/"&amp;""&amp;'Cover Page'!C$6</f>
        <v>12/31/2019</v>
      </c>
      <c r="L19" s="64">
        <f>DATE(YEAR(K19)+0,MONTH(K19)+3,DAY(K19)+0)</f>
        <v>43921</v>
      </c>
      <c r="M19" s="62" t="str">
        <f>"12/31/"&amp;""&amp;'Cover Page'!C$6</f>
        <v>12/31/2019</v>
      </c>
      <c r="N19" s="64">
        <f>DATE(YEAR(M19)+0,MONTH(M19)+3,DAY(M19)+0)</f>
        <v>43921</v>
      </c>
      <c r="O19" s="62" t="str">
        <f>"12/31/"&amp;""&amp;'Cover Page'!C$6</f>
        <v>12/31/2019</v>
      </c>
      <c r="P19" s="64">
        <f>DATE(YEAR(O19)+0,MONTH(O19)+3,DAY(O19)+0)</f>
        <v>43921</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c r="H22" s="166"/>
      <c r="I22" s="165"/>
      <c r="J22" s="166"/>
      <c r="K22" s="165"/>
      <c r="L22" s="166"/>
      <c r="M22" s="165"/>
      <c r="N22" s="166"/>
      <c r="O22" s="165">
        <v>704491.66</v>
      </c>
      <c r="P22" s="166">
        <f>O22</f>
        <v>704491.66</v>
      </c>
    </row>
    <row r="23" spans="1:16" s="25" customFormat="1" x14ac:dyDescent="0.2">
      <c r="A23" s="39"/>
      <c r="B23" s="79"/>
      <c r="C23" s="80">
        <v>1.2</v>
      </c>
      <c r="D23" s="109" t="s">
        <v>16</v>
      </c>
      <c r="E23" s="165"/>
      <c r="F23" s="166"/>
      <c r="G23" s="165"/>
      <c r="H23" s="166"/>
      <c r="I23" s="165"/>
      <c r="J23" s="166"/>
      <c r="K23" s="165"/>
      <c r="L23" s="166"/>
      <c r="M23" s="165"/>
      <c r="N23" s="166"/>
      <c r="O23" s="165"/>
      <c r="P23" s="166"/>
    </row>
    <row r="24" spans="1:16" s="25" customFormat="1" x14ac:dyDescent="0.2">
      <c r="A24" s="39"/>
      <c r="B24" s="79"/>
      <c r="C24" s="80">
        <v>1.3</v>
      </c>
      <c r="D24" s="109" t="s">
        <v>34</v>
      </c>
      <c r="E24" s="165"/>
      <c r="F24" s="166"/>
      <c r="G24" s="165"/>
      <c r="H24" s="166"/>
      <c r="I24" s="165"/>
      <c r="J24" s="166"/>
      <c r="K24" s="165"/>
      <c r="L24" s="166"/>
      <c r="M24" s="165"/>
      <c r="N24" s="166"/>
      <c r="O24" s="165"/>
      <c r="P24" s="166"/>
    </row>
    <row r="25" spans="1:16" s="25" customFormat="1" x14ac:dyDescent="0.2">
      <c r="A25" s="39"/>
      <c r="B25" s="79"/>
      <c r="C25" s="80">
        <v>1.4</v>
      </c>
      <c r="D25" s="109" t="s">
        <v>17</v>
      </c>
      <c r="E25" s="165"/>
      <c r="F25" s="166"/>
      <c r="G25" s="165"/>
      <c r="H25" s="166"/>
      <c r="I25" s="165"/>
      <c r="J25" s="166"/>
      <c r="K25" s="165"/>
      <c r="L25" s="166"/>
      <c r="M25" s="165"/>
      <c r="N25" s="166"/>
      <c r="O25" s="165"/>
      <c r="P25" s="166"/>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165"/>
      <c r="L29" s="176"/>
      <c r="M29" s="165"/>
      <c r="N29" s="176"/>
      <c r="O29" s="165">
        <v>182619.01</v>
      </c>
      <c r="P29" s="176"/>
    </row>
    <row r="30" spans="1:16" s="25" customFormat="1" ht="28.5" customHeight="1" x14ac:dyDescent="0.2">
      <c r="A30" s="39"/>
      <c r="B30" s="79"/>
      <c r="C30" s="80"/>
      <c r="D30" s="81" t="s">
        <v>54</v>
      </c>
      <c r="E30" s="177"/>
      <c r="F30" s="166"/>
      <c r="G30" s="177"/>
      <c r="H30" s="166"/>
      <c r="I30" s="177"/>
      <c r="J30" s="166"/>
      <c r="K30" s="177"/>
      <c r="L30" s="166"/>
      <c r="M30" s="177"/>
      <c r="N30" s="166"/>
      <c r="O30" s="177"/>
      <c r="P30" s="166">
        <v>212114</v>
      </c>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c r="L32" s="176"/>
      <c r="M32" s="165"/>
      <c r="N32" s="178"/>
      <c r="O32" s="165">
        <v>12460</v>
      </c>
      <c r="P32" s="176"/>
    </row>
    <row r="33" spans="1:16" s="39" customFormat="1" ht="30" x14ac:dyDescent="0.2">
      <c r="B33" s="97"/>
      <c r="C33" s="80"/>
      <c r="D33" s="81" t="s">
        <v>44</v>
      </c>
      <c r="E33" s="177"/>
      <c r="F33" s="166"/>
      <c r="G33" s="177"/>
      <c r="H33" s="179"/>
      <c r="I33" s="177"/>
      <c r="J33" s="166"/>
      <c r="K33" s="177"/>
      <c r="L33" s="166"/>
      <c r="M33" s="177"/>
      <c r="N33" s="179"/>
      <c r="O33" s="177"/>
      <c r="P33" s="166">
        <v>1409</v>
      </c>
    </row>
    <row r="34" spans="1:16" s="25" customFormat="1" x14ac:dyDescent="0.2">
      <c r="A34" s="39"/>
      <c r="B34" s="79"/>
      <c r="C34" s="80">
        <v>2.2999999999999998</v>
      </c>
      <c r="D34" s="109" t="s">
        <v>28</v>
      </c>
      <c r="E34" s="165"/>
      <c r="F34" s="176"/>
      <c r="G34" s="165"/>
      <c r="H34" s="178"/>
      <c r="I34" s="165"/>
      <c r="J34" s="176"/>
      <c r="K34" s="165"/>
      <c r="L34" s="176"/>
      <c r="M34" s="165"/>
      <c r="N34" s="178"/>
      <c r="O34" s="165">
        <v>4922</v>
      </c>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c r="L36" s="176"/>
      <c r="M36" s="165"/>
      <c r="N36" s="178"/>
      <c r="O36" s="165">
        <v>53813</v>
      </c>
      <c r="P36" s="176"/>
    </row>
    <row r="37" spans="1:16" s="39" customFormat="1" ht="30" x14ac:dyDescent="0.2">
      <c r="B37" s="97"/>
      <c r="C37" s="80"/>
      <c r="D37" s="81" t="s">
        <v>43</v>
      </c>
      <c r="E37" s="177"/>
      <c r="F37" s="166"/>
      <c r="G37" s="177"/>
      <c r="H37" s="179"/>
      <c r="I37" s="177"/>
      <c r="J37" s="166"/>
      <c r="K37" s="177"/>
      <c r="L37" s="166"/>
      <c r="M37" s="177"/>
      <c r="N37" s="179"/>
      <c r="O37" s="177"/>
      <c r="P37" s="166">
        <v>6087</v>
      </c>
    </row>
    <row r="38" spans="1:16" s="25" customFormat="1" x14ac:dyDescent="0.2">
      <c r="A38" s="39"/>
      <c r="B38" s="79"/>
      <c r="C38" s="80">
        <v>2.5</v>
      </c>
      <c r="D38" s="109" t="s">
        <v>29</v>
      </c>
      <c r="E38" s="165"/>
      <c r="F38" s="176"/>
      <c r="G38" s="165"/>
      <c r="H38" s="178"/>
      <c r="I38" s="165"/>
      <c r="J38" s="176"/>
      <c r="K38" s="165"/>
      <c r="L38" s="176"/>
      <c r="M38" s="165"/>
      <c r="N38" s="178"/>
      <c r="O38" s="165">
        <v>21260</v>
      </c>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c r="L43" s="176"/>
      <c r="M43" s="165"/>
      <c r="N43" s="178"/>
      <c r="O43" s="165"/>
      <c r="P43" s="176"/>
    </row>
    <row r="44" spans="1:16" s="39" customFormat="1" ht="30" x14ac:dyDescent="0.2">
      <c r="B44" s="97"/>
      <c r="C44" s="80"/>
      <c r="D44" s="81" t="s">
        <v>115</v>
      </c>
      <c r="E44" s="177"/>
      <c r="F44" s="166"/>
      <c r="G44" s="177"/>
      <c r="H44" s="179"/>
      <c r="I44" s="177"/>
      <c r="J44" s="166"/>
      <c r="K44" s="177"/>
      <c r="L44" s="166"/>
      <c r="M44" s="177"/>
      <c r="N44" s="179"/>
      <c r="O44" s="177"/>
      <c r="P44" s="166"/>
    </row>
    <row r="45" spans="1:16" s="25" customFormat="1" x14ac:dyDescent="0.2">
      <c r="A45" s="39"/>
      <c r="B45" s="79"/>
      <c r="C45" s="180" t="s">
        <v>116</v>
      </c>
      <c r="D45" s="109" t="s">
        <v>30</v>
      </c>
      <c r="E45" s="165"/>
      <c r="F45" s="181"/>
      <c r="G45" s="165"/>
      <c r="H45" s="182"/>
      <c r="I45" s="165"/>
      <c r="J45" s="181"/>
      <c r="K45" s="165"/>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c r="L47" s="185"/>
      <c r="M47" s="165"/>
      <c r="N47" s="186"/>
      <c r="O47" s="165"/>
      <c r="P47" s="185"/>
    </row>
    <row r="48" spans="1:16" s="25" customFormat="1" x14ac:dyDescent="0.2">
      <c r="A48" s="39"/>
      <c r="B48" s="79"/>
      <c r="C48" s="80"/>
      <c r="D48" s="109" t="s">
        <v>118</v>
      </c>
      <c r="E48" s="165"/>
      <c r="F48" s="185"/>
      <c r="G48" s="165"/>
      <c r="H48" s="186"/>
      <c r="I48" s="165"/>
      <c r="J48" s="185"/>
      <c r="K48" s="165"/>
      <c r="L48" s="185"/>
      <c r="M48" s="165"/>
      <c r="N48" s="186"/>
      <c r="O48" s="165"/>
      <c r="P48" s="185"/>
    </row>
    <row r="49" spans="1:16" s="25" customFormat="1" x14ac:dyDescent="0.2">
      <c r="A49" s="39"/>
      <c r="B49" s="79"/>
      <c r="C49" s="80"/>
      <c r="D49" s="109" t="s">
        <v>119</v>
      </c>
      <c r="E49" s="165"/>
      <c r="F49" s="181"/>
      <c r="G49" s="165"/>
      <c r="H49" s="182"/>
      <c r="I49" s="165"/>
      <c r="J49" s="181"/>
      <c r="K49" s="165"/>
      <c r="L49" s="181"/>
      <c r="M49" s="165"/>
      <c r="N49" s="182"/>
      <c r="O49" s="165"/>
      <c r="P49" s="181"/>
    </row>
    <row r="50" spans="1:16" s="39" customFormat="1" x14ac:dyDescent="0.2">
      <c r="B50" s="97"/>
      <c r="C50" s="187" t="s">
        <v>14</v>
      </c>
      <c r="D50" s="109" t="s">
        <v>26</v>
      </c>
      <c r="E50" s="165"/>
      <c r="F50" s="166"/>
      <c r="G50" s="165"/>
      <c r="H50" s="179"/>
      <c r="I50" s="165"/>
      <c r="J50" s="166"/>
      <c r="K50" s="165"/>
      <c r="L50" s="166"/>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0</v>
      </c>
      <c r="L51" s="190">
        <f>L30+L33+L37+L41+L44+L47+L48+L50</f>
        <v>0</v>
      </c>
      <c r="M51" s="189">
        <f>M29+M32-M34+M36-M38+M40+M43-M45+M47+M48-M49+M50</f>
        <v>0</v>
      </c>
      <c r="N51" s="190">
        <f>N30+N33+N37+N41+N44+N47+N48+N50</f>
        <v>0</v>
      </c>
      <c r="O51" s="189">
        <f>O29+O32-O34+O36-O38+O40+O43-O45+O47+O48-O49+O50</f>
        <v>222710.01</v>
      </c>
      <c r="P51" s="190">
        <f>P30+P33+P37+P41+P44+P47+P48+P50</f>
        <v>219610</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3.15" customHeight="1" x14ac:dyDescent="0.25">
      <c r="A55" s="39"/>
      <c r="B55" s="152"/>
      <c r="C55" s="152"/>
      <c r="D55" s="195" t="s">
        <v>138</v>
      </c>
    </row>
    <row r="56" spans="1:16" s="25" customFormat="1" ht="15.75" x14ac:dyDescent="0.25">
      <c r="A56" s="39"/>
      <c r="B56" s="152"/>
      <c r="C56" s="152"/>
      <c r="D56" s="152" t="s">
        <v>71</v>
      </c>
    </row>
    <row r="57" spans="1:16" s="25" customFormat="1" ht="13.15" customHeight="1" x14ac:dyDescent="0.25">
      <c r="A57" s="39"/>
      <c r="B57" s="152"/>
      <c r="C57" s="152"/>
      <c r="D57" s="152" t="s">
        <v>66</v>
      </c>
      <c r="E57" s="196"/>
    </row>
    <row r="58" spans="1:16" s="25" customFormat="1" ht="13.1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29" priority="89" stopIfTrue="1" operator="lessThan">
      <formula>0</formula>
    </cfRule>
  </conditionalFormatting>
  <conditionalFormatting sqref="O49 O45 M45 M49 K45 K49 K40 M40 O40 O38 M38 K38 K34 M34 O34 L41 N41 P41 K32 M32 O32 K36 M36 O36 L33 N33 P33 L37 N37 P37 L44 N44 P44">
    <cfRule type="cellIs" dxfId="28" priority="13" stopIfTrue="1" operator="lessThan">
      <formula>0</formula>
    </cfRule>
  </conditionalFormatting>
  <conditionalFormatting sqref="G22:G25">
    <cfRule type="cellIs" dxfId="27" priority="10" stopIfTrue="1" operator="lessThan">
      <formula>0</formula>
    </cfRule>
  </conditionalFormatting>
  <conditionalFormatting sqref="I22:I25">
    <cfRule type="cellIs" dxfId="26" priority="9" stopIfTrue="1" operator="lessThan">
      <formula>0</formula>
    </cfRule>
  </conditionalFormatting>
  <conditionalFormatting sqref="K22:K25">
    <cfRule type="cellIs" dxfId="25" priority="8" stopIfTrue="1" operator="lessThan">
      <formula>0</formula>
    </cfRule>
  </conditionalFormatting>
  <conditionalFormatting sqref="M22:M25">
    <cfRule type="cellIs" dxfId="24" priority="7" stopIfTrue="1" operator="lessThan">
      <formula>0</formula>
    </cfRule>
  </conditionalFormatting>
  <conditionalFormatting sqref="O22:O25">
    <cfRule type="cellIs" dxfId="23" priority="6" stopIfTrue="1" operator="lessThan">
      <formula>0</formula>
    </cfRule>
  </conditionalFormatting>
  <conditionalFormatting sqref="G29 H30">
    <cfRule type="cellIs" dxfId="22" priority="5" stopIfTrue="1" operator="lessThan">
      <formula>0</formula>
    </cfRule>
  </conditionalFormatting>
  <conditionalFormatting sqref="I29 J30">
    <cfRule type="cellIs" dxfId="21" priority="4" stopIfTrue="1" operator="lessThan">
      <formula>0</formula>
    </cfRule>
  </conditionalFormatting>
  <conditionalFormatting sqref="K29 L30">
    <cfRule type="cellIs" dxfId="20" priority="3" stopIfTrue="1" operator="lessThan">
      <formula>0</formula>
    </cfRule>
  </conditionalFormatting>
  <conditionalFormatting sqref="M29 N30">
    <cfRule type="cellIs" dxfId="19" priority="2" stopIfTrue="1" operator="lessThan">
      <formula>0</formula>
    </cfRule>
  </conditionalFormatting>
  <conditionalFormatting sqref="O29 P30">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87"/>
  <sheetViews>
    <sheetView topLeftCell="A73" zoomScaleNormal="100" workbookViewId="0">
      <selection activeCell="B76" sqref="B76"/>
    </sheetView>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f>'Cover Page'!C7</f>
        <v>0</v>
      </c>
      <c r="D6" s="347" t="s">
        <v>125</v>
      </c>
    </row>
    <row r="7" spans="2:5" s="2" customFormat="1" ht="15.75" customHeight="1" x14ac:dyDescent="0.25">
      <c r="B7" s="44" t="s">
        <v>88</v>
      </c>
    </row>
    <row r="8" spans="2:5" s="2" customFormat="1" ht="15" customHeight="1" x14ac:dyDescent="0.2">
      <c r="B8" s="198" t="str">
        <f>'Cover Page'!C8</f>
        <v>Pan-American Life Insurance Company</v>
      </c>
    </row>
    <row r="9" spans="2:5" s="2" customFormat="1" ht="15.75" customHeight="1" x14ac:dyDescent="0.25">
      <c r="B9" s="54" t="s">
        <v>90</v>
      </c>
    </row>
    <row r="10" spans="2:5" s="2" customFormat="1" ht="15" customHeight="1" x14ac:dyDescent="0.2">
      <c r="B10" s="198">
        <f>'Cover Page'!C9</f>
        <v>0</v>
      </c>
    </row>
    <row r="11" spans="2:5" s="2" customFormat="1" ht="15.75" x14ac:dyDescent="0.25">
      <c r="B11" s="54" t="s">
        <v>85</v>
      </c>
    </row>
    <row r="12" spans="2:5" s="2" customFormat="1" x14ac:dyDescent="0.2">
      <c r="B12" s="198" t="str">
        <f>'Cover Page'!C6</f>
        <v>2019</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35.25" customHeight="1" x14ac:dyDescent="0.2">
      <c r="B18" s="203" t="s">
        <v>164</v>
      </c>
      <c r="C18" s="212"/>
      <c r="D18" s="203" t="s">
        <v>163</v>
      </c>
      <c r="E18" s="208"/>
    </row>
    <row r="19" spans="2:5" s="199" customFormat="1" ht="35.25" customHeight="1" x14ac:dyDescent="0.2">
      <c r="B19" s="203"/>
      <c r="C19" s="212"/>
      <c r="D19" s="350"/>
      <c r="E19" s="208"/>
    </row>
    <row r="20" spans="2:5" s="199" customFormat="1" ht="35.25" customHeight="1" x14ac:dyDescent="0.2">
      <c r="B20" s="203"/>
      <c r="C20" s="212"/>
      <c r="D20" s="350"/>
      <c r="E20" s="208"/>
    </row>
    <row r="21" spans="2:5" s="199" customFormat="1" ht="35.25" customHeight="1" x14ac:dyDescent="0.2">
      <c r="B21" s="203"/>
      <c r="C21" s="212"/>
      <c r="D21" s="350"/>
      <c r="E21" s="208"/>
    </row>
    <row r="22" spans="2:5" s="199" customFormat="1" ht="35.25" customHeight="1" x14ac:dyDescent="0.2">
      <c r="B22" s="203"/>
      <c r="C22" s="212"/>
      <c r="D22" s="350"/>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35.25" customHeight="1" x14ac:dyDescent="0.2">
      <c r="B26" s="405" t="s">
        <v>165</v>
      </c>
      <c r="C26" s="212"/>
      <c r="D26" s="350" t="s">
        <v>166</v>
      </c>
      <c r="E26" s="208"/>
    </row>
    <row r="27" spans="2:5" s="199" customFormat="1" ht="35.25" customHeight="1" x14ac:dyDescent="0.2">
      <c r="B27" s="203"/>
      <c r="C27" s="212"/>
      <c r="D27" s="350"/>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35.25" customHeight="1" x14ac:dyDescent="0.2">
      <c r="B33" s="203" t="s">
        <v>167</v>
      </c>
      <c r="C33" s="212"/>
      <c r="D33" s="350" t="s">
        <v>168</v>
      </c>
      <c r="E33" s="208"/>
    </row>
    <row r="34" spans="2:5" s="199" customFormat="1" ht="35.25" customHeight="1" x14ac:dyDescent="0.2">
      <c r="B34" s="203"/>
      <c r="C34" s="212"/>
      <c r="D34" s="350"/>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
      <c r="B40" s="203"/>
      <c r="C40" s="212"/>
      <c r="D40" s="350"/>
      <c r="E40" s="208"/>
    </row>
    <row r="41" spans="2:5" s="199" customFormat="1" ht="35.25" customHeight="1" x14ac:dyDescent="0.2">
      <c r="B41" s="203"/>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35.25" customHeight="1" x14ac:dyDescent="0.2">
      <c r="B47" s="406" t="s">
        <v>21</v>
      </c>
      <c r="C47" s="212"/>
      <c r="D47" s="350" t="s">
        <v>169</v>
      </c>
      <c r="E47" s="208"/>
    </row>
    <row r="48" spans="2:5" s="199" customFormat="1" ht="35.25" customHeight="1" x14ac:dyDescent="0.2">
      <c r="B48" s="203"/>
      <c r="C48" s="212"/>
      <c r="D48" s="350"/>
      <c r="E48" s="208"/>
    </row>
    <row r="49" spans="2:5" s="199" customFormat="1" ht="35.25" customHeight="1" x14ac:dyDescent="0.2">
      <c r="B49" s="203"/>
      <c r="C49" s="212"/>
      <c r="D49" s="350"/>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35.25" customHeight="1" x14ac:dyDescent="0.2">
      <c r="B55" s="203" t="s">
        <v>170</v>
      </c>
      <c r="C55" s="217"/>
      <c r="D55" s="350" t="s">
        <v>171</v>
      </c>
      <c r="E55" s="218"/>
    </row>
    <row r="56" spans="2:5" s="219" customFormat="1" ht="35.25" customHeight="1" x14ac:dyDescent="0.2">
      <c r="B56" s="203"/>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35.25" customHeight="1" x14ac:dyDescent="0.2">
      <c r="B62" s="203" t="s">
        <v>172</v>
      </c>
      <c r="C62" s="217"/>
      <c r="D62" s="350" t="s">
        <v>173</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35.25" customHeight="1" x14ac:dyDescent="0.2">
      <c r="B69" s="203" t="s">
        <v>174</v>
      </c>
      <c r="C69" s="217"/>
      <c r="D69" s="350" t="s">
        <v>175</v>
      </c>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35.25" customHeight="1" x14ac:dyDescent="0.2">
      <c r="B76" s="203" t="s">
        <v>176</v>
      </c>
      <c r="C76" s="217"/>
      <c r="D76" s="350" t="s">
        <v>177</v>
      </c>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B42"/>
  <sheetViews>
    <sheetView tabSelected="1" topLeftCell="Q13" zoomScaleNormal="100" workbookViewId="0">
      <selection activeCell="Z21" sqref="Z21"/>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2" width="14.5703125" style="9" bestFit="1"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Pan-American Life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f>'Cover Page'!C9</f>
        <v>0</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2019</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2">
      <c r="B21" s="228"/>
      <c r="C21" s="80">
        <v>1.1000000000000001</v>
      </c>
      <c r="D21" s="229" t="s">
        <v>45</v>
      </c>
      <c r="E21" s="261"/>
      <c r="F21" s="262"/>
      <c r="G21" s="178"/>
      <c r="H21" s="176"/>
      <c r="I21" s="261"/>
      <c r="J21" s="262"/>
      <c r="K21" s="178"/>
      <c r="L21" s="176"/>
      <c r="M21" s="261"/>
      <c r="N21" s="262"/>
      <c r="O21" s="178"/>
      <c r="P21" s="176"/>
      <c r="Q21" s="261"/>
      <c r="R21" s="262"/>
      <c r="S21" s="178"/>
      <c r="T21" s="176"/>
      <c r="U21" s="261"/>
      <c r="V21" s="262"/>
      <c r="W21" s="178"/>
      <c r="X21" s="176"/>
      <c r="Y21" s="261">
        <v>132516.19</v>
      </c>
      <c r="Z21" s="262">
        <v>127735.64600000002</v>
      </c>
      <c r="AA21" s="178"/>
      <c r="AB21" s="176"/>
    </row>
    <row r="22" spans="1:28"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3"/>
      <c r="R22" s="264"/>
      <c r="S22" s="265">
        <f>'Pt 1 Summary of Data'!L24</f>
        <v>0</v>
      </c>
      <c r="T22" s="266">
        <f>SUM(Q22:S22)</f>
        <v>0</v>
      </c>
      <c r="U22" s="263"/>
      <c r="V22" s="264"/>
      <c r="W22" s="265">
        <f>'Pt 1 Summary of Data'!N24</f>
        <v>0</v>
      </c>
      <c r="X22" s="266">
        <f>SUM(U22:W22)</f>
        <v>0</v>
      </c>
      <c r="Y22" s="263">
        <v>127735.64600000002</v>
      </c>
      <c r="Z22" s="264">
        <v>127735.64600000002</v>
      </c>
      <c r="AA22" s="265">
        <f>'Pt 1 Summary of Data'!P24</f>
        <v>219610</v>
      </c>
      <c r="AB22" s="266">
        <f>SUM(Y22:AA22)</f>
        <v>475081.29200000002</v>
      </c>
    </row>
    <row r="23" spans="1:28"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0</v>
      </c>
      <c r="R23" s="267">
        <f>SUM(R$22:R$22)</f>
        <v>0</v>
      </c>
      <c r="S23" s="267">
        <f>SUM(S$22:S$22)</f>
        <v>0</v>
      </c>
      <c r="T23" s="266">
        <f>SUM(Q23:S23)</f>
        <v>0</v>
      </c>
      <c r="U23" s="267">
        <f>SUM(U$22:U$22)</f>
        <v>0</v>
      </c>
      <c r="V23" s="267">
        <f>SUM(V$22:V$22)</f>
        <v>0</v>
      </c>
      <c r="W23" s="267">
        <f>SUM(W$22:W$22)</f>
        <v>0</v>
      </c>
      <c r="X23" s="266">
        <f>SUM(U23:W23)</f>
        <v>0</v>
      </c>
      <c r="Y23" s="267">
        <f>SUM(Y$22:Y$22)</f>
        <v>127735.64600000002</v>
      </c>
      <c r="Z23" s="267">
        <f>SUM(Z$22:Z$22)</f>
        <v>127735.64600000002</v>
      </c>
      <c r="AA23" s="267">
        <f>SUM(AA$22:AA$22)</f>
        <v>219610</v>
      </c>
      <c r="AB23" s="266">
        <f>SUM(Y23:AA23)</f>
        <v>475081.29200000002</v>
      </c>
    </row>
    <row r="24" spans="1:28"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c r="R26" s="264"/>
      <c r="S26" s="274">
        <f>'Pt 1 Summary of Data'!L21</f>
        <v>0</v>
      </c>
      <c r="T26" s="266">
        <f>SUM(Q26:S26)</f>
        <v>0</v>
      </c>
      <c r="U26" s="273"/>
      <c r="V26" s="264"/>
      <c r="W26" s="274">
        <f>'Pt 1 Summary of Data'!N21</f>
        <v>0</v>
      </c>
      <c r="X26" s="266">
        <f>SUM(U26:W26)</f>
        <v>0</v>
      </c>
      <c r="Y26" s="273">
        <v>341018</v>
      </c>
      <c r="Z26" s="264">
        <v>364829.85000000545</v>
      </c>
      <c r="AA26" s="274">
        <f>'Pt 1 Summary of Data'!P21</f>
        <v>704491.66</v>
      </c>
      <c r="AB26" s="266">
        <f>SUM(Y26:AA26)</f>
        <v>1410339.5100000054</v>
      </c>
    </row>
    <row r="27" spans="1:28"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c r="R27" s="264"/>
      <c r="S27" s="274">
        <f>'Pt 1 Summary of Data'!L35</f>
        <v>0</v>
      </c>
      <c r="T27" s="266">
        <f>SUM(Q27:S27)</f>
        <v>0</v>
      </c>
      <c r="U27" s="273"/>
      <c r="V27" s="264"/>
      <c r="W27" s="274">
        <f>'Pt 1 Summary of Data'!N35</f>
        <v>0</v>
      </c>
      <c r="X27" s="266">
        <f>SUM(U27:W27)</f>
        <v>0</v>
      </c>
      <c r="Y27" s="273">
        <v>38070.458233574289</v>
      </c>
      <c r="Z27" s="264">
        <v>20759.212561399083</v>
      </c>
      <c r="AA27" s="274">
        <f>'Pt 1 Summary of Data'!P35</f>
        <v>82271.360000000001</v>
      </c>
      <c r="AB27" s="266">
        <f>SUM(Y27:AA27)</f>
        <v>141101.03079497337</v>
      </c>
    </row>
    <row r="28" spans="1:28"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0</v>
      </c>
      <c r="R28" s="274">
        <f t="shared" si="0"/>
        <v>0</v>
      </c>
      <c r="S28" s="274">
        <f t="shared" si="0"/>
        <v>0</v>
      </c>
      <c r="T28" s="112">
        <f>T$26-T$27</f>
        <v>0</v>
      </c>
      <c r="U28" s="274">
        <f t="shared" si="0"/>
        <v>0</v>
      </c>
      <c r="V28" s="274">
        <f t="shared" si="0"/>
        <v>0</v>
      </c>
      <c r="W28" s="274">
        <f t="shared" si="0"/>
        <v>0</v>
      </c>
      <c r="X28" s="112">
        <f>X$26-X$27</f>
        <v>0</v>
      </c>
      <c r="Y28" s="274">
        <f t="shared" si="0"/>
        <v>302947.54176642571</v>
      </c>
      <c r="Z28" s="274">
        <f t="shared" si="0"/>
        <v>344070.63743860635</v>
      </c>
      <c r="AA28" s="274">
        <f t="shared" si="0"/>
        <v>622220.30000000005</v>
      </c>
      <c r="AB28" s="112">
        <f>AB$26-AB$27</f>
        <v>1269238.4792050319</v>
      </c>
    </row>
    <row r="29" spans="1:28"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c r="R30" s="279"/>
      <c r="S30" s="280">
        <f>'Pt 1 Summary of Data'!L49</f>
        <v>0</v>
      </c>
      <c r="T30" s="281">
        <f>SUM(Q30:S30)</f>
        <v>0</v>
      </c>
      <c r="U30" s="282"/>
      <c r="V30" s="279"/>
      <c r="W30" s="283">
        <f>'Pt 1 Summary of Data'!N49</f>
        <v>0</v>
      </c>
      <c r="X30" s="281">
        <f>SUM(U30:W30)</f>
        <v>0</v>
      </c>
      <c r="Y30" s="282">
        <v>1055</v>
      </c>
      <c r="Z30" s="279">
        <v>1313.5</v>
      </c>
      <c r="AA30" s="283">
        <f>'Pt 1 Summary of Data'!P49</f>
        <v>2342.25</v>
      </c>
      <c r="AB30" s="281">
        <f>SUM(Y30:AA30)</f>
        <v>4710.75</v>
      </c>
    </row>
    <row r="31" spans="1:28"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t="str">
        <f>IF(T30&lt;1000,"Not Required to Calculate",T23/T28)</f>
        <v>Not Required to Calculate</v>
      </c>
      <c r="U33" s="292"/>
      <c r="V33" s="293"/>
      <c r="W33" s="293"/>
      <c r="X33" s="294" t="str">
        <f>IF(X30&lt;1000,"Not Required to Calculate",X23/X28)</f>
        <v>Not Required to Calculate</v>
      </c>
      <c r="Y33" s="292"/>
      <c r="Z33" s="293"/>
      <c r="AA33" s="293"/>
      <c r="AB33" s="294">
        <f>IF(AB30&lt;1000,"Not Required to Calculate",AB23/AB28)</f>
        <v>0.37430419876456938</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49"/>
  <sheetViews>
    <sheetView topLeftCell="A10" zoomScaleNormal="100" workbookViewId="0">
      <selection activeCell="G23" sqref="G23"/>
    </sheetView>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f>'Cover Page'!C7</f>
        <v>0</v>
      </c>
    </row>
    <row r="7" spans="2:3" s="2" customFormat="1" ht="15.75" customHeight="1" x14ac:dyDescent="0.25">
      <c r="B7" s="44" t="s">
        <v>88</v>
      </c>
      <c r="C7" s="403" t="s">
        <v>127</v>
      </c>
    </row>
    <row r="8" spans="2:3" s="2" customFormat="1" ht="15.75" customHeight="1" x14ac:dyDescent="0.25">
      <c r="B8" s="298" t="str">
        <f>'Cover Page'!C8</f>
        <v>Pan-American Life Insurance Company</v>
      </c>
    </row>
    <row r="9" spans="2:3" s="2" customFormat="1" ht="15.75" customHeight="1" x14ac:dyDescent="0.25">
      <c r="B9" s="54" t="s">
        <v>90</v>
      </c>
    </row>
    <row r="10" spans="2:3" s="2" customFormat="1" ht="15.75" customHeight="1" x14ac:dyDescent="0.25">
      <c r="B10" s="298">
        <f>'Cover Page'!C9</f>
        <v>0</v>
      </c>
    </row>
    <row r="11" spans="2:3" s="2" customFormat="1" ht="15.75" x14ac:dyDescent="0.25">
      <c r="B11" s="54" t="s">
        <v>85</v>
      </c>
    </row>
    <row r="12" spans="2:3" s="2" customFormat="1" x14ac:dyDescent="0.2">
      <c r="B12" s="198" t="str">
        <f>'Cover Page'!C6</f>
        <v>2019</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377"/>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D27"/>
  <sheetViews>
    <sheetView topLeftCell="A7" zoomScaleNormal="100" workbookViewId="0">
      <selection activeCell="B30" sqref="B30"/>
    </sheetView>
  </sheetViews>
  <sheetFormatPr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f>'Cover Page'!C7</f>
        <v>0</v>
      </c>
    </row>
    <row r="7" spans="2:4" ht="15.75" customHeight="1" x14ac:dyDescent="0.25">
      <c r="B7" s="44" t="s">
        <v>88</v>
      </c>
    </row>
    <row r="8" spans="2:4" ht="15.75" customHeight="1" x14ac:dyDescent="0.25">
      <c r="B8" s="298" t="str">
        <f>'Cover Page'!C8</f>
        <v>Pan-American Life Insurance Company</v>
      </c>
      <c r="D8" s="347" t="s">
        <v>91</v>
      </c>
    </row>
    <row r="9" spans="2:4" ht="15.75" customHeight="1" x14ac:dyDescent="0.25">
      <c r="B9" s="54" t="s">
        <v>90</v>
      </c>
    </row>
    <row r="10" spans="2:4" ht="15.75" customHeight="1" x14ac:dyDescent="0.25">
      <c r="B10" s="298">
        <f>'Cover Page'!C9</f>
        <v>0</v>
      </c>
    </row>
    <row r="11" spans="2:4" ht="15.75" x14ac:dyDescent="0.25">
      <c r="B11" s="54" t="s">
        <v>85</v>
      </c>
    </row>
    <row r="12" spans="2:4" x14ac:dyDescent="0.2">
      <c r="B12" s="198" t="str">
        <f>'Cover Page'!C6</f>
        <v>2019</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2020-07-24T19:12:30Z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