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activeTab="2"/>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<sst xmlns="http://schemas.openxmlformats.org/spreadsheetml/2006/main" count="323" uniqueCount="180">
  <si>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</si>
  <si>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</si>
  <si>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</si>
  <si>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</si>
  <si>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</si>
  <si>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</si>
  <si>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</si>
  <si>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</si>
  <si>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</si>
  <si>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</si>
  <si>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</si>
  <si>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</si>
  <si>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</si>
  <si>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</si>
  <si>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</si>
  <si>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</si>
  <si>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</si>
  <si>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</si>
  <si>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</si>
  <si>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</si>
  <si>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</si>
  <si>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</si>
  <si>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</si>
  <si>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</si>
  <si>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</si>
  <si>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</si>
  <si>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</si>
  <si>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</si>
  <si>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</si>
  <si>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</si>
  <si>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</si>
  <si>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</si>
  <si>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</si>
  <si>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</si>
  <si>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</si>
  <si>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</si>
  <si>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</si>
  <si>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</si>
  <si>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</si>
  <si>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</si>
  <si>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</si>
  <si>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</si>
  <si>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</si>
  <si>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</si>
  <si>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</si>
  <si>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</si>
  <si>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</si>
  <si>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</si>
  <si>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</si>
  <si>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</si>
  <si>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</si>
  <si>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</si>
  <si>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</si>
  <si>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</si>
  <si>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</si>
  <si>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</si>
  <si>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</si>
  <si>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</si>
  <si>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</si>
  <si>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</si>
  <si>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</si>
  <si>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</si>
  <si>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</si>
  <si>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</si>
  <si>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</si>
  <si>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</si>
  <si>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</si>
  <si>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</si>
  <si>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</si>
  <si>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</si>
  <si>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</si>
  <si>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</si>
  <si>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</si>
  <si>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</si>
  <si>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</si>
  <si>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</si>
  <si>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</si>
  <si>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</si>
  <si>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</si>
  <si>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</si>
  <si>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</si>
  <si>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</si>
  <si>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</si>
  <si>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</si>
  <si>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</si>
  <si>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</si>
  <si>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</si>
  <si>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</si>
  <si>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</si>
  <si>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</si>
  <si>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</si>
  <si>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</si>
  <si>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</si>
  <si>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</si>
  <si>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</si>
  <si>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</si>
  <si>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</si>
  <si>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</si>
  <si>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</si>
  <si>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</si>
  <si>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</si>
  <si>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</si>
  <si>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</si>
  <si>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</si>
  <si>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</si>
  <si>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</si>
  <si>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</si>
  <si>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</si>
  <si>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</si>
  <si>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</si>
  <si>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</si>
  <si>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</si>
  <si>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</si>
  <si>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</si>
  <si>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</si>
  <si>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</si>
  <si>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</si>
  <si>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</si>
  <si>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</si>
  <si>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</si>
  <si>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</si>
  <si>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</si>
  <si>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</si>
  <si>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</si>
  <si>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</si>
  <si>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</si>
  <si>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</si>
  <si>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</si>
  <si>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</si>
  <si>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</si>
  <si>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</si>
  <si>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</si>
  <si>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</si>
  <si>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</si>
  <si>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</si>
  <si>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</si>
  <si>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</si>
  <si>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</si>
  <si>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</si>
  <si>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</si>
  <si>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</si>
  <si>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</si>
  <si>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</si>
  <si>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</si>
  <si>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</si>
  <si>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</si>
  <si>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</si>
  <si>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</si>
  <si>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</si>
  <si>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</si>
  <si>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</si>
  <si>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</si>
  <si>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</si>
  <si>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</si>
  <si>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</si>
  <si>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</si>
  <si>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</si>
  <si>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</si>
  <si>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</si>
  <si>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</si>
  <si>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</si>
  <si>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</si>
  <si>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</si>
  <si>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</si>
  <si>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</si>
  <si>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</si>
  <si>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</si>
  <si>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</si>
  <si>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</si>
  <si>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</si>
  <si>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</si>
  <si>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</si>
  <si>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</si>
  <si>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</si>
  <si>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</si>
  <si>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</si>
  <si>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</si>
  <si>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</si>
  <si>
    <t>HumanaDental Insurance Company</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</si>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</sst>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5" xfId="325" applyFont="1" applyFill="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C22"/>
  <sheetViews>
    <sheetView zoomScaleNormal="100" workbookViewId="0">
      <selection activeCell="C7" sqref="C7"/>
    </sheetView>
  </sheetViews>
  <sheetFormatPr defaultRowHeight="15" x14ac:dyDescent="0.2"/>
  <cols>
    <col min="1" max="1" width="2.42578125" style="25" bestFit="1" customWidth="1"/>
    <col min="2" max="2" width="70.42578125" style="25" bestFit="1" customWidth="1"/>
    <col min="3" max="3" width="29"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179</v>
      </c>
    </row>
    <row r="7" spans="1:3" ht="15.75" x14ac:dyDescent="0.2">
      <c r="A7" s="32" t="s">
        <v>1</v>
      </c>
      <c r="B7" s="33" t="s">
        <v>134</v>
      </c>
      <c r="C7" s="35"/>
    </row>
    <row r="8" spans="1:3" ht="15.75" x14ac:dyDescent="0.2">
      <c r="A8" s="32" t="s">
        <v>2</v>
      </c>
      <c r="B8" s="33" t="s">
        <v>88</v>
      </c>
      <c r="C8" s="404" t="s">
        <v>178</v>
      </c>
    </row>
    <row r="9" spans="1:3" ht="15.75" x14ac:dyDescent="0.2">
      <c r="A9" s="32" t="s">
        <v>3</v>
      </c>
      <c r="B9" s="33" t="s">
        <v>89</v>
      </c>
      <c r="C9" s="404" t="s">
        <v>178</v>
      </c>
    </row>
    <row r="10" spans="1:3" ht="16.5" thickBot="1" x14ac:dyDescent="0.3">
      <c r="A10" s="36" t="s">
        <v>4</v>
      </c>
      <c r="B10" s="37" t="s">
        <v>86</v>
      </c>
      <c r="C10" s="405" t="s">
        <v>160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13" zoomScale="70" zoomScaleNormal="70" workbookViewId="0">
      <selection activeCell="E51" sqref="E51"/>
    </sheetView>
  </sheetViews>
  <sheetFormatPr defaultColWidth="9.28515625" defaultRowHeight="15" x14ac:dyDescent="0.2"/>
  <cols>
    <col min="1" max="1" width="1.7109375" style="38"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8" customFormat="1" ht="15.75" x14ac:dyDescent="0.25">
      <c r="B2" s="39" t="s">
        <v>142</v>
      </c>
      <c r="C2" s="40"/>
      <c r="D2" s="40"/>
    </row>
    <row r="3" spans="1:16" ht="15.75" x14ac:dyDescent="0.25">
      <c r="A3" s="41"/>
      <c r="B3" s="26" t="s">
        <v>59</v>
      </c>
      <c r="C3" s="24"/>
      <c r="D3" s="24"/>
    </row>
    <row r="4" spans="1:16" x14ac:dyDescent="0.2">
      <c r="B4" s="24"/>
      <c r="C4" s="24"/>
      <c r="D4" s="24"/>
    </row>
    <row r="5" spans="1:16" s="48" customFormat="1" ht="15.75" x14ac:dyDescent="0.25">
      <c r="A5" s="42"/>
      <c r="B5" s="43" t="s">
        <v>87</v>
      </c>
      <c r="C5" s="44"/>
      <c r="D5" s="44"/>
      <c r="E5" s="45"/>
      <c r="F5" s="45"/>
      <c r="G5" s="25"/>
      <c r="H5" s="46" t="s">
        <v>63</v>
      </c>
      <c r="I5" s="25"/>
      <c r="J5" s="25"/>
      <c r="K5" s="45"/>
      <c r="L5" s="45"/>
      <c r="M5" s="25"/>
      <c r="N5" s="47"/>
      <c r="O5" s="25"/>
      <c r="P5" s="25"/>
    </row>
    <row r="6" spans="1:16" s="48" customFormat="1" ht="15" customHeight="1" x14ac:dyDescent="0.2">
      <c r="A6" s="42"/>
      <c r="B6" s="381"/>
      <c r="C6" s="382"/>
      <c r="D6" s="390">
        <f>'Cover Page'!C7</f>
        <v>0</v>
      </c>
      <c r="E6" s="334"/>
      <c r="F6" s="335"/>
      <c r="G6" s="25"/>
      <c r="H6" s="49" t="str">
        <f>'Cover Page'!C10</f>
        <v>No</v>
      </c>
      <c r="I6" s="25"/>
      <c r="J6" s="25"/>
      <c r="K6" s="50"/>
      <c r="L6" s="50"/>
      <c r="M6" s="25"/>
      <c r="N6" s="51"/>
      <c r="O6" s="25"/>
      <c r="P6" s="25"/>
    </row>
    <row r="7" spans="1:16" s="48" customFormat="1" ht="15.75" x14ac:dyDescent="0.25">
      <c r="A7" s="42"/>
      <c r="B7" s="43" t="s">
        <v>88</v>
      </c>
      <c r="C7" s="44"/>
      <c r="D7" s="44"/>
      <c r="E7" s="335"/>
      <c r="F7" s="335"/>
      <c r="G7" s="25"/>
      <c r="H7" s="38"/>
      <c r="K7" s="50"/>
      <c r="L7" s="50"/>
      <c r="M7" s="25"/>
      <c r="N7" s="38"/>
    </row>
    <row r="8" spans="1:16" s="48" customFormat="1" ht="15" customHeight="1" x14ac:dyDescent="0.2">
      <c r="A8" s="42"/>
      <c r="B8" s="383"/>
      <c r="C8" s="382"/>
      <c r="D8" s="197" t="str">
        <f>'Cover Page'!C8</f>
        <v>HumanaDental Insurance Company</v>
      </c>
      <c r="E8" s="335"/>
      <c r="F8" s="335"/>
      <c r="G8" s="25"/>
      <c r="H8" s="52"/>
      <c r="K8" s="380"/>
      <c r="L8" s="380"/>
      <c r="M8" s="25"/>
      <c r="N8" s="52"/>
    </row>
    <row r="9" spans="1:16" s="48" customFormat="1" ht="18" customHeight="1" x14ac:dyDescent="0.25">
      <c r="A9" s="42"/>
      <c r="B9" s="53" t="s">
        <v>90</v>
      </c>
      <c r="C9" s="44"/>
      <c r="D9" s="44"/>
      <c r="E9" s="345" t="s">
        <v>105</v>
      </c>
      <c r="F9" s="335"/>
      <c r="H9" s="42"/>
      <c r="I9" s="25"/>
      <c r="J9" s="25"/>
      <c r="K9" s="54"/>
      <c r="L9" s="54"/>
      <c r="N9" s="42"/>
      <c r="O9" s="25"/>
      <c r="P9" s="25"/>
    </row>
    <row r="10" spans="1:16" s="48" customFormat="1" ht="15" customHeight="1" x14ac:dyDescent="0.2">
      <c r="A10" s="42"/>
      <c r="B10" s="384"/>
      <c r="C10" s="382"/>
      <c r="D10" s="197" t="str">
        <f>'Cover Page'!C9</f>
        <v>HumanaDental Insurance Company</v>
      </c>
      <c r="E10" s="335"/>
      <c r="F10" s="335"/>
      <c r="G10" s="25"/>
      <c r="H10" s="51"/>
      <c r="K10" s="380"/>
      <c r="L10" s="380"/>
      <c r="M10" s="25"/>
      <c r="N10" s="51"/>
    </row>
    <row r="11" spans="1:16" s="48" customFormat="1" ht="15.75" x14ac:dyDescent="0.25">
      <c r="A11" s="42"/>
      <c r="B11" s="53" t="s">
        <v>85</v>
      </c>
      <c r="C11" s="44"/>
      <c r="D11" s="44"/>
      <c r="E11" s="335"/>
      <c r="F11" s="335"/>
      <c r="H11" s="55"/>
      <c r="I11" s="25"/>
      <c r="J11" s="25"/>
      <c r="K11" s="54"/>
      <c r="L11" s="54"/>
      <c r="N11" s="55"/>
      <c r="O11" s="25"/>
      <c r="P11" s="25"/>
    </row>
    <row r="12" spans="1:16" s="48" customFormat="1" x14ac:dyDescent="0.2">
      <c r="A12" s="42"/>
      <c r="B12" s="384"/>
      <c r="C12" s="382"/>
      <c r="D12" s="197" t="str">
        <f>'Cover Page'!C6</f>
        <v>2020</v>
      </c>
      <c r="E12" s="56"/>
      <c r="F12" s="56"/>
      <c r="G12" s="57"/>
      <c r="H12" s="57"/>
      <c r="I12" s="25"/>
      <c r="J12" s="25"/>
      <c r="K12" s="56"/>
      <c r="L12" s="56"/>
      <c r="M12" s="57"/>
      <c r="N12" s="57"/>
      <c r="O12" s="25"/>
      <c r="P12" s="25"/>
    </row>
    <row r="13" spans="1:16" s="48" customFormat="1" ht="15.75" thickBot="1" x14ac:dyDescent="0.25">
      <c r="A13" s="42"/>
      <c r="B13" s="24"/>
      <c r="C13" s="24"/>
      <c r="D13" s="40"/>
      <c r="G13" s="57"/>
      <c r="H13" s="57"/>
      <c r="I13" s="25"/>
      <c r="J13" s="25"/>
      <c r="M13" s="57"/>
      <c r="N13" s="57"/>
      <c r="O13" s="25"/>
      <c r="P13" s="25"/>
    </row>
    <row r="14" spans="1:16" ht="13.7" customHeight="1" thickBot="1" x14ac:dyDescent="0.3">
      <c r="B14" s="24"/>
      <c r="C14" s="24"/>
      <c r="D14" s="40"/>
      <c r="E14" s="319"/>
      <c r="F14" s="320"/>
      <c r="G14" s="320" t="s">
        <v>33</v>
      </c>
      <c r="H14" s="320"/>
      <c r="I14" s="320"/>
      <c r="J14" s="320"/>
      <c r="K14" s="319"/>
      <c r="L14" s="320"/>
      <c r="M14" s="320" t="s">
        <v>33</v>
      </c>
      <c r="N14" s="320"/>
      <c r="O14" s="320"/>
      <c r="P14" s="332"/>
    </row>
    <row r="15" spans="1:16" ht="13.7" customHeight="1" thickBot="1" x14ac:dyDescent="0.25">
      <c r="B15" s="24"/>
      <c r="C15" s="24"/>
      <c r="D15" s="40"/>
      <c r="E15" s="322"/>
      <c r="F15" s="323"/>
      <c r="G15" s="324" t="s">
        <v>106</v>
      </c>
      <c r="H15" s="323"/>
      <c r="I15" s="323"/>
      <c r="J15" s="325"/>
      <c r="K15" s="322"/>
      <c r="L15" s="323"/>
      <c r="M15" s="324" t="s">
        <v>107</v>
      </c>
      <c r="N15" s="323"/>
      <c r="O15" s="323"/>
      <c r="P15" s="325"/>
    </row>
    <row r="16" spans="1:16" ht="16.5" customHeight="1" thickBot="1" x14ac:dyDescent="0.3">
      <c r="B16" s="24"/>
      <c r="C16" s="24"/>
      <c r="D16" s="40"/>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0"/>
      <c r="E17" s="58" t="s">
        <v>148</v>
      </c>
      <c r="F17" s="59" t="s">
        <v>148</v>
      </c>
      <c r="G17" s="58" t="s">
        <v>148</v>
      </c>
      <c r="H17" s="60" t="s">
        <v>148</v>
      </c>
      <c r="I17" s="58" t="s">
        <v>148</v>
      </c>
      <c r="J17" s="60" t="s">
        <v>148</v>
      </c>
      <c r="K17" s="58" t="s">
        <v>148</v>
      </c>
      <c r="L17" s="60" t="s">
        <v>148</v>
      </c>
      <c r="M17" s="58" t="s">
        <v>148</v>
      </c>
      <c r="N17" s="60" t="s">
        <v>148</v>
      </c>
      <c r="O17" s="58" t="s">
        <v>148</v>
      </c>
      <c r="P17" s="60" t="s">
        <v>148</v>
      </c>
    </row>
    <row r="18" spans="2:16" ht="31.5" customHeight="1" thickBot="1" x14ac:dyDescent="0.25">
      <c r="B18" s="316"/>
      <c r="C18" s="313"/>
      <c r="D18" s="318" t="s">
        <v>151</v>
      </c>
      <c r="E18" s="61" t="str">
        <f>"12/31/"&amp;""&amp;'Cover Page'!C$6</f>
        <v>12/31/2020</v>
      </c>
      <c r="F18" s="62">
        <f>DATE(YEAR(E18)+0,MONTH(E18)+3,DAY(E18)+0)</f>
        <v>44286</v>
      </c>
      <c r="G18" s="61" t="str">
        <f>"12/31/"&amp;""&amp;'Cover Page'!C$6</f>
        <v>12/31/2020</v>
      </c>
      <c r="H18" s="63">
        <f>DATE(YEAR(G18)+0,MONTH(G18)+3,DAY(G18)+0)</f>
        <v>44286</v>
      </c>
      <c r="I18" s="61" t="str">
        <f>"12/31/"&amp;""&amp;'Cover Page'!C$6</f>
        <v>12/31/2020</v>
      </c>
      <c r="J18" s="63">
        <f>DATE(YEAR(I18)+0,MONTH(I18)+3,DAY(I18)+0)</f>
        <v>44286</v>
      </c>
      <c r="K18" s="61" t="str">
        <f>"12/31/"&amp;""&amp;'Cover Page'!C$6</f>
        <v>12/31/2020</v>
      </c>
      <c r="L18" s="63">
        <f>DATE(YEAR(K18)+0,MONTH(K18)+3,DAY(K18)+0)</f>
        <v>44286</v>
      </c>
      <c r="M18" s="61" t="str">
        <f>"12/31/"&amp;""&amp;'Cover Page'!C$6</f>
        <v>12/31/2020</v>
      </c>
      <c r="N18" s="63">
        <f>DATE(YEAR(M18)+0,MONTH(M18)+3,DAY(M18)+0)</f>
        <v>44286</v>
      </c>
      <c r="O18" s="61" t="str">
        <f>"12/31/"&amp;""&amp;'Cover Page'!C$6</f>
        <v>12/31/2020</v>
      </c>
      <c r="P18" s="63">
        <f>DATE(YEAR(O18)+0,MONTH(O18)+3,DAY(O18)+0)</f>
        <v>44286</v>
      </c>
    </row>
    <row r="19" spans="2:16" s="38" customFormat="1" ht="16.5" thickBot="1" x14ac:dyDescent="0.25">
      <c r="B19" s="314"/>
      <c r="C19" s="315"/>
      <c r="D19" s="317" t="s">
        <v>150</v>
      </c>
      <c r="E19" s="64">
        <v>1</v>
      </c>
      <c r="F19" s="65">
        <v>2</v>
      </c>
      <c r="G19" s="66">
        <v>3</v>
      </c>
      <c r="H19" s="67">
        <v>4</v>
      </c>
      <c r="I19" s="66">
        <v>5</v>
      </c>
      <c r="J19" s="67">
        <v>6</v>
      </c>
      <c r="K19" s="66">
        <v>7</v>
      </c>
      <c r="L19" s="67">
        <v>8</v>
      </c>
      <c r="M19" s="66">
        <v>9</v>
      </c>
      <c r="N19" s="67">
        <v>10</v>
      </c>
      <c r="O19" s="66">
        <v>11</v>
      </c>
      <c r="P19" s="68">
        <v>12</v>
      </c>
    </row>
    <row r="20" spans="2:16" x14ac:dyDescent="0.2">
      <c r="B20" s="69" t="s">
        <v>0</v>
      </c>
      <c r="C20" s="70" t="s">
        <v>32</v>
      </c>
      <c r="D20" s="71"/>
      <c r="E20" s="72"/>
      <c r="F20" s="73"/>
      <c r="G20" s="74"/>
      <c r="H20" s="75"/>
      <c r="I20" s="76"/>
      <c r="J20" s="74"/>
      <c r="K20" s="72"/>
      <c r="L20" s="73"/>
      <c r="M20" s="76"/>
      <c r="N20" s="75"/>
      <c r="O20" s="76"/>
      <c r="P20" s="77"/>
    </row>
    <row r="21" spans="2:16" x14ac:dyDescent="0.2">
      <c r="B21" s="78"/>
      <c r="C21" s="79">
        <v>1.1000000000000001</v>
      </c>
      <c r="D21" s="80" t="s">
        <v>38</v>
      </c>
      <c r="E21" s="81">
        <f>'Pt 2 Premium and Claims'!E22+'Pt 2 Premium and Claims'!E23-'Pt 2 Premium and Claims'!E24-'Pt 2 Premium and Claims'!E25</f>
        <v>0</v>
      </c>
      <c r="F21" s="82">
        <f>'Pt 2 Premium and Claims'!F22+'Pt 2 Premium and Claims'!F23-'Pt 2 Premium and Claims'!F24-'Pt 2 Premium and Claims'!F25</f>
        <v>0</v>
      </c>
      <c r="G21" s="83">
        <f>'Pt 2 Premium and Claims'!G22+'Pt 2 Premium and Claims'!G23-'Pt 2 Premium and Claims'!G24-'Pt 2 Premium and Claims'!G25</f>
        <v>0</v>
      </c>
      <c r="H21" s="82">
        <f>'Pt 2 Premium and Claims'!H22+'Pt 2 Premium and Claims'!H23-'Pt 2 Premium and Claims'!H24-'Pt 2 Premium and Claims'!H25</f>
        <v>0</v>
      </c>
      <c r="I21" s="81">
        <f>'Pt 2 Premium and Claims'!I22+'Pt 2 Premium and Claims'!I23-'Pt 2 Premium and Claims'!I24-'Pt 2 Premium and Claims'!I25</f>
        <v>0</v>
      </c>
      <c r="J21" s="82">
        <f>'Pt 2 Premium and Claims'!J22+'Pt 2 Premium and Claims'!J23-'Pt 2 Premium and Claims'!J24-'Pt 2 Premium and Claims'!J25</f>
        <v>0</v>
      </c>
      <c r="K21" s="81">
        <f>'Pt 2 Premium and Claims'!K22+'Pt 2 Premium and Claims'!K23-'Pt 2 Premium and Claims'!K24-'Pt 2 Premium and Claims'!K25</f>
        <v>1829329.71</v>
      </c>
      <c r="L21" s="82">
        <f>'Pt 2 Premium and Claims'!L22+'Pt 2 Premium and Claims'!L23-'Pt 2 Premium and Claims'!L24-'Pt 2 Premium and Claims'!L25</f>
        <v>1817218.54</v>
      </c>
      <c r="M21" s="81">
        <f>'Pt 2 Premium and Claims'!M22+'Pt 2 Premium and Claims'!M23-'Pt 2 Premium and Claims'!M24-'Pt 2 Premium and Claims'!M25</f>
        <v>14508330.427289501</v>
      </c>
      <c r="N21" s="82">
        <f>'Pt 2 Premium and Claims'!N22+'Pt 2 Premium and Claims'!N23-'Pt 2 Premium and Claims'!N24-'Pt 2 Premium and Claims'!N25</f>
        <v>14635525.939231575</v>
      </c>
      <c r="O21" s="81">
        <f>'Pt 2 Premium and Claims'!O22+'Pt 2 Premium and Claims'!O23-'Pt 2 Premium and Claims'!O24-'Pt 2 Premium and Claims'!O25</f>
        <v>3959671.4327104981</v>
      </c>
      <c r="P21" s="82">
        <f>'Pt 2 Premium and Claims'!P22+'Pt 2 Premium and Claims'!P23-'Pt 2 Premium and Claims'!P24-'Pt 2 Premium and Claims'!P25</f>
        <v>3988825.570768428</v>
      </c>
    </row>
    <row r="22" spans="2:16" s="38" customFormat="1" x14ac:dyDescent="0.2">
      <c r="B22" s="84"/>
      <c r="C22" s="85"/>
      <c r="D22" s="86"/>
      <c r="E22" s="87"/>
      <c r="F22" s="88"/>
      <c r="G22" s="89"/>
      <c r="H22" s="90"/>
      <c r="I22" s="87"/>
      <c r="J22" s="91"/>
      <c r="K22" s="87"/>
      <c r="L22" s="88"/>
      <c r="M22" s="87"/>
      <c r="N22" s="90"/>
      <c r="O22" s="87"/>
      <c r="P22" s="88"/>
    </row>
    <row r="23" spans="2:16" s="38" customFormat="1" x14ac:dyDescent="0.2">
      <c r="B23" s="69" t="s">
        <v>1</v>
      </c>
      <c r="C23" s="70" t="s">
        <v>6</v>
      </c>
      <c r="D23" s="92"/>
      <c r="E23" s="76"/>
      <c r="F23" s="93"/>
      <c r="G23" s="74"/>
      <c r="H23" s="94"/>
      <c r="I23" s="76"/>
      <c r="J23" s="95"/>
      <c r="K23" s="76"/>
      <c r="L23" s="93"/>
      <c r="M23" s="76"/>
      <c r="N23" s="94"/>
      <c r="O23" s="76"/>
      <c r="P23" s="93"/>
    </row>
    <row r="24" spans="2:16" s="38" customFormat="1" x14ac:dyDescent="0.2">
      <c r="B24" s="96"/>
      <c r="C24" s="97">
        <v>2.1</v>
      </c>
      <c r="D24" s="80" t="s">
        <v>133</v>
      </c>
      <c r="E24" s="81">
        <f>'Pt 2 Premium and Claims'!E51</f>
        <v>0</v>
      </c>
      <c r="F24" s="82">
        <f>'Pt 2 Premium and Claims'!F51</f>
        <v>0</v>
      </c>
      <c r="G24" s="83">
        <f>'Pt 2 Premium and Claims'!G51</f>
        <v>0</v>
      </c>
      <c r="H24" s="82">
        <f>'Pt 2 Premium and Claims'!H51</f>
        <v>0</v>
      </c>
      <c r="I24" s="81">
        <f>'Pt 2 Premium and Claims'!I51</f>
        <v>0</v>
      </c>
      <c r="J24" s="82">
        <f>'Pt 2 Premium and Claims'!J51</f>
        <v>0</v>
      </c>
      <c r="K24" s="81">
        <f>'Pt 2 Premium and Claims'!K51</f>
        <v>719040.53999999992</v>
      </c>
      <c r="L24" s="82">
        <f>'Pt 2 Premium and Claims'!L51</f>
        <v>710051.17999999993</v>
      </c>
      <c r="M24" s="81">
        <f>'Pt 2 Premium and Claims'!M51</f>
        <v>8054844.7581511121</v>
      </c>
      <c r="N24" s="82">
        <f>'Pt 2 Premium and Claims'!N51</f>
        <v>7986165.0496379109</v>
      </c>
      <c r="O24" s="81">
        <f>'Pt 2 Premium and Claims'!O51</f>
        <v>3324962.4307740079</v>
      </c>
      <c r="P24" s="82">
        <f>'Pt 2 Premium and Claims'!P51</f>
        <v>2675582.7403620887</v>
      </c>
    </row>
    <row r="25" spans="2:16" s="38" customFormat="1" x14ac:dyDescent="0.2">
      <c r="B25" s="98"/>
      <c r="C25" s="99"/>
      <c r="D25" s="86"/>
      <c r="E25" s="87"/>
      <c r="F25" s="88"/>
      <c r="G25" s="89"/>
      <c r="H25" s="90"/>
      <c r="I25" s="87"/>
      <c r="J25" s="91"/>
      <c r="K25" s="87"/>
      <c r="L25" s="88"/>
      <c r="M25" s="87"/>
      <c r="N25" s="90"/>
      <c r="O25" s="87"/>
      <c r="P25" s="88"/>
    </row>
    <row r="26" spans="2:16" x14ac:dyDescent="0.2">
      <c r="B26" s="69" t="s">
        <v>2</v>
      </c>
      <c r="C26" s="70" t="s">
        <v>46</v>
      </c>
      <c r="D26" s="71"/>
      <c r="E26" s="76"/>
      <c r="F26" s="93"/>
      <c r="G26" s="74"/>
      <c r="H26" s="94"/>
      <c r="I26" s="76"/>
      <c r="J26" s="95"/>
      <c r="K26" s="76"/>
      <c r="L26" s="93"/>
      <c r="M26" s="76"/>
      <c r="N26" s="94"/>
      <c r="O26" s="76"/>
      <c r="P26" s="93"/>
    </row>
    <row r="27" spans="2:16" s="38" customFormat="1" ht="30" x14ac:dyDescent="0.2">
      <c r="B27" s="96"/>
      <c r="C27" s="100">
        <v>3.1</v>
      </c>
      <c r="D27" s="80" t="s">
        <v>135</v>
      </c>
      <c r="E27" s="76"/>
      <c r="F27" s="93"/>
      <c r="G27" s="74"/>
      <c r="H27" s="94"/>
      <c r="I27" s="76"/>
      <c r="J27" s="95"/>
      <c r="K27" s="76"/>
      <c r="L27" s="93"/>
      <c r="M27" s="76"/>
      <c r="N27" s="94"/>
      <c r="O27" s="76"/>
      <c r="P27" s="93"/>
    </row>
    <row r="28" spans="2:16" s="38" customFormat="1" x14ac:dyDescent="0.2">
      <c r="B28" s="96"/>
      <c r="C28" s="100"/>
      <c r="D28" s="80" t="s">
        <v>58</v>
      </c>
      <c r="E28" s="101"/>
      <c r="F28" s="102"/>
      <c r="G28" s="103"/>
      <c r="H28" s="104"/>
      <c r="I28" s="105"/>
      <c r="J28" s="106"/>
      <c r="K28" s="105">
        <v>16951.43</v>
      </c>
      <c r="L28" s="107">
        <v>16951.43</v>
      </c>
      <c r="M28" s="105">
        <v>539755.34484933782</v>
      </c>
      <c r="N28" s="104">
        <v>539755.34484933782</v>
      </c>
      <c r="O28" s="105">
        <v>147315.21515066209</v>
      </c>
      <c r="P28" s="107">
        <v>147315.21515066209</v>
      </c>
    </row>
    <row r="29" spans="2:16" s="38" customFormat="1" ht="30" x14ac:dyDescent="0.2">
      <c r="B29" s="96"/>
      <c r="C29" s="100"/>
      <c r="D29" s="80" t="s">
        <v>67</v>
      </c>
      <c r="E29" s="105"/>
      <c r="F29" s="107"/>
      <c r="G29" s="103"/>
      <c r="H29" s="104"/>
      <c r="I29" s="105"/>
      <c r="J29" s="106"/>
      <c r="K29" s="105">
        <v>30066.690000000002</v>
      </c>
      <c r="L29" s="107">
        <v>30066.690000000002</v>
      </c>
      <c r="M29" s="105">
        <v>241095.71956180266</v>
      </c>
      <c r="N29" s="104">
        <v>241095.71956180266</v>
      </c>
      <c r="O29" s="105">
        <v>65802.16043819733</v>
      </c>
      <c r="P29" s="107">
        <v>65802.16043819733</v>
      </c>
    </row>
    <row r="30" spans="2:16" ht="45" x14ac:dyDescent="0.2">
      <c r="B30" s="78"/>
      <c r="C30" s="100">
        <v>3.2</v>
      </c>
      <c r="D30" s="80" t="s">
        <v>136</v>
      </c>
      <c r="E30" s="76"/>
      <c r="F30" s="93"/>
      <c r="G30" s="74"/>
      <c r="H30" s="94"/>
      <c r="I30" s="76"/>
      <c r="J30" s="95"/>
      <c r="K30" s="76"/>
      <c r="L30" s="93"/>
      <c r="M30" s="76"/>
      <c r="N30" s="94"/>
      <c r="O30" s="76"/>
      <c r="P30" s="93"/>
    </row>
    <row r="31" spans="2:16" x14ac:dyDescent="0.2">
      <c r="B31" s="78"/>
      <c r="C31" s="100"/>
      <c r="D31" s="108" t="s">
        <v>42</v>
      </c>
      <c r="E31" s="109"/>
      <c r="F31" s="107"/>
      <c r="G31" s="103"/>
      <c r="H31" s="104"/>
      <c r="I31" s="105"/>
      <c r="J31" s="106"/>
      <c r="K31" s="109">
        <v>1514.2300000000002</v>
      </c>
      <c r="L31" s="107">
        <v>1514.2300000000002</v>
      </c>
      <c r="M31" s="105">
        <v>42982.211757123776</v>
      </c>
      <c r="N31" s="104">
        <v>42982.211757123776</v>
      </c>
      <c r="O31" s="105">
        <v>11731.118242876211</v>
      </c>
      <c r="P31" s="107">
        <v>11731.118242876211</v>
      </c>
    </row>
    <row r="32" spans="2:16" x14ac:dyDescent="0.2">
      <c r="B32" s="78"/>
      <c r="C32" s="100"/>
      <c r="D32" s="108" t="s">
        <v>104</v>
      </c>
      <c r="E32" s="105"/>
      <c r="F32" s="107"/>
      <c r="G32" s="103"/>
      <c r="H32" s="104"/>
      <c r="I32" s="105"/>
      <c r="J32" s="106"/>
      <c r="K32" s="105">
        <v>42864.450000000004</v>
      </c>
      <c r="L32" s="107">
        <v>42864.450000000004</v>
      </c>
      <c r="M32" s="105">
        <v>230179.00436933569</v>
      </c>
      <c r="N32" s="104">
        <v>230179.00436933569</v>
      </c>
      <c r="O32" s="105">
        <v>62822.665630664349</v>
      </c>
      <c r="P32" s="107">
        <v>62822.665630664349</v>
      </c>
    </row>
    <row r="33" spans="2:16" x14ac:dyDescent="0.2">
      <c r="B33" s="78"/>
      <c r="C33" s="100"/>
      <c r="D33" s="108" t="s">
        <v>103</v>
      </c>
      <c r="E33" s="105"/>
      <c r="F33" s="107"/>
      <c r="G33" s="103"/>
      <c r="H33" s="104"/>
      <c r="I33" s="105"/>
      <c r="J33" s="106"/>
      <c r="K33" s="105"/>
      <c r="L33" s="107"/>
      <c r="M33" s="105"/>
      <c r="N33" s="104"/>
      <c r="O33" s="105"/>
      <c r="P33" s="107"/>
    </row>
    <row r="34" spans="2:16" x14ac:dyDescent="0.2">
      <c r="B34" s="78"/>
      <c r="C34" s="100">
        <v>3.3</v>
      </c>
      <c r="D34" s="108" t="s">
        <v>21</v>
      </c>
      <c r="E34" s="109"/>
      <c r="F34" s="107"/>
      <c r="G34" s="103"/>
      <c r="H34" s="104"/>
      <c r="I34" s="105"/>
      <c r="J34" s="106"/>
      <c r="K34" s="109">
        <v>1927.27</v>
      </c>
      <c r="L34" s="107">
        <v>1927.27</v>
      </c>
      <c r="M34" s="105">
        <v>5397.5804727685299</v>
      </c>
      <c r="N34" s="104">
        <v>5397.5804727685299</v>
      </c>
      <c r="O34" s="105">
        <v>1473.1595272314678</v>
      </c>
      <c r="P34" s="107">
        <v>1473.1595272314678</v>
      </c>
    </row>
    <row r="35" spans="2:16" x14ac:dyDescent="0.2">
      <c r="B35" s="78"/>
      <c r="C35" s="100">
        <v>3.4</v>
      </c>
      <c r="D35" s="108" t="s">
        <v>72</v>
      </c>
      <c r="E35" s="110">
        <f t="shared" ref="E35:P35" si="0">SUM(E$28:E$29,E$31,E$34+IF($H$6="No",IF(MAX(E$32:E$33)=0,MIN(E$32:E$33),MAX(E$32:E$33)),SUM(E$32:E$33)))</f>
        <v>0</v>
      </c>
      <c r="F35" s="111">
        <f t="shared" si="0"/>
        <v>0</v>
      </c>
      <c r="G35" s="110">
        <f t="shared" si="0"/>
        <v>0</v>
      </c>
      <c r="H35" s="111">
        <f t="shared" si="0"/>
        <v>0</v>
      </c>
      <c r="I35" s="110">
        <f t="shared" si="0"/>
        <v>0</v>
      </c>
      <c r="J35" s="111">
        <f t="shared" si="0"/>
        <v>0</v>
      </c>
      <c r="K35" s="110">
        <f t="shared" si="0"/>
        <v>93324.07</v>
      </c>
      <c r="L35" s="111">
        <f t="shared" si="0"/>
        <v>93324.07</v>
      </c>
      <c r="M35" s="110">
        <f t="shared" si="0"/>
        <v>1059409.8610103684</v>
      </c>
      <c r="N35" s="111">
        <f t="shared" si="0"/>
        <v>1059409.8610103684</v>
      </c>
      <c r="O35" s="110">
        <f t="shared" si="0"/>
        <v>289144.31898963143</v>
      </c>
      <c r="P35" s="111">
        <f t="shared" si="0"/>
        <v>289144.31898963143</v>
      </c>
    </row>
    <row r="36" spans="2:16" s="38" customFormat="1" x14ac:dyDescent="0.2">
      <c r="B36" s="98"/>
      <c r="C36" s="99"/>
      <c r="D36" s="86"/>
      <c r="E36" s="87"/>
      <c r="F36" s="88"/>
      <c r="G36" s="89"/>
      <c r="H36" s="90"/>
      <c r="I36" s="87"/>
      <c r="J36" s="91"/>
      <c r="K36" s="87"/>
      <c r="L36" s="88"/>
      <c r="M36" s="87"/>
      <c r="N36" s="90"/>
      <c r="O36" s="87"/>
      <c r="P36" s="88"/>
    </row>
    <row r="37" spans="2:16" x14ac:dyDescent="0.2">
      <c r="B37" s="112" t="s">
        <v>3</v>
      </c>
      <c r="C37" s="113" t="s">
        <v>47</v>
      </c>
      <c r="D37" s="114"/>
      <c r="E37" s="76"/>
      <c r="F37" s="93"/>
      <c r="G37" s="74"/>
      <c r="H37" s="94"/>
      <c r="I37" s="76"/>
      <c r="J37" s="95"/>
      <c r="K37" s="76"/>
      <c r="L37" s="93"/>
      <c r="M37" s="76"/>
      <c r="N37" s="94"/>
      <c r="O37" s="76"/>
      <c r="P37" s="93"/>
    </row>
    <row r="38" spans="2:16" x14ac:dyDescent="0.2">
      <c r="B38" s="115"/>
      <c r="C38" s="100">
        <v>4.0999999999999996</v>
      </c>
      <c r="D38" s="108" t="s">
        <v>18</v>
      </c>
      <c r="E38" s="105"/>
      <c r="F38" s="107"/>
      <c r="G38" s="105"/>
      <c r="H38" s="107"/>
      <c r="I38" s="105"/>
      <c r="J38" s="107"/>
      <c r="K38" s="105">
        <v>16409.71</v>
      </c>
      <c r="L38" s="107">
        <v>16409.71</v>
      </c>
      <c r="M38" s="105">
        <v>55502.247942808383</v>
      </c>
      <c r="N38" s="107">
        <v>55502.247942808383</v>
      </c>
      <c r="O38" s="105">
        <v>18920.942057191623</v>
      </c>
      <c r="P38" s="107">
        <v>18920.942057191623</v>
      </c>
    </row>
    <row r="39" spans="2:16" x14ac:dyDescent="0.2">
      <c r="B39" s="115"/>
      <c r="C39" s="100">
        <v>4.2</v>
      </c>
      <c r="D39" s="108" t="s">
        <v>19</v>
      </c>
      <c r="E39" s="105"/>
      <c r="F39" s="107"/>
      <c r="G39" s="105"/>
      <c r="H39" s="107"/>
      <c r="I39" s="105"/>
      <c r="J39" s="107"/>
      <c r="K39" s="105">
        <v>86198.21</v>
      </c>
      <c r="L39" s="107">
        <v>86198.21</v>
      </c>
      <c r="M39" s="105">
        <v>975238.45447273261</v>
      </c>
      <c r="N39" s="107">
        <v>975238.45447273261</v>
      </c>
      <c r="O39" s="105">
        <v>332462.75552726741</v>
      </c>
      <c r="P39" s="107">
        <v>332462.75552726741</v>
      </c>
    </row>
    <row r="40" spans="2:16" x14ac:dyDescent="0.2">
      <c r="B40" s="115"/>
      <c r="C40" s="100">
        <v>4.3</v>
      </c>
      <c r="D40" s="108" t="s">
        <v>22</v>
      </c>
      <c r="E40" s="76"/>
      <c r="F40" s="93"/>
      <c r="G40" s="76"/>
      <c r="H40" s="93"/>
      <c r="I40" s="76"/>
      <c r="J40" s="93"/>
      <c r="K40" s="76"/>
      <c r="L40" s="93"/>
      <c r="M40" s="76"/>
      <c r="N40" s="93"/>
      <c r="O40" s="76"/>
      <c r="P40" s="93"/>
    </row>
    <row r="41" spans="2:16" ht="17.25" customHeight="1" x14ac:dyDescent="0.2">
      <c r="B41" s="115"/>
      <c r="C41" s="100"/>
      <c r="D41" s="80" t="s">
        <v>122</v>
      </c>
      <c r="E41" s="109"/>
      <c r="F41" s="107"/>
      <c r="G41" s="109"/>
      <c r="H41" s="107"/>
      <c r="I41" s="109"/>
      <c r="J41" s="107"/>
      <c r="K41" s="109">
        <v>13574.789999999999</v>
      </c>
      <c r="L41" s="107">
        <v>13574.789999999999</v>
      </c>
      <c r="M41" s="109">
        <v>90857.073961302522</v>
      </c>
      <c r="N41" s="107">
        <v>90857.073961302522</v>
      </c>
      <c r="O41" s="109">
        <v>30973.546038697496</v>
      </c>
      <c r="P41" s="107">
        <v>30973.546038697496</v>
      </c>
    </row>
    <row r="42" spans="2:16" ht="30" x14ac:dyDescent="0.2">
      <c r="B42" s="115"/>
      <c r="C42" s="116"/>
      <c r="D42" s="80" t="s">
        <v>123</v>
      </c>
      <c r="E42" s="109"/>
      <c r="F42" s="107"/>
      <c r="G42" s="109"/>
      <c r="H42" s="107"/>
      <c r="I42" s="109"/>
      <c r="J42" s="107"/>
      <c r="K42" s="109">
        <v>226.43</v>
      </c>
      <c r="L42" s="107">
        <v>226.43</v>
      </c>
      <c r="M42" s="109">
        <v>601.79547500515935</v>
      </c>
      <c r="N42" s="107">
        <v>601.79547500515935</v>
      </c>
      <c r="O42" s="109">
        <v>205.15452499484073</v>
      </c>
      <c r="P42" s="107">
        <v>205.15452499484073</v>
      </c>
    </row>
    <row r="43" spans="2:16" x14ac:dyDescent="0.2">
      <c r="B43" s="115"/>
      <c r="C43" s="100">
        <v>4.4000000000000004</v>
      </c>
      <c r="D43" s="108" t="s">
        <v>20</v>
      </c>
      <c r="E43" s="109"/>
      <c r="F43" s="103"/>
      <c r="G43" s="109"/>
      <c r="H43" s="103"/>
      <c r="I43" s="109"/>
      <c r="J43" s="103"/>
      <c r="K43" s="109">
        <v>859297.53999999992</v>
      </c>
      <c r="L43" s="103">
        <v>859297.53999999992</v>
      </c>
      <c r="M43" s="109">
        <v>1727447.680131508</v>
      </c>
      <c r="N43" s="103">
        <v>1727447.680131508</v>
      </c>
      <c r="O43" s="109">
        <v>588893.93986849231</v>
      </c>
      <c r="P43" s="107">
        <v>588893.93986849231</v>
      </c>
    </row>
    <row r="44" spans="2:16" x14ac:dyDescent="0.2">
      <c r="B44" s="115"/>
      <c r="C44" s="100">
        <v>4.5</v>
      </c>
      <c r="D44" s="108" t="s">
        <v>98</v>
      </c>
      <c r="E44" s="81">
        <f>SUM(SUM(E38:E39)+SUM(E41:E43))</f>
        <v>0</v>
      </c>
      <c r="F44" s="82">
        <f t="shared" ref="F44:P44" si="1">SUM(SUM(F38:F39)+SUM(F41:F43))</f>
        <v>0</v>
      </c>
      <c r="G44" s="83">
        <f t="shared" si="1"/>
        <v>0</v>
      </c>
      <c r="H44" s="117">
        <f t="shared" si="1"/>
        <v>0</v>
      </c>
      <c r="I44" s="81">
        <f t="shared" si="1"/>
        <v>0</v>
      </c>
      <c r="J44" s="118">
        <f t="shared" si="1"/>
        <v>0</v>
      </c>
      <c r="K44" s="81">
        <f t="shared" si="1"/>
        <v>975706.67999999993</v>
      </c>
      <c r="L44" s="82">
        <f t="shared" si="1"/>
        <v>975706.67999999993</v>
      </c>
      <c r="M44" s="81">
        <f t="shared" si="1"/>
        <v>2849647.2519833567</v>
      </c>
      <c r="N44" s="117">
        <f t="shared" si="1"/>
        <v>2849647.2519833567</v>
      </c>
      <c r="O44" s="81">
        <f t="shared" si="1"/>
        <v>971456.33801664365</v>
      </c>
      <c r="P44" s="82">
        <f t="shared" si="1"/>
        <v>971456.33801664365</v>
      </c>
    </row>
    <row r="45" spans="2:16" s="38" customFormat="1" x14ac:dyDescent="0.2">
      <c r="B45" s="119"/>
      <c r="C45" s="120"/>
      <c r="D45" s="121"/>
      <c r="E45" s="76"/>
      <c r="F45" s="93"/>
      <c r="G45" s="74"/>
      <c r="H45" s="94"/>
      <c r="I45" s="76"/>
      <c r="J45" s="95"/>
      <c r="K45" s="76"/>
      <c r="L45" s="93"/>
      <c r="M45" s="76"/>
      <c r="N45" s="94"/>
      <c r="O45" s="76"/>
      <c r="P45" s="93"/>
    </row>
    <row r="46" spans="2:16" x14ac:dyDescent="0.2">
      <c r="B46" s="112" t="s">
        <v>4</v>
      </c>
      <c r="C46" s="122" t="s">
        <v>48</v>
      </c>
      <c r="D46" s="123"/>
      <c r="E46" s="76"/>
      <c r="F46" s="93"/>
      <c r="G46" s="74"/>
      <c r="H46" s="94"/>
      <c r="I46" s="76"/>
      <c r="J46" s="95"/>
      <c r="K46" s="76"/>
      <c r="L46" s="93"/>
      <c r="M46" s="76"/>
      <c r="N46" s="94"/>
      <c r="O46" s="76"/>
      <c r="P46" s="93"/>
    </row>
    <row r="47" spans="2:16" s="38" customFormat="1" x14ac:dyDescent="0.2">
      <c r="B47" s="96"/>
      <c r="C47" s="100">
        <v>5.0999999999999996</v>
      </c>
      <c r="D47" s="108" t="s">
        <v>5</v>
      </c>
      <c r="E47" s="124"/>
      <c r="F47" s="125"/>
      <c r="G47" s="124"/>
      <c r="H47" s="125"/>
      <c r="I47" s="124"/>
      <c r="J47" s="125"/>
      <c r="K47" s="124">
        <v>5528</v>
      </c>
      <c r="L47" s="125">
        <v>5528</v>
      </c>
      <c r="M47" s="124">
        <v>26805.999619927064</v>
      </c>
      <c r="N47" s="125">
        <v>26805.999619927064</v>
      </c>
      <c r="O47" s="124">
        <v>7316.0003800729319</v>
      </c>
      <c r="P47" s="102">
        <v>7316.0003800729319</v>
      </c>
    </row>
    <row r="48" spans="2:16" s="38" customFormat="1" x14ac:dyDescent="0.2">
      <c r="B48" s="96"/>
      <c r="C48" s="100">
        <v>5.2</v>
      </c>
      <c r="D48" s="108" t="s">
        <v>27</v>
      </c>
      <c r="E48" s="124"/>
      <c r="F48" s="125"/>
      <c r="G48" s="124"/>
      <c r="H48" s="125"/>
      <c r="I48" s="124"/>
      <c r="J48" s="125"/>
      <c r="K48" s="124">
        <v>71601</v>
      </c>
      <c r="L48" s="125">
        <v>71601</v>
      </c>
      <c r="M48" s="124">
        <v>337643.88390617649</v>
      </c>
      <c r="N48" s="125">
        <v>337643.88390617649</v>
      </c>
      <c r="O48" s="124">
        <v>92151.116093823512</v>
      </c>
      <c r="P48" s="126">
        <v>92151.116093823512</v>
      </c>
    </row>
    <row r="49" spans="2:16" s="38" customFormat="1" ht="15.75" thickBot="1" x14ac:dyDescent="0.25">
      <c r="B49" s="96"/>
      <c r="C49" s="100">
        <v>5.3</v>
      </c>
      <c r="D49" s="108" t="s">
        <v>23</v>
      </c>
      <c r="E49" s="127">
        <f>E48/12</f>
        <v>0</v>
      </c>
      <c r="F49" s="128">
        <f t="shared" ref="F49:P49" si="2">F48/12</f>
        <v>0</v>
      </c>
      <c r="G49" s="127">
        <f t="shared" si="2"/>
        <v>0</v>
      </c>
      <c r="H49" s="128">
        <f>H48/12</f>
        <v>0</v>
      </c>
      <c r="I49" s="127">
        <f t="shared" si="2"/>
        <v>0</v>
      </c>
      <c r="J49" s="128">
        <f t="shared" si="2"/>
        <v>0</v>
      </c>
      <c r="K49" s="127">
        <f t="shared" si="2"/>
        <v>5966.75</v>
      </c>
      <c r="L49" s="128">
        <f t="shared" si="2"/>
        <v>5966.75</v>
      </c>
      <c r="M49" s="127">
        <f>M48/12</f>
        <v>28136.990325514707</v>
      </c>
      <c r="N49" s="128">
        <f>N48/12</f>
        <v>28136.990325514707</v>
      </c>
      <c r="O49" s="127">
        <f t="shared" si="2"/>
        <v>7679.2596744852926</v>
      </c>
      <c r="P49" s="128">
        <f t="shared" si="2"/>
        <v>7679.2596744852926</v>
      </c>
    </row>
    <row r="50" spans="2:16" ht="45" customHeight="1" x14ac:dyDescent="0.2">
      <c r="B50" s="129"/>
      <c r="C50" s="130"/>
      <c r="D50" s="131"/>
      <c r="E50" s="333" t="str">
        <f>"Grand Total as of "&amp;""&amp;TEXT(E$18,"MM/DD/YYYY")&amp;" for ALL markets in col. 1-12."</f>
        <v>Grand Total as of 12/31/2020 for ALL markets in col. 1-12.</v>
      </c>
      <c r="F50" s="132"/>
      <c r="G50" s="132"/>
      <c r="H50" s="132"/>
      <c r="I50" s="132"/>
      <c r="J50" s="132"/>
      <c r="K50" s="133"/>
      <c r="L50" s="132"/>
      <c r="M50" s="132"/>
      <c r="N50" s="132"/>
      <c r="O50" s="132"/>
      <c r="P50" s="134"/>
    </row>
    <row r="51" spans="2:16" x14ac:dyDescent="0.2">
      <c r="B51" s="138" t="s">
        <v>56</v>
      </c>
      <c r="C51" s="139" t="s">
        <v>53</v>
      </c>
      <c r="D51" s="140"/>
      <c r="E51" s="391"/>
      <c r="F51" s="141"/>
      <c r="G51" s="141"/>
      <c r="H51" s="141"/>
      <c r="I51" s="141"/>
      <c r="J51" s="141"/>
      <c r="K51" s="137"/>
      <c r="L51" s="141"/>
      <c r="M51" s="141"/>
      <c r="N51" s="141"/>
      <c r="O51" s="141"/>
      <c r="P51" s="142"/>
    </row>
    <row r="52" spans="2:16" ht="15.75" thickBot="1" x14ac:dyDescent="0.25">
      <c r="B52" s="143" t="s">
        <v>57</v>
      </c>
      <c r="C52" s="144" t="s">
        <v>129</v>
      </c>
      <c r="D52" s="145"/>
      <c r="E52" s="146"/>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6"/>
      <c r="E56" s="150"/>
      <c r="F56" s="150"/>
      <c r="G56" s="150"/>
      <c r="H56" s="150"/>
      <c r="I56" s="150"/>
      <c r="J56" s="150"/>
      <c r="K56" s="150"/>
      <c r="L56" s="150"/>
      <c r="M56" s="150"/>
      <c r="N56" s="150"/>
      <c r="O56" s="150"/>
      <c r="P56" s="150"/>
    </row>
    <row r="57" spans="2:16" ht="17.25" customHeight="1" x14ac:dyDescent="0.25">
      <c r="B57" s="151"/>
      <c r="C57" s="151" t="s">
        <v>66</v>
      </c>
      <c r="D57" s="46"/>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abSelected="1" zoomScale="70" zoomScaleNormal="70" workbookViewId="0">
      <selection activeCell="P30" sqref="P3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9" t="s">
        <v>142</v>
      </c>
      <c r="C2" s="40"/>
      <c r="D2" s="40"/>
    </row>
    <row r="3" spans="1:16" ht="15.75" x14ac:dyDescent="0.25">
      <c r="B3" s="26" t="s">
        <v>60</v>
      </c>
      <c r="C3" s="24"/>
      <c r="D3" s="155"/>
    </row>
    <row r="4" spans="1:16" x14ac:dyDescent="0.2">
      <c r="B4" s="24"/>
      <c r="C4" s="24"/>
      <c r="D4" s="24"/>
    </row>
    <row r="5" spans="1:16" s="9" customFormat="1" ht="15.75" x14ac:dyDescent="0.25">
      <c r="A5" s="12"/>
      <c r="B5" s="43" t="s">
        <v>87</v>
      </c>
      <c r="C5" s="44"/>
      <c r="D5" s="44"/>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3" t="s">
        <v>88</v>
      </c>
      <c r="C7" s="44"/>
      <c r="D7" s="44"/>
      <c r="E7" s="344"/>
      <c r="F7" s="344"/>
      <c r="G7" s="10"/>
      <c r="H7" s="10"/>
      <c r="K7" s="10"/>
      <c r="L7" s="10"/>
      <c r="M7" s="10"/>
      <c r="N7" s="10"/>
    </row>
    <row r="8" spans="1:16" s="9" customFormat="1" ht="15" customHeight="1" x14ac:dyDescent="0.2">
      <c r="A8" s="12"/>
      <c r="B8" s="383"/>
      <c r="C8" s="382"/>
      <c r="D8" s="197" t="str">
        <f>'Cover Page'!C8</f>
        <v>HumanaDental Insurance Company</v>
      </c>
      <c r="E8" s="344"/>
      <c r="F8" s="344"/>
      <c r="G8" s="10"/>
      <c r="H8" s="23"/>
      <c r="I8" s="11"/>
      <c r="J8" s="11"/>
      <c r="K8" s="385"/>
      <c r="L8" s="385"/>
      <c r="M8" s="10"/>
      <c r="N8" s="23"/>
      <c r="O8" s="11"/>
      <c r="P8" s="11"/>
    </row>
    <row r="9" spans="1:16" s="9" customFormat="1" ht="15.75" customHeight="1" x14ac:dyDescent="0.25">
      <c r="A9" s="12"/>
      <c r="B9" s="53" t="s">
        <v>90</v>
      </c>
      <c r="C9" s="44"/>
      <c r="D9" s="44"/>
      <c r="E9" s="345" t="s">
        <v>124</v>
      </c>
      <c r="F9" s="344"/>
      <c r="G9" s="12"/>
      <c r="H9" s="12"/>
      <c r="I9" s="11"/>
      <c r="J9" s="11"/>
      <c r="K9" s="14"/>
      <c r="L9" s="14"/>
      <c r="M9" s="12"/>
      <c r="N9" s="12"/>
      <c r="O9" s="11"/>
      <c r="P9" s="11"/>
    </row>
    <row r="10" spans="1:16" s="9" customFormat="1" ht="15" customHeight="1" x14ac:dyDescent="0.2">
      <c r="A10" s="12"/>
      <c r="B10" s="384"/>
      <c r="C10" s="382"/>
      <c r="D10" s="197" t="str">
        <f>'Cover Page'!C9</f>
        <v>HumanaDental Insurance Company</v>
      </c>
      <c r="E10" s="344"/>
      <c r="F10" s="344"/>
      <c r="G10" s="12"/>
      <c r="H10" s="23"/>
      <c r="I10" s="11"/>
      <c r="J10" s="11"/>
      <c r="K10" s="385"/>
      <c r="L10" s="385"/>
      <c r="M10" s="12"/>
      <c r="N10" s="23"/>
      <c r="O10" s="11"/>
      <c r="P10" s="11"/>
    </row>
    <row r="11" spans="1:16" s="9" customFormat="1" ht="15.75" customHeight="1" x14ac:dyDescent="0.25">
      <c r="A11" s="12"/>
      <c r="B11" s="53" t="s">
        <v>85</v>
      </c>
      <c r="C11" s="44"/>
      <c r="D11" s="44"/>
      <c r="E11" s="344"/>
      <c r="F11" s="344"/>
      <c r="G11" s="12"/>
      <c r="H11" s="15"/>
      <c r="I11" s="11"/>
      <c r="J11" s="11"/>
      <c r="K11" s="14"/>
      <c r="L11" s="14"/>
      <c r="M11" s="12"/>
      <c r="N11" s="15"/>
      <c r="O11" s="11"/>
      <c r="P11" s="11"/>
    </row>
    <row r="12" spans="1:16" s="9" customFormat="1" x14ac:dyDescent="0.2">
      <c r="A12" s="12"/>
      <c r="B12" s="384"/>
      <c r="C12" s="382"/>
      <c r="D12" s="197" t="str">
        <f>'Cover Page'!C6</f>
        <v>2020</v>
      </c>
      <c r="E12" s="385"/>
      <c r="F12" s="385"/>
      <c r="G12" s="12"/>
      <c r="H12" s="23"/>
      <c r="I12" s="11"/>
      <c r="J12" s="11"/>
      <c r="K12" s="385"/>
      <c r="L12" s="385"/>
      <c r="M12" s="12"/>
      <c r="N12" s="23"/>
      <c r="O12" s="11"/>
      <c r="P12" s="11"/>
    </row>
    <row r="13" spans="1:16" s="9" customFormat="1" x14ac:dyDescent="0.2">
      <c r="A13" s="12"/>
      <c r="B13" s="25"/>
      <c r="C13" s="25"/>
      <c r="D13" s="38"/>
      <c r="G13" s="16"/>
      <c r="H13" s="16"/>
      <c r="I13" s="11"/>
      <c r="J13" s="11"/>
      <c r="M13" s="16"/>
      <c r="N13" s="16"/>
      <c r="O13" s="11"/>
      <c r="P13" s="11"/>
    </row>
    <row r="14" spans="1:16" s="25" customFormat="1" ht="15.75" thickBot="1" x14ac:dyDescent="0.25">
      <c r="A14" s="38"/>
      <c r="D14" s="157"/>
    </row>
    <row r="15" spans="1:16" s="25" customFormat="1" ht="16.5" thickBot="1" x14ac:dyDescent="0.3">
      <c r="A15" s="38"/>
      <c r="D15" s="38"/>
      <c r="E15" s="319"/>
      <c r="F15" s="320"/>
      <c r="G15" s="320" t="s">
        <v>33</v>
      </c>
      <c r="H15" s="320"/>
      <c r="I15" s="320"/>
      <c r="J15" s="320"/>
      <c r="K15" s="319"/>
      <c r="L15" s="320"/>
      <c r="M15" s="320" t="s">
        <v>33</v>
      </c>
      <c r="N15" s="320"/>
      <c r="O15" s="320"/>
      <c r="P15" s="332"/>
    </row>
    <row r="16" spans="1:16" s="25" customFormat="1" ht="16.5" customHeight="1" thickBot="1" x14ac:dyDescent="0.25">
      <c r="A16" s="38"/>
      <c r="D16" s="38"/>
      <c r="E16" s="321"/>
      <c r="F16" s="336"/>
      <c r="G16" s="338" t="s">
        <v>106</v>
      </c>
      <c r="H16" s="336"/>
      <c r="I16" s="336"/>
      <c r="J16" s="337"/>
      <c r="K16" s="322"/>
      <c r="L16" s="323"/>
      <c r="M16" s="324" t="s">
        <v>107</v>
      </c>
      <c r="N16" s="323"/>
      <c r="O16" s="323"/>
      <c r="P16" s="325"/>
    </row>
    <row r="17" spans="1:16" s="25" customFormat="1" ht="16.5" thickBot="1" x14ac:dyDescent="0.3">
      <c r="A17" s="38"/>
      <c r="D17" s="38"/>
      <c r="E17" s="340" t="s">
        <v>8</v>
      </c>
      <c r="F17" s="339"/>
      <c r="G17" s="340"/>
      <c r="H17" s="342" t="s">
        <v>9</v>
      </c>
      <c r="I17" s="330" t="s">
        <v>10</v>
      </c>
      <c r="J17" s="331"/>
      <c r="K17" s="340" t="s">
        <v>8</v>
      </c>
      <c r="L17" s="341"/>
      <c r="M17" s="340" t="s">
        <v>9</v>
      </c>
      <c r="N17" s="341"/>
      <c r="O17" s="330" t="s">
        <v>10</v>
      </c>
      <c r="P17" s="331"/>
    </row>
    <row r="18" spans="1:16" s="25" customFormat="1" x14ac:dyDescent="0.2">
      <c r="A18" s="38"/>
      <c r="D18" s="38"/>
      <c r="E18" s="58" t="s">
        <v>148</v>
      </c>
      <c r="F18" s="59" t="s">
        <v>148</v>
      </c>
      <c r="G18" s="58" t="s">
        <v>148</v>
      </c>
      <c r="H18" s="60" t="s">
        <v>148</v>
      </c>
      <c r="I18" s="58" t="s">
        <v>148</v>
      </c>
      <c r="J18" s="60" t="s">
        <v>148</v>
      </c>
      <c r="K18" s="58" t="s">
        <v>148</v>
      </c>
      <c r="L18" s="60" t="s">
        <v>148</v>
      </c>
      <c r="M18" s="58" t="s">
        <v>148</v>
      </c>
      <c r="N18" s="60" t="s">
        <v>148</v>
      </c>
      <c r="O18" s="58" t="s">
        <v>148</v>
      </c>
      <c r="P18" s="60" t="s">
        <v>148</v>
      </c>
    </row>
    <row r="19" spans="1:16" s="25" customFormat="1" ht="32.25" thickBot="1" x14ac:dyDescent="0.25">
      <c r="A19" s="38"/>
      <c r="B19" s="316"/>
      <c r="C19" s="313"/>
      <c r="D19" s="318" t="s">
        <v>152</v>
      </c>
      <c r="E19" s="61" t="str">
        <f>"12/31/"&amp;""&amp;'Cover Page'!C$6</f>
        <v>12/31/2020</v>
      </c>
      <c r="F19" s="62">
        <f>DATE(YEAR(E19)+0,MONTH(E19)+3,DAY(E19)+0)</f>
        <v>44286</v>
      </c>
      <c r="G19" s="61" t="str">
        <f>"12/31/"&amp;""&amp;'Cover Page'!C$6</f>
        <v>12/31/2020</v>
      </c>
      <c r="H19" s="63">
        <f>DATE(YEAR(G19)+0,MONTH(G19)+3,DAY(G19)+0)</f>
        <v>44286</v>
      </c>
      <c r="I19" s="61" t="str">
        <f>"12/31/"&amp;""&amp;'Cover Page'!C$6</f>
        <v>12/31/2020</v>
      </c>
      <c r="J19" s="63">
        <f>DATE(YEAR(I19)+0,MONTH(I19)+3,DAY(I19)+0)</f>
        <v>44286</v>
      </c>
      <c r="K19" s="61" t="str">
        <f>"12/31/"&amp;""&amp;'Cover Page'!C$6</f>
        <v>12/31/2020</v>
      </c>
      <c r="L19" s="63">
        <f>DATE(YEAR(K19)+0,MONTH(K19)+3,DAY(K19)+0)</f>
        <v>44286</v>
      </c>
      <c r="M19" s="61" t="str">
        <f>"12/31/"&amp;""&amp;'Cover Page'!C$6</f>
        <v>12/31/2020</v>
      </c>
      <c r="N19" s="63">
        <f>DATE(YEAR(M19)+0,MONTH(M19)+3,DAY(M19)+0)</f>
        <v>44286</v>
      </c>
      <c r="O19" s="61" t="str">
        <f>"12/31/"&amp;""&amp;'Cover Page'!C$6</f>
        <v>12/31/2020</v>
      </c>
      <c r="P19" s="63">
        <f>DATE(YEAR(O19)+0,MONTH(O19)+3,DAY(O19)+0)</f>
        <v>44286</v>
      </c>
    </row>
    <row r="20" spans="1:16" s="38"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16" s="25" customFormat="1" x14ac:dyDescent="0.2">
      <c r="A21" s="38"/>
      <c r="B21" s="69" t="s">
        <v>0</v>
      </c>
      <c r="C21" s="113" t="s">
        <v>64</v>
      </c>
      <c r="D21" s="160"/>
      <c r="E21" s="161"/>
      <c r="F21" s="162"/>
      <c r="G21" s="161"/>
      <c r="H21" s="163"/>
      <c r="I21" s="161"/>
      <c r="J21" s="162"/>
      <c r="K21" s="161"/>
      <c r="L21" s="162"/>
      <c r="M21" s="161"/>
      <c r="N21" s="163"/>
      <c r="O21" s="161"/>
      <c r="P21" s="162"/>
    </row>
    <row r="22" spans="1:16" s="25" customFormat="1" x14ac:dyDescent="0.2">
      <c r="A22" s="38"/>
      <c r="B22" s="78"/>
      <c r="C22" s="79">
        <v>1.1000000000000001</v>
      </c>
      <c r="D22" s="108" t="s">
        <v>15</v>
      </c>
      <c r="E22" s="164"/>
      <c r="F22" s="165"/>
      <c r="G22" s="164"/>
      <c r="H22" s="165"/>
      <c r="I22" s="164"/>
      <c r="J22" s="165"/>
      <c r="K22" s="164">
        <v>1819317.17</v>
      </c>
      <c r="L22" s="165">
        <v>1817218.54</v>
      </c>
      <c r="M22" s="164">
        <v>14508330.427289501</v>
      </c>
      <c r="N22" s="165">
        <v>14635525.939231575</v>
      </c>
      <c r="O22" s="164">
        <v>3959671.4327104981</v>
      </c>
      <c r="P22" s="165">
        <v>3988825.570768428</v>
      </c>
    </row>
    <row r="23" spans="1:16" s="25" customFormat="1" x14ac:dyDescent="0.2">
      <c r="A23" s="38"/>
      <c r="B23" s="78"/>
      <c r="C23" s="79">
        <v>1.2</v>
      </c>
      <c r="D23" s="108" t="s">
        <v>16</v>
      </c>
      <c r="E23" s="164"/>
      <c r="F23" s="165"/>
      <c r="G23" s="164"/>
      <c r="H23" s="165"/>
      <c r="I23" s="164"/>
      <c r="J23" s="165"/>
      <c r="K23" s="164">
        <v>60970.03</v>
      </c>
      <c r="L23" s="165">
        <v>0</v>
      </c>
      <c r="M23" s="164">
        <v>0</v>
      </c>
      <c r="N23" s="165">
        <v>0</v>
      </c>
      <c r="O23" s="164">
        <v>0</v>
      </c>
      <c r="P23" s="165">
        <v>0</v>
      </c>
    </row>
    <row r="24" spans="1:16" s="25" customFormat="1" x14ac:dyDescent="0.2">
      <c r="A24" s="38"/>
      <c r="B24" s="78"/>
      <c r="C24" s="79">
        <v>1.3</v>
      </c>
      <c r="D24" s="108" t="s">
        <v>34</v>
      </c>
      <c r="E24" s="164"/>
      <c r="F24" s="165"/>
      <c r="G24" s="164"/>
      <c r="H24" s="165"/>
      <c r="I24" s="164"/>
      <c r="J24" s="165"/>
      <c r="K24" s="164">
        <v>50957.49</v>
      </c>
      <c r="L24" s="165">
        <v>0</v>
      </c>
      <c r="M24" s="164">
        <v>0</v>
      </c>
      <c r="N24" s="165">
        <v>0</v>
      </c>
      <c r="O24" s="164">
        <v>0</v>
      </c>
      <c r="P24" s="165">
        <v>0</v>
      </c>
    </row>
    <row r="25" spans="1:16" s="25" customFormat="1" x14ac:dyDescent="0.2">
      <c r="A25" s="38"/>
      <c r="B25" s="78"/>
      <c r="C25" s="79">
        <v>1.4</v>
      </c>
      <c r="D25" s="108" t="s">
        <v>17</v>
      </c>
      <c r="E25" s="164"/>
      <c r="F25" s="165"/>
      <c r="G25" s="164"/>
      <c r="H25" s="165"/>
      <c r="I25" s="164"/>
      <c r="J25" s="165"/>
      <c r="K25" s="164"/>
      <c r="L25" s="165"/>
      <c r="M25" s="164"/>
      <c r="N25" s="165"/>
      <c r="O25" s="164"/>
      <c r="P25" s="165"/>
    </row>
    <row r="26" spans="1:16" s="25" customFormat="1" x14ac:dyDescent="0.2">
      <c r="A26" s="38"/>
      <c r="B26" s="166"/>
      <c r="C26" s="167"/>
      <c r="D26" s="136"/>
      <c r="E26" s="168"/>
      <c r="F26" s="169"/>
      <c r="G26" s="168"/>
      <c r="H26" s="170"/>
      <c r="I26" s="168"/>
      <c r="J26" s="169"/>
      <c r="K26" s="168"/>
      <c r="L26" s="169"/>
      <c r="M26" s="168"/>
      <c r="N26" s="170"/>
      <c r="O26" s="168"/>
      <c r="P26" s="169"/>
    </row>
    <row r="27" spans="1:16" s="25" customFormat="1" x14ac:dyDescent="0.2">
      <c r="A27" s="38"/>
      <c r="B27" s="78" t="s">
        <v>1</v>
      </c>
      <c r="C27" s="122" t="s">
        <v>65</v>
      </c>
      <c r="D27" s="171"/>
      <c r="E27" s="172"/>
      <c r="F27" s="173"/>
      <c r="G27" s="172"/>
      <c r="H27" s="174"/>
      <c r="I27" s="172"/>
      <c r="J27" s="173"/>
      <c r="K27" s="172"/>
      <c r="L27" s="173"/>
      <c r="M27" s="172"/>
      <c r="N27" s="174"/>
      <c r="O27" s="172"/>
      <c r="P27" s="173"/>
    </row>
    <row r="28" spans="1:16" s="25" customFormat="1" x14ac:dyDescent="0.2">
      <c r="A28" s="38"/>
      <c r="B28" s="78"/>
      <c r="C28" s="79">
        <v>2.1</v>
      </c>
      <c r="D28" s="108" t="s">
        <v>39</v>
      </c>
      <c r="E28" s="172"/>
      <c r="F28" s="173"/>
      <c r="G28" s="172"/>
      <c r="H28" s="174"/>
      <c r="I28" s="172"/>
      <c r="J28" s="173"/>
      <c r="K28" s="172"/>
      <c r="L28" s="173"/>
      <c r="M28" s="172"/>
      <c r="N28" s="174"/>
      <c r="O28" s="172"/>
      <c r="P28" s="173"/>
    </row>
    <row r="29" spans="1:16" s="25" customFormat="1" x14ac:dyDescent="0.2">
      <c r="A29" s="38"/>
      <c r="B29" s="78"/>
      <c r="C29" s="79"/>
      <c r="D29" s="108" t="s">
        <v>55</v>
      </c>
      <c r="E29" s="164"/>
      <c r="F29" s="175"/>
      <c r="G29" s="164"/>
      <c r="H29" s="175"/>
      <c r="I29" s="164"/>
      <c r="J29" s="175"/>
      <c r="K29" s="164">
        <v>710596.6</v>
      </c>
      <c r="L29" s="175"/>
      <c r="M29" s="164">
        <v>8237362.8593434207</v>
      </c>
      <c r="N29" s="175"/>
      <c r="O29" s="164">
        <v>3397030.0995816994</v>
      </c>
      <c r="P29" s="175"/>
    </row>
    <row r="30" spans="1:16" s="25" customFormat="1" ht="28.5" customHeight="1" x14ac:dyDescent="0.2">
      <c r="A30" s="38"/>
      <c r="B30" s="78"/>
      <c r="C30" s="79"/>
      <c r="D30" s="80" t="s">
        <v>54</v>
      </c>
      <c r="E30" s="176"/>
      <c r="F30" s="165"/>
      <c r="G30" s="176"/>
      <c r="H30" s="165"/>
      <c r="I30" s="176"/>
      <c r="J30" s="165"/>
      <c r="K30" s="176"/>
      <c r="L30" s="165">
        <v>702463.75999999989</v>
      </c>
      <c r="M30" s="176"/>
      <c r="N30" s="165">
        <v>7754578.2622734038</v>
      </c>
      <c r="O30" s="176"/>
      <c r="P30" s="165">
        <v>2598091.4777265955</v>
      </c>
    </row>
    <row r="31" spans="1:16" s="38" customFormat="1" x14ac:dyDescent="0.2">
      <c r="B31" s="96"/>
      <c r="C31" s="79">
        <v>2.2000000000000002</v>
      </c>
      <c r="D31" s="108" t="s">
        <v>35</v>
      </c>
      <c r="E31" s="172"/>
      <c r="F31" s="173"/>
      <c r="G31" s="172"/>
      <c r="H31" s="174"/>
      <c r="I31" s="172"/>
      <c r="J31" s="173"/>
      <c r="K31" s="172"/>
      <c r="L31" s="173"/>
      <c r="M31" s="172"/>
      <c r="N31" s="174"/>
      <c r="O31" s="172"/>
      <c r="P31" s="173"/>
    </row>
    <row r="32" spans="1:16" s="38" customFormat="1" ht="30" x14ac:dyDescent="0.2">
      <c r="B32" s="96"/>
      <c r="C32" s="79"/>
      <c r="D32" s="80" t="s">
        <v>51</v>
      </c>
      <c r="E32" s="164"/>
      <c r="F32" s="175"/>
      <c r="G32" s="164"/>
      <c r="H32" s="177"/>
      <c r="I32" s="164"/>
      <c r="J32" s="175"/>
      <c r="K32" s="164">
        <v>55729.74</v>
      </c>
      <c r="L32" s="175"/>
      <c r="M32" s="164">
        <v>1126955.6847129934</v>
      </c>
      <c r="N32" s="177"/>
      <c r="O32" s="164">
        <v>376541.85528700647</v>
      </c>
      <c r="P32" s="175"/>
    </row>
    <row r="33" spans="1:16" s="38" customFormat="1" ht="30" x14ac:dyDescent="0.2">
      <c r="B33" s="96"/>
      <c r="C33" s="79"/>
      <c r="D33" s="80" t="s">
        <v>44</v>
      </c>
      <c r="E33" s="176"/>
      <c r="F33" s="165"/>
      <c r="G33" s="176"/>
      <c r="H33" s="178"/>
      <c r="I33" s="176"/>
      <c r="J33" s="165"/>
      <c r="K33" s="176"/>
      <c r="L33" s="165">
        <v>7587.4199999999964</v>
      </c>
      <c r="M33" s="176"/>
      <c r="N33" s="178">
        <v>231586.7873645068</v>
      </c>
      <c r="O33" s="176"/>
      <c r="P33" s="165">
        <v>77491.262635493098</v>
      </c>
    </row>
    <row r="34" spans="1:16" s="25" customFormat="1" x14ac:dyDescent="0.2">
      <c r="A34" s="38"/>
      <c r="B34" s="78"/>
      <c r="C34" s="79">
        <v>2.2999999999999998</v>
      </c>
      <c r="D34" s="108" t="s">
        <v>28</v>
      </c>
      <c r="E34" s="164"/>
      <c r="F34" s="175"/>
      <c r="G34" s="164"/>
      <c r="H34" s="177"/>
      <c r="I34" s="164"/>
      <c r="J34" s="175"/>
      <c r="K34" s="164">
        <v>47285.8</v>
      </c>
      <c r="L34" s="175"/>
      <c r="M34" s="164">
        <v>1309473.785905302</v>
      </c>
      <c r="N34" s="177"/>
      <c r="O34" s="164">
        <v>448609.5240946979</v>
      </c>
      <c r="P34" s="175"/>
    </row>
    <row r="35" spans="1:16" s="38" customFormat="1" x14ac:dyDescent="0.2">
      <c r="B35" s="96"/>
      <c r="C35" s="79">
        <v>2.4</v>
      </c>
      <c r="D35" s="108" t="s">
        <v>36</v>
      </c>
      <c r="E35" s="172"/>
      <c r="F35" s="173"/>
      <c r="G35" s="172"/>
      <c r="H35" s="174"/>
      <c r="I35" s="172"/>
      <c r="J35" s="173"/>
      <c r="K35" s="172"/>
      <c r="L35" s="173"/>
      <c r="M35" s="172"/>
      <c r="N35" s="174"/>
      <c r="O35" s="172"/>
      <c r="P35" s="173"/>
    </row>
    <row r="36" spans="1:16" s="38" customFormat="1" ht="30" x14ac:dyDescent="0.2">
      <c r="B36" s="96"/>
      <c r="C36" s="79"/>
      <c r="D36" s="80" t="s">
        <v>52</v>
      </c>
      <c r="E36" s="164"/>
      <c r="F36" s="175"/>
      <c r="G36" s="164"/>
      <c r="H36" s="177"/>
      <c r="I36" s="164"/>
      <c r="J36" s="175"/>
      <c r="K36" s="164"/>
      <c r="L36" s="175"/>
      <c r="M36" s="164"/>
      <c r="N36" s="177"/>
      <c r="O36" s="164"/>
      <c r="P36" s="175"/>
    </row>
    <row r="37" spans="1:16" s="38" customFormat="1" ht="30" x14ac:dyDescent="0.2">
      <c r="B37" s="96"/>
      <c r="C37" s="79"/>
      <c r="D37" s="80" t="s">
        <v>43</v>
      </c>
      <c r="E37" s="176"/>
      <c r="F37" s="165"/>
      <c r="G37" s="176"/>
      <c r="H37" s="178"/>
      <c r="I37" s="176"/>
      <c r="J37" s="165"/>
      <c r="K37" s="176"/>
      <c r="L37" s="165"/>
      <c r="M37" s="176"/>
      <c r="N37" s="178"/>
      <c r="O37" s="176"/>
      <c r="P37" s="165"/>
    </row>
    <row r="38" spans="1:16" s="25" customFormat="1" x14ac:dyDescent="0.2">
      <c r="A38" s="38"/>
      <c r="B38" s="78"/>
      <c r="C38" s="79">
        <v>2.5</v>
      </c>
      <c r="D38" s="108" t="s">
        <v>29</v>
      </c>
      <c r="E38" s="164"/>
      <c r="F38" s="175"/>
      <c r="G38" s="164"/>
      <c r="H38" s="177"/>
      <c r="I38" s="164"/>
      <c r="J38" s="175"/>
      <c r="K38" s="164"/>
      <c r="L38" s="175"/>
      <c r="M38" s="164"/>
      <c r="N38" s="177"/>
      <c r="O38" s="164"/>
      <c r="P38" s="175"/>
    </row>
    <row r="39" spans="1:16" s="25" customFormat="1" x14ac:dyDescent="0.2">
      <c r="A39" s="38"/>
      <c r="B39" s="78"/>
      <c r="C39" s="79">
        <v>2.6</v>
      </c>
      <c r="D39" s="108" t="s">
        <v>31</v>
      </c>
      <c r="E39" s="172"/>
      <c r="F39" s="173"/>
      <c r="G39" s="172"/>
      <c r="H39" s="174"/>
      <c r="I39" s="172"/>
      <c r="J39" s="173"/>
      <c r="K39" s="172"/>
      <c r="L39" s="173"/>
      <c r="M39" s="172"/>
      <c r="N39" s="174"/>
      <c r="O39" s="172"/>
      <c r="P39" s="173"/>
    </row>
    <row r="40" spans="1:16" s="25" customFormat="1" ht="28.5" customHeight="1" x14ac:dyDescent="0.2">
      <c r="A40" s="38"/>
      <c r="B40" s="78"/>
      <c r="C40" s="79"/>
      <c r="D40" s="80" t="s">
        <v>112</v>
      </c>
      <c r="E40" s="164"/>
      <c r="F40" s="175"/>
      <c r="G40" s="164"/>
      <c r="H40" s="177"/>
      <c r="I40" s="164"/>
      <c r="J40" s="175"/>
      <c r="K40" s="164"/>
      <c r="L40" s="175"/>
      <c r="M40" s="164"/>
      <c r="N40" s="177"/>
      <c r="O40" s="164"/>
      <c r="P40" s="175"/>
    </row>
    <row r="41" spans="1:16" s="25" customFormat="1" ht="27.95" customHeight="1" x14ac:dyDescent="0.2">
      <c r="A41" s="38"/>
      <c r="B41" s="78"/>
      <c r="C41" s="79"/>
      <c r="D41" s="80" t="s">
        <v>113</v>
      </c>
      <c r="E41" s="176"/>
      <c r="F41" s="165"/>
      <c r="G41" s="176"/>
      <c r="H41" s="178"/>
      <c r="I41" s="176"/>
      <c r="J41" s="165"/>
      <c r="K41" s="176"/>
      <c r="L41" s="165"/>
      <c r="M41" s="176"/>
      <c r="N41" s="178"/>
      <c r="O41" s="176"/>
      <c r="P41" s="165"/>
    </row>
    <row r="42" spans="1:16" s="25" customFormat="1" x14ac:dyDescent="0.2">
      <c r="A42" s="38"/>
      <c r="B42" s="78"/>
      <c r="C42" s="79">
        <v>2.7</v>
      </c>
      <c r="D42" s="108" t="s">
        <v>37</v>
      </c>
      <c r="E42" s="172"/>
      <c r="F42" s="173"/>
      <c r="G42" s="172"/>
      <c r="H42" s="174"/>
      <c r="I42" s="172"/>
      <c r="J42" s="173"/>
      <c r="K42" s="172"/>
      <c r="L42" s="173"/>
      <c r="M42" s="172"/>
      <c r="N42" s="174"/>
      <c r="O42" s="172"/>
      <c r="P42" s="173"/>
    </row>
    <row r="43" spans="1:16" s="25" customFormat="1" x14ac:dyDescent="0.2">
      <c r="A43" s="38"/>
      <c r="B43" s="78"/>
      <c r="C43" s="79"/>
      <c r="D43" s="80" t="s">
        <v>114</v>
      </c>
      <c r="E43" s="164"/>
      <c r="F43" s="175"/>
      <c r="G43" s="164"/>
      <c r="H43" s="177"/>
      <c r="I43" s="164"/>
      <c r="J43" s="175"/>
      <c r="K43" s="164"/>
      <c r="L43" s="175"/>
      <c r="M43" s="164"/>
      <c r="N43" s="177"/>
      <c r="O43" s="164"/>
      <c r="P43" s="175"/>
    </row>
    <row r="44" spans="1:16" s="38" customFormat="1" ht="30" x14ac:dyDescent="0.2">
      <c r="B44" s="96"/>
      <c r="C44" s="79"/>
      <c r="D44" s="80" t="s">
        <v>115</v>
      </c>
      <c r="E44" s="176"/>
      <c r="F44" s="165"/>
      <c r="G44" s="176"/>
      <c r="H44" s="178"/>
      <c r="I44" s="176"/>
      <c r="J44" s="165"/>
      <c r="K44" s="176"/>
      <c r="L44" s="165"/>
      <c r="M44" s="176"/>
      <c r="N44" s="178"/>
      <c r="O44" s="176"/>
      <c r="P44" s="165"/>
    </row>
    <row r="45" spans="1:16" s="25" customFormat="1" x14ac:dyDescent="0.2">
      <c r="A45" s="38"/>
      <c r="B45" s="78"/>
      <c r="C45" s="179" t="s">
        <v>116</v>
      </c>
      <c r="D45" s="108" t="s">
        <v>30</v>
      </c>
      <c r="E45" s="164"/>
      <c r="F45" s="180"/>
      <c r="G45" s="164"/>
      <c r="H45" s="181"/>
      <c r="I45" s="164"/>
      <c r="J45" s="180"/>
      <c r="K45" s="164"/>
      <c r="L45" s="180"/>
      <c r="M45" s="164"/>
      <c r="N45" s="181"/>
      <c r="O45" s="164"/>
      <c r="P45" s="180"/>
    </row>
    <row r="46" spans="1:16" s="25" customFormat="1" x14ac:dyDescent="0.2">
      <c r="A46" s="38"/>
      <c r="B46" s="78"/>
      <c r="C46" s="79">
        <v>2.9</v>
      </c>
      <c r="D46" s="108" t="s">
        <v>100</v>
      </c>
      <c r="E46" s="172"/>
      <c r="F46" s="182"/>
      <c r="G46" s="172"/>
      <c r="H46" s="183"/>
      <c r="I46" s="172"/>
      <c r="J46" s="182"/>
      <c r="K46" s="172"/>
      <c r="L46" s="182"/>
      <c r="M46" s="172"/>
      <c r="N46" s="183"/>
      <c r="O46" s="172"/>
      <c r="P46" s="182"/>
    </row>
    <row r="47" spans="1:16" s="25" customFormat="1" x14ac:dyDescent="0.2">
      <c r="A47" s="38"/>
      <c r="B47" s="78"/>
      <c r="C47" s="79"/>
      <c r="D47" s="80" t="s">
        <v>117</v>
      </c>
      <c r="E47" s="164"/>
      <c r="F47" s="184"/>
      <c r="G47" s="164"/>
      <c r="H47" s="185"/>
      <c r="I47" s="164"/>
      <c r="J47" s="184"/>
      <c r="K47" s="164"/>
      <c r="L47" s="184"/>
      <c r="M47" s="164"/>
      <c r="N47" s="185"/>
      <c r="O47" s="164"/>
      <c r="P47" s="184"/>
    </row>
    <row r="48" spans="1:16" s="25" customFormat="1" x14ac:dyDescent="0.2">
      <c r="A48" s="38"/>
      <c r="B48" s="78"/>
      <c r="C48" s="79"/>
      <c r="D48" s="108" t="s">
        <v>118</v>
      </c>
      <c r="E48" s="164"/>
      <c r="F48" s="184"/>
      <c r="G48" s="164"/>
      <c r="H48" s="185"/>
      <c r="I48" s="164"/>
      <c r="J48" s="184"/>
      <c r="K48" s="164"/>
      <c r="L48" s="184"/>
      <c r="M48" s="164"/>
      <c r="N48" s="185"/>
      <c r="O48" s="164"/>
      <c r="P48" s="184"/>
    </row>
    <row r="49" spans="1:16" s="25" customFormat="1" x14ac:dyDescent="0.2">
      <c r="A49" s="38"/>
      <c r="B49" s="78"/>
      <c r="C49" s="79"/>
      <c r="D49" s="108" t="s">
        <v>119</v>
      </c>
      <c r="E49" s="164"/>
      <c r="F49" s="180"/>
      <c r="G49" s="164"/>
      <c r="H49" s="181"/>
      <c r="I49" s="164"/>
      <c r="J49" s="180"/>
      <c r="K49" s="164"/>
      <c r="L49" s="180"/>
      <c r="M49" s="164"/>
      <c r="N49" s="181"/>
      <c r="O49" s="164"/>
      <c r="P49" s="180"/>
    </row>
    <row r="50" spans="1:16" s="38" customFormat="1" x14ac:dyDescent="0.2">
      <c r="B50" s="96"/>
      <c r="C50" s="186" t="s">
        <v>14</v>
      </c>
      <c r="D50" s="108" t="s">
        <v>26</v>
      </c>
      <c r="E50" s="164"/>
      <c r="F50" s="165"/>
      <c r="G50" s="164"/>
      <c r="H50" s="178"/>
      <c r="I50" s="164"/>
      <c r="J50" s="165"/>
      <c r="K50" s="164"/>
      <c r="L50" s="165"/>
      <c r="M50" s="164"/>
      <c r="N50" s="178"/>
      <c r="O50" s="164"/>
      <c r="P50" s="165"/>
    </row>
    <row r="51" spans="1:16" s="38" customFormat="1" x14ac:dyDescent="0.2">
      <c r="A51" s="187"/>
      <c r="B51" s="96"/>
      <c r="C51" s="186" t="s">
        <v>120</v>
      </c>
      <c r="D51" s="80"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719040.53999999992</v>
      </c>
      <c r="L51" s="189">
        <f>L30+L33+L37+L41+L44+L47+L48+L50</f>
        <v>710051.17999999993</v>
      </c>
      <c r="M51" s="188">
        <f>M29+M32-M34+M36-M38+M40+M43-M45+M47+M48-M49+M50</f>
        <v>8054844.7581511121</v>
      </c>
      <c r="N51" s="189">
        <f>N30+N33+N37+N41+N44+N47+N48+N50</f>
        <v>7986165.0496379109</v>
      </c>
      <c r="O51" s="188">
        <f>O29+O32-O34+O36-O38+O40+O43-O45+O47+O48-O49+O50</f>
        <v>3324962.4307740079</v>
      </c>
      <c r="P51" s="189">
        <f>P30+P33+P37+P41+P44+P47+P48+P50</f>
        <v>2675582.7403620887</v>
      </c>
    </row>
    <row r="52" spans="1:16" s="25" customFormat="1" ht="15.75" thickBot="1" x14ac:dyDescent="0.25">
      <c r="A52" s="38"/>
      <c r="B52" s="166"/>
      <c r="C52" s="135"/>
      <c r="D52" s="190"/>
      <c r="E52" s="191"/>
      <c r="F52" s="192"/>
      <c r="G52" s="191"/>
      <c r="H52" s="193"/>
      <c r="I52" s="191"/>
      <c r="J52" s="192"/>
      <c r="K52" s="191"/>
      <c r="L52" s="192"/>
      <c r="M52" s="191"/>
      <c r="N52" s="193"/>
      <c r="O52" s="191"/>
      <c r="P52" s="192"/>
    </row>
    <row r="53" spans="1:16" s="25" customFormat="1" x14ac:dyDescent="0.2">
      <c r="A53" s="38"/>
      <c r="B53" s="24"/>
      <c r="C53" s="24"/>
      <c r="D53" s="24"/>
    </row>
    <row r="54" spans="1:16" s="25" customFormat="1" ht="15.75" x14ac:dyDescent="0.25">
      <c r="A54" s="38"/>
      <c r="B54" s="151"/>
      <c r="C54" s="151" t="s">
        <v>61</v>
      </c>
      <c r="D54" s="151"/>
    </row>
    <row r="55" spans="1:16" s="25" customFormat="1" ht="13.15" customHeight="1" x14ac:dyDescent="0.25">
      <c r="A55" s="38"/>
      <c r="B55" s="151"/>
      <c r="C55" s="151"/>
      <c r="D55" s="194" t="s">
        <v>138</v>
      </c>
    </row>
    <row r="56" spans="1:16" s="25" customFormat="1" ht="15.75" x14ac:dyDescent="0.25">
      <c r="A56" s="38"/>
      <c r="B56" s="151"/>
      <c r="C56" s="151"/>
      <c r="D56" s="151" t="s">
        <v>71</v>
      </c>
    </row>
    <row r="57" spans="1:16" s="25" customFormat="1" ht="13.15" customHeight="1" x14ac:dyDescent="0.25">
      <c r="A57" s="38"/>
      <c r="B57" s="151"/>
      <c r="C57" s="151"/>
      <c r="D57" s="151" t="s">
        <v>66</v>
      </c>
      <c r="E57" s="195"/>
    </row>
    <row r="58" spans="1:16" s="25" customFormat="1" ht="13.15" customHeight="1" x14ac:dyDescent="0.2">
      <c r="A58" s="38"/>
      <c r="B58" s="24"/>
      <c r="C58" s="152"/>
      <c r="D58" s="194" t="s">
        <v>101</v>
      </c>
    </row>
    <row r="59" spans="1:16" s="25" customFormat="1" ht="13.15" customHeight="1" x14ac:dyDescent="0.2">
      <c r="A59" s="38"/>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1:E87"/>
  <sheetViews>
    <sheetView topLeftCell="A7" zoomScaleNormal="100" workbookViewId="0">
      <selection activeCell="D76" sqref="D76:D78"/>
    </sheetView>
  </sheetViews>
  <sheetFormatPr defaultRowHeight="15" x14ac:dyDescent="0.2"/>
  <cols>
    <col min="1" max="1" width="1.85546875" style="2" customWidth="1"/>
    <col min="2" max="2" width="69.85546875" style="198" customWidth="1"/>
    <col min="3" max="3" width="18.5703125" customWidth="1"/>
    <col min="4" max="4" width="142.7109375" customWidth="1"/>
  </cols>
  <sheetData>
    <row r="1" spans="2:5" s="2" customFormat="1" ht="15.75" x14ac:dyDescent="0.25">
      <c r="B1" s="26" t="s">
        <v>139</v>
      </c>
    </row>
    <row r="2" spans="2:5" s="5" customFormat="1" ht="15.75" x14ac:dyDescent="0.25">
      <c r="B2" s="39" t="s">
        <v>143</v>
      </c>
    </row>
    <row r="3" spans="2:5" s="2" customFormat="1" ht="15.75" x14ac:dyDescent="0.25">
      <c r="B3" s="26" t="s">
        <v>99</v>
      </c>
    </row>
    <row r="4" spans="2:5" s="2" customFormat="1" x14ac:dyDescent="0.2">
      <c r="B4" s="24"/>
    </row>
    <row r="5" spans="2:5" s="2" customFormat="1" ht="15.75" x14ac:dyDescent="0.25">
      <c r="B5" s="43" t="s">
        <v>87</v>
      </c>
    </row>
    <row r="6" spans="2:5" s="2" customFormat="1" ht="26.25" x14ac:dyDescent="0.2">
      <c r="B6" s="196">
        <f>'Cover Page'!C7</f>
        <v>0</v>
      </c>
      <c r="D6" s="346" t="s">
        <v>125</v>
      </c>
    </row>
    <row r="7" spans="2:5" s="2" customFormat="1" ht="15.75" x14ac:dyDescent="0.25">
      <c r="B7" s="43" t="s">
        <v>88</v>
      </c>
    </row>
    <row r="8" spans="2:5" s="2" customFormat="1" x14ac:dyDescent="0.2">
      <c r="B8" s="197" t="str">
        <f>'Cover Page'!C8</f>
        <v>HumanaDental Insurance Company</v>
      </c>
    </row>
    <row r="9" spans="2:5" s="2" customFormat="1" ht="15.75" x14ac:dyDescent="0.25">
      <c r="B9" s="53" t="s">
        <v>90</v>
      </c>
    </row>
    <row r="10" spans="2:5" s="2" customFormat="1" x14ac:dyDescent="0.2">
      <c r="B10" s="197" t="str">
        <f>'Cover Page'!C9</f>
        <v>HumanaDental Insurance Company</v>
      </c>
    </row>
    <row r="11" spans="2:5" s="2" customFormat="1" ht="15.75" x14ac:dyDescent="0.25">
      <c r="B11" s="53" t="s">
        <v>85</v>
      </c>
    </row>
    <row r="12" spans="2:5" s="2" customFormat="1" x14ac:dyDescent="0.2">
      <c r="B12" s="197" t="str">
        <f>'Cover Page'!C6</f>
        <v>2020</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x14ac:dyDescent="0.2">
      <c r="B18" s="202"/>
      <c r="C18" s="211"/>
      <c r="D18" s="349" t="s">
        <v>161</v>
      </c>
      <c r="E18" s="207"/>
    </row>
    <row r="19" spans="2:5" s="198" customFormat="1" x14ac:dyDescent="0.2">
      <c r="B19" s="202"/>
      <c r="C19" s="211"/>
      <c r="D19" s="349"/>
      <c r="E19" s="207"/>
    </row>
    <row r="20" spans="2:5" s="198" customFormat="1" x14ac:dyDescent="0.2">
      <c r="B20" s="202"/>
      <c r="C20" s="211"/>
      <c r="D20" s="349"/>
      <c r="E20" s="207"/>
    </row>
    <row r="21" spans="2:5" s="198" customFormat="1" x14ac:dyDescent="0.2">
      <c r="B21" s="202"/>
      <c r="C21" s="211"/>
      <c r="D21" s="349"/>
      <c r="E21" s="207"/>
    </row>
    <row r="22" spans="2:5" s="198" customFormat="1" x14ac:dyDescent="0.2">
      <c r="B22" s="202"/>
      <c r="C22" s="211"/>
      <c r="D22" s="349"/>
      <c r="E22" s="207"/>
    </row>
    <row r="23" spans="2:5" s="198" customFormat="1" ht="15.75"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x14ac:dyDescent="0.2">
      <c r="B26" s="202"/>
      <c r="C26" s="211"/>
      <c r="D26" s="349" t="s">
        <v>162</v>
      </c>
      <c r="E26" s="207"/>
    </row>
    <row r="27" spans="2:5" s="198" customFormat="1" x14ac:dyDescent="0.2">
      <c r="B27" s="202"/>
      <c r="C27" s="211"/>
      <c r="D27" s="349" t="s">
        <v>163</v>
      </c>
      <c r="E27" s="207"/>
    </row>
    <row r="28" spans="2:5" s="198" customFormat="1" ht="18.75" customHeight="1" x14ac:dyDescent="0.2">
      <c r="B28" s="202"/>
      <c r="C28" s="211"/>
      <c r="D28" s="349" t="s">
        <v>164</v>
      </c>
      <c r="E28" s="207"/>
    </row>
    <row r="29" spans="2:5" s="198" customFormat="1" x14ac:dyDescent="0.2">
      <c r="B29" s="202"/>
      <c r="C29" s="213"/>
      <c r="D29" s="349" t="s">
        <v>165</v>
      </c>
      <c r="E29" s="207"/>
    </row>
    <row r="30" spans="2:5" s="198" customFormat="1" x14ac:dyDescent="0.2">
      <c r="B30" s="202"/>
      <c r="C30" s="213"/>
      <c r="D30" s="349" t="s">
        <v>166</v>
      </c>
      <c r="E30" s="207"/>
    </row>
    <row r="31" spans="2:5" s="198" customFormat="1" x14ac:dyDescent="0.2">
      <c r="B31" s="202"/>
      <c r="C31" s="214"/>
      <c r="D31" s="349"/>
      <c r="E31" s="207"/>
    </row>
    <row r="32" spans="2:5" s="198" customFormat="1" x14ac:dyDescent="0.2">
      <c r="B32" s="204" t="s">
        <v>80</v>
      </c>
      <c r="C32" s="215"/>
      <c r="D32" s="347"/>
      <c r="E32" s="207"/>
    </row>
    <row r="33" spans="2:5" s="198" customFormat="1" x14ac:dyDescent="0.2">
      <c r="B33" s="202"/>
      <c r="C33" s="211"/>
      <c r="D33" s="349" t="s">
        <v>167</v>
      </c>
      <c r="E33" s="207"/>
    </row>
    <row r="34" spans="2:5" s="198" customFormat="1" x14ac:dyDescent="0.2">
      <c r="B34" s="202"/>
      <c r="C34" s="211"/>
      <c r="D34" s="349" t="s">
        <v>168</v>
      </c>
      <c r="E34" s="207"/>
    </row>
    <row r="35" spans="2:5" s="198" customFormat="1" x14ac:dyDescent="0.2">
      <c r="B35" s="202"/>
      <c r="C35" s="211"/>
      <c r="D35" s="349" t="s">
        <v>169</v>
      </c>
      <c r="E35" s="207"/>
    </row>
    <row r="36" spans="2:5" s="198" customFormat="1" x14ac:dyDescent="0.2">
      <c r="B36" s="202"/>
      <c r="C36" s="213"/>
      <c r="D36" s="349" t="s">
        <v>170</v>
      </c>
      <c r="E36" s="207"/>
    </row>
    <row r="37" spans="2:5" s="198" customFormat="1" x14ac:dyDescent="0.2">
      <c r="B37" s="202"/>
      <c r="C37" s="213"/>
      <c r="D37" s="349"/>
      <c r="E37" s="207"/>
    </row>
    <row r="38" spans="2:5" s="198" customFormat="1" x14ac:dyDescent="0.2">
      <c r="B38" s="202"/>
      <c r="C38" s="214"/>
      <c r="D38" s="349"/>
      <c r="E38" s="207"/>
    </row>
    <row r="39" spans="2:5" s="198" customFormat="1" x14ac:dyDescent="0.2">
      <c r="B39" s="204" t="s">
        <v>81</v>
      </c>
      <c r="C39" s="215"/>
      <c r="D39" s="347"/>
      <c r="E39" s="207"/>
    </row>
    <row r="40" spans="2:5" s="198" customFormat="1" x14ac:dyDescent="0.2">
      <c r="B40" s="202"/>
      <c r="C40" s="211"/>
      <c r="D40" s="349" t="s">
        <v>171</v>
      </c>
      <c r="E40" s="207"/>
    </row>
    <row r="41" spans="2:5" s="198" customFormat="1" x14ac:dyDescent="0.2">
      <c r="B41" s="202"/>
      <c r="C41" s="211"/>
      <c r="D41" s="349"/>
      <c r="E41" s="207"/>
    </row>
    <row r="42" spans="2:5" s="198" customFormat="1" x14ac:dyDescent="0.2">
      <c r="B42" s="202"/>
      <c r="C42" s="211"/>
      <c r="D42" s="349"/>
      <c r="E42" s="207"/>
    </row>
    <row r="43" spans="2:5" s="198" customFormat="1" x14ac:dyDescent="0.2">
      <c r="B43" s="202"/>
      <c r="C43" s="213"/>
      <c r="D43" s="349"/>
      <c r="E43" s="207"/>
    </row>
    <row r="44" spans="2:5" s="198" customFormat="1" x14ac:dyDescent="0.2">
      <c r="B44" s="202"/>
      <c r="C44" s="213"/>
      <c r="D44" s="349"/>
      <c r="E44" s="207"/>
    </row>
    <row r="45" spans="2:5" s="198" customFormat="1" x14ac:dyDescent="0.2">
      <c r="B45" s="202"/>
      <c r="C45" s="214"/>
      <c r="D45" s="349"/>
      <c r="E45" s="207"/>
    </row>
    <row r="46" spans="2:5" s="198" customFormat="1" x14ac:dyDescent="0.2">
      <c r="B46" s="204" t="s">
        <v>82</v>
      </c>
      <c r="C46" s="215"/>
      <c r="D46" s="347"/>
      <c r="E46" s="207"/>
    </row>
    <row r="47" spans="2:5" s="198" customFormat="1" x14ac:dyDescent="0.2">
      <c r="B47" s="202"/>
      <c r="C47" s="211"/>
      <c r="D47" s="349" t="s">
        <v>172</v>
      </c>
      <c r="E47" s="207"/>
    </row>
    <row r="48" spans="2:5" s="198" customFormat="1" x14ac:dyDescent="0.2">
      <c r="B48" s="202"/>
      <c r="C48" s="211"/>
      <c r="D48" s="349" t="s">
        <v>173</v>
      </c>
      <c r="E48" s="207"/>
    </row>
    <row r="49" spans="2:5" s="198" customFormat="1" x14ac:dyDescent="0.2">
      <c r="B49" s="202"/>
      <c r="C49" s="211"/>
      <c r="D49" s="349"/>
      <c r="E49" s="207"/>
    </row>
    <row r="50" spans="2:5" s="198" customFormat="1" x14ac:dyDescent="0.2">
      <c r="B50" s="202"/>
      <c r="C50" s="213"/>
      <c r="D50" s="349"/>
      <c r="E50" s="207"/>
    </row>
    <row r="51" spans="2:5" s="198" customFormat="1" x14ac:dyDescent="0.2">
      <c r="B51" s="202"/>
      <c r="C51" s="213"/>
      <c r="D51" s="349"/>
      <c r="E51" s="207"/>
    </row>
    <row r="52" spans="2:5" s="198" customFormat="1" ht="15.75"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x14ac:dyDescent="0.2">
      <c r="B55" s="202"/>
      <c r="C55" s="216"/>
      <c r="D55" s="349" t="s">
        <v>174</v>
      </c>
      <c r="E55" s="217"/>
    </row>
    <row r="56" spans="2:5" s="218" customFormat="1" ht="30" x14ac:dyDescent="0.2">
      <c r="B56" s="202"/>
      <c r="C56" s="213"/>
      <c r="D56" s="349" t="s">
        <v>175</v>
      </c>
      <c r="E56" s="217"/>
    </row>
    <row r="57" spans="2:5" s="218" customFormat="1" x14ac:dyDescent="0.2">
      <c r="B57" s="202"/>
      <c r="C57" s="213"/>
      <c r="D57" s="349" t="s">
        <v>176</v>
      </c>
      <c r="E57" s="217"/>
    </row>
    <row r="58" spans="2:5" s="218" customFormat="1" x14ac:dyDescent="0.2">
      <c r="B58" s="202"/>
      <c r="C58" s="213"/>
      <c r="D58" s="349"/>
      <c r="E58" s="217"/>
    </row>
    <row r="59" spans="2:5" s="218" customFormat="1" x14ac:dyDescent="0.2">
      <c r="B59" s="202"/>
      <c r="C59" s="213"/>
      <c r="D59" s="349"/>
      <c r="E59" s="217"/>
    </row>
    <row r="60" spans="2:5" s="218" customFormat="1" x14ac:dyDescent="0.2">
      <c r="B60" s="202"/>
      <c r="C60" s="219"/>
      <c r="D60" s="349"/>
      <c r="E60" s="217"/>
    </row>
    <row r="61" spans="2:5" s="198" customFormat="1" x14ac:dyDescent="0.2">
      <c r="B61" s="205" t="s">
        <v>110</v>
      </c>
      <c r="C61" s="212"/>
      <c r="D61" s="347"/>
      <c r="E61" s="207"/>
    </row>
    <row r="62" spans="2:5" s="218" customFormat="1" x14ac:dyDescent="0.2">
      <c r="B62" s="202"/>
      <c r="C62" s="216"/>
      <c r="D62" s="349" t="s">
        <v>177</v>
      </c>
      <c r="E62" s="217"/>
    </row>
    <row r="63" spans="2:5" s="218" customFormat="1" x14ac:dyDescent="0.2">
      <c r="B63" s="202"/>
      <c r="C63" s="211"/>
      <c r="D63" s="349"/>
      <c r="E63" s="217"/>
    </row>
    <row r="64" spans="2:5" s="218" customFormat="1" x14ac:dyDescent="0.2">
      <c r="B64" s="202"/>
      <c r="C64" s="213"/>
      <c r="D64" s="349"/>
      <c r="E64" s="217"/>
    </row>
    <row r="65" spans="2:5" s="218" customFormat="1" x14ac:dyDescent="0.2">
      <c r="B65" s="202"/>
      <c r="C65" s="213"/>
      <c r="D65" s="349"/>
      <c r="E65" s="217"/>
    </row>
    <row r="66" spans="2:5" s="218" customFormat="1" x14ac:dyDescent="0.2">
      <c r="B66" s="202"/>
      <c r="C66" s="213"/>
      <c r="D66" s="349"/>
      <c r="E66" s="217"/>
    </row>
    <row r="67" spans="2:5" s="218" customFormat="1" x14ac:dyDescent="0.2">
      <c r="B67" s="202"/>
      <c r="C67" s="219"/>
      <c r="D67" s="349"/>
      <c r="E67" s="217"/>
    </row>
    <row r="68" spans="2:5" s="198" customFormat="1" x14ac:dyDescent="0.2">
      <c r="B68" s="205" t="s">
        <v>111</v>
      </c>
      <c r="C68" s="212"/>
      <c r="D68" s="347"/>
      <c r="E68" s="207"/>
    </row>
    <row r="69" spans="2:5" s="218" customFormat="1" x14ac:dyDescent="0.2">
      <c r="B69" s="202"/>
      <c r="C69" s="216"/>
      <c r="D69" s="349" t="s">
        <v>174</v>
      </c>
      <c r="E69" s="217"/>
    </row>
    <row r="70" spans="2:5" s="218" customFormat="1" ht="30" x14ac:dyDescent="0.2">
      <c r="B70" s="202"/>
      <c r="C70" s="211"/>
      <c r="D70" s="349" t="s">
        <v>175</v>
      </c>
      <c r="E70" s="217"/>
    </row>
    <row r="71" spans="2:5" s="218" customFormat="1" x14ac:dyDescent="0.2">
      <c r="B71" s="202"/>
      <c r="C71" s="213"/>
      <c r="D71" s="349" t="s">
        <v>176</v>
      </c>
      <c r="E71" s="217"/>
    </row>
    <row r="72" spans="2:5" s="218" customFormat="1" x14ac:dyDescent="0.2">
      <c r="B72" s="202"/>
      <c r="C72" s="213"/>
      <c r="D72" s="349"/>
      <c r="E72" s="217"/>
    </row>
    <row r="73" spans="2:5" s="218" customFormat="1" x14ac:dyDescent="0.2">
      <c r="B73" s="202"/>
      <c r="C73" s="213"/>
      <c r="D73" s="349"/>
      <c r="E73" s="217"/>
    </row>
    <row r="74" spans="2:5" s="218" customFormat="1" x14ac:dyDescent="0.2">
      <c r="B74" s="202"/>
      <c r="C74" s="219"/>
      <c r="D74" s="349"/>
      <c r="E74" s="217"/>
    </row>
    <row r="75" spans="2:5" s="198" customFormat="1" x14ac:dyDescent="0.2">
      <c r="B75" s="205" t="s">
        <v>128</v>
      </c>
      <c r="C75" s="212"/>
      <c r="D75" s="347"/>
      <c r="E75" s="207"/>
    </row>
    <row r="76" spans="2:5" s="218" customFormat="1" x14ac:dyDescent="0.2">
      <c r="B76" s="202"/>
      <c r="C76" s="216"/>
      <c r="D76" s="349" t="s">
        <v>174</v>
      </c>
      <c r="E76" s="217"/>
    </row>
    <row r="77" spans="2:5" s="218" customFormat="1" ht="30" x14ac:dyDescent="0.2">
      <c r="B77" s="202"/>
      <c r="C77" s="211"/>
      <c r="D77" s="349" t="s">
        <v>175</v>
      </c>
      <c r="E77" s="217"/>
    </row>
    <row r="78" spans="2:5" s="218" customFormat="1" x14ac:dyDescent="0.2">
      <c r="B78" s="202"/>
      <c r="C78" s="213"/>
      <c r="D78" s="349" t="s">
        <v>176</v>
      </c>
      <c r="E78" s="217"/>
    </row>
    <row r="79" spans="2:5" s="218" customFormat="1" x14ac:dyDescent="0.2">
      <c r="B79" s="202"/>
      <c r="C79" s="213"/>
      <c r="D79" s="349"/>
      <c r="E79" s="217"/>
    </row>
    <row r="80" spans="2:5" s="218" customFormat="1" x14ac:dyDescent="0.2">
      <c r="B80" s="202"/>
      <c r="C80" s="213"/>
      <c r="D80" s="349"/>
      <c r="E80" s="217"/>
    </row>
    <row r="81" spans="2:5" s="218" customFormat="1" ht="15.75"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6"/>
    </row>
    <row r="86" spans="2:5" s="198" customFormat="1" ht="15.75" x14ac:dyDescent="0.25">
      <c r="B86" s="151" t="s">
        <v>66</v>
      </c>
      <c r="C86" s="46"/>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M13" zoomScaleNormal="100" workbookViewId="0">
      <selection activeCell="Z22" sqref="Z22"/>
    </sheetView>
  </sheetViews>
  <sheetFormatPr defaultColWidth="9.28515625" defaultRowHeight="15" x14ac:dyDescent="0.2"/>
  <cols>
    <col min="1" max="1" width="1.7109375" style="12" customWidth="1"/>
    <col min="2" max="2" width="6" style="48" customWidth="1"/>
    <col min="3" max="3" width="5.28515625" style="48" customWidth="1"/>
    <col min="4" max="4" width="74.5703125" style="48"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1" width="15.5703125" style="9" bestFit="1" customWidth="1"/>
    <col min="22" max="22" width="16.140625" style="9"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6"/>
      <c r="D1" s="46"/>
      <c r="E1" s="22"/>
      <c r="F1" s="1"/>
      <c r="G1" s="1"/>
      <c r="H1" s="11"/>
      <c r="I1" s="11"/>
      <c r="J1" s="6"/>
      <c r="K1" s="7"/>
      <c r="L1" s="7"/>
      <c r="M1" s="7"/>
      <c r="N1" s="9"/>
      <c r="Q1" s="19"/>
      <c r="R1" s="11"/>
      <c r="S1" s="11"/>
      <c r="T1" s="11"/>
      <c r="U1" s="11"/>
      <c r="V1" s="6"/>
      <c r="W1" s="7"/>
      <c r="X1" s="7"/>
      <c r="Y1" s="7"/>
      <c r="Z1" s="9"/>
    </row>
    <row r="2" spans="1:28" s="12" customFormat="1" ht="15.75" x14ac:dyDescent="0.25">
      <c r="B2" s="39"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6"/>
      <c r="D3" s="46"/>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6"/>
      <c r="D4" s="46"/>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3" t="s">
        <v>87</v>
      </c>
      <c r="C5" s="46"/>
      <c r="D5" s="44"/>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3" t="s">
        <v>88</v>
      </c>
      <c r="C7" s="46"/>
      <c r="D7" s="44"/>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HumanaDental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3" t="s">
        <v>90</v>
      </c>
      <c r="C9" s="46"/>
      <c r="D9" s="44"/>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t="str">
        <f>'Cover Page'!C9</f>
        <v>HumanaDental Insurance Company</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3" t="s">
        <v>85</v>
      </c>
      <c r="C11" s="46"/>
      <c r="D11" s="44"/>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6"/>
      <c r="D13" s="46"/>
      <c r="E13" s="7"/>
      <c r="F13" s="20"/>
      <c r="G13" s="20"/>
      <c r="H13" s="20"/>
      <c r="I13" s="7"/>
      <c r="J13" s="20"/>
      <c r="K13" s="7"/>
      <c r="L13" s="7"/>
      <c r="M13" s="7"/>
      <c r="N13" s="9"/>
      <c r="Q13" s="7"/>
      <c r="R13" s="20"/>
      <c r="S13" s="20"/>
      <c r="T13" s="20"/>
      <c r="U13" s="7"/>
      <c r="V13" s="20"/>
      <c r="W13" s="7"/>
      <c r="X13" s="7"/>
      <c r="Y13" s="7"/>
      <c r="Z13" s="9"/>
    </row>
    <row r="14" spans="1:28" s="42" customFormat="1" ht="15.75" thickBot="1" x14ac:dyDescent="0.25">
      <c r="B14" s="223"/>
      <c r="C14" s="223"/>
      <c r="D14" s="223"/>
    </row>
    <row r="15" spans="1:28" s="48" customFormat="1" ht="16.5" thickBot="1" x14ac:dyDescent="0.3">
      <c r="A15" s="42"/>
      <c r="B15" s="44"/>
      <c r="C15" s="44"/>
      <c r="D15" s="44"/>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8" customFormat="1" ht="15.75" customHeight="1" thickBot="1" x14ac:dyDescent="0.25">
      <c r="A16" s="42"/>
      <c r="B16" s="44"/>
      <c r="C16" s="44"/>
      <c r="D16" s="44"/>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8" customFormat="1" ht="16.5" customHeight="1" thickBot="1" x14ac:dyDescent="0.3">
      <c r="A17" s="42"/>
      <c r="B17" s="44"/>
      <c r="C17" s="44"/>
      <c r="D17" s="44"/>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8"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2"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8" customFormat="1" x14ac:dyDescent="0.2">
      <c r="A20" s="42"/>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2" customFormat="1" x14ac:dyDescent="0.2">
      <c r="B21" s="227"/>
      <c r="C21" s="79">
        <v>1.1000000000000001</v>
      </c>
      <c r="D21" s="228" t="s">
        <v>45</v>
      </c>
      <c r="E21" s="260"/>
      <c r="F21" s="261"/>
      <c r="G21" s="177"/>
      <c r="H21" s="175"/>
      <c r="I21" s="260"/>
      <c r="J21" s="261"/>
      <c r="K21" s="177"/>
      <c r="L21" s="175"/>
      <c r="M21" s="260"/>
      <c r="N21" s="261"/>
      <c r="O21" s="177"/>
      <c r="P21" s="175"/>
      <c r="Q21" s="260">
        <v>1663653.97</v>
      </c>
      <c r="R21" s="261">
        <v>1103978.67</v>
      </c>
      <c r="S21" s="177"/>
      <c r="T21" s="175"/>
      <c r="U21" s="260">
        <v>14165217.623212516</v>
      </c>
      <c r="V21" s="261">
        <v>10897978.748789882</v>
      </c>
      <c r="W21" s="177"/>
      <c r="X21" s="175"/>
      <c r="Y21" s="260">
        <v>8708882.1867874935</v>
      </c>
      <c r="Z21" s="261">
        <v>3852390.0812101183</v>
      </c>
      <c r="AA21" s="177"/>
      <c r="AB21" s="175"/>
    </row>
    <row r="22" spans="1:28" s="42" customFormat="1" ht="30" x14ac:dyDescent="0.2">
      <c r="B22" s="227"/>
      <c r="C22" s="79">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1379554.33</v>
      </c>
      <c r="R22" s="263">
        <v>1109034.3000000007</v>
      </c>
      <c r="S22" s="264">
        <f>'Pt 1 Summary of Data'!L24</f>
        <v>710051.17999999993</v>
      </c>
      <c r="T22" s="265">
        <f>SUM(Q22:S22)</f>
        <v>3198639.8100000005</v>
      </c>
      <c r="U22" s="262">
        <v>13227126.224886561</v>
      </c>
      <c r="V22" s="263">
        <v>11110081.128967104</v>
      </c>
      <c r="W22" s="264">
        <f>'Pt 1 Summary of Data'!N24</f>
        <v>7986165.0496379109</v>
      </c>
      <c r="X22" s="265">
        <f>SUM(U22:W22)</f>
        <v>32323372.403491575</v>
      </c>
      <c r="Y22" s="262">
        <v>4920209.3951134318</v>
      </c>
      <c r="Z22" s="263">
        <v>3925320.6910328949</v>
      </c>
      <c r="AA22" s="264">
        <f>'Pt 1 Summary of Data'!P24</f>
        <v>2675582.7403620887</v>
      </c>
      <c r="AB22" s="265">
        <f>SUM(Y22:AA22)</f>
        <v>11521112.826508416</v>
      </c>
    </row>
    <row r="23" spans="1:28" s="48" customFormat="1" x14ac:dyDescent="0.2">
      <c r="A23" s="42"/>
      <c r="B23" s="230"/>
      <c r="C23" s="79">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1379554.33</v>
      </c>
      <c r="R23" s="266">
        <f>SUM(R$22:R$22)</f>
        <v>1109034.3000000007</v>
      </c>
      <c r="S23" s="266">
        <f>SUM(S$22:S$22)</f>
        <v>710051.17999999993</v>
      </c>
      <c r="T23" s="265">
        <f>SUM(Q23:S23)</f>
        <v>3198639.8100000005</v>
      </c>
      <c r="U23" s="266">
        <f>SUM(U$22:U$22)</f>
        <v>13227126.224886561</v>
      </c>
      <c r="V23" s="266">
        <f>SUM(V$22:V$22)</f>
        <v>11110081.128967104</v>
      </c>
      <c r="W23" s="266">
        <f>SUM(W$22:W$22)</f>
        <v>7986165.0496379109</v>
      </c>
      <c r="X23" s="265">
        <f>SUM(U23:W23)</f>
        <v>32323372.403491575</v>
      </c>
      <c r="Y23" s="266">
        <f>SUM(Y$22:Y$22)</f>
        <v>4920209.3951134318</v>
      </c>
      <c r="Z23" s="266">
        <f>SUM(Z$22:Z$22)</f>
        <v>3925320.6910328949</v>
      </c>
      <c r="AA23" s="266">
        <f>SUM(AA$22:AA$22)</f>
        <v>2675582.7403620887</v>
      </c>
      <c r="AB23" s="265">
        <f>SUM(Y23:AA23)</f>
        <v>11521112.826508416</v>
      </c>
    </row>
    <row r="24" spans="1:28" s="48" customFormat="1" x14ac:dyDescent="0.2">
      <c r="A24" s="42"/>
      <c r="B24" s="231"/>
      <c r="C24" s="119"/>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8" customFormat="1" x14ac:dyDescent="0.2">
      <c r="A25" s="42"/>
      <c r="B25" s="233" t="s">
        <v>1</v>
      </c>
      <c r="C25" s="70"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8" customFormat="1" x14ac:dyDescent="0.2">
      <c r="A26" s="42"/>
      <c r="B26" s="230"/>
      <c r="C26" s="79">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2472925.5700000003</v>
      </c>
      <c r="R26" s="263">
        <v>2165783.81</v>
      </c>
      <c r="S26" s="273">
        <f>'Pt 1 Summary of Data'!L21</f>
        <v>1817218.54</v>
      </c>
      <c r="T26" s="265">
        <f>SUM(Q26:S26)</f>
        <v>6455927.9200000009</v>
      </c>
      <c r="U26" s="272">
        <v>20632718.338152017</v>
      </c>
      <c r="V26" s="263">
        <v>16896828.700110186</v>
      </c>
      <c r="W26" s="273">
        <f>'Pt 1 Summary of Data'!N21</f>
        <v>14635525.939231575</v>
      </c>
      <c r="X26" s="265">
        <f>SUM(U26:W26)</f>
        <v>52165072.977493778</v>
      </c>
      <c r="Y26" s="272">
        <v>6670660.4618479656</v>
      </c>
      <c r="Z26" s="263">
        <v>5023330.7998898132</v>
      </c>
      <c r="AA26" s="273">
        <f>'Pt 1 Summary of Data'!P21</f>
        <v>3988825.570768428</v>
      </c>
      <c r="AB26" s="265">
        <f>SUM(Y26:AA26)</f>
        <v>15682816.832506206</v>
      </c>
    </row>
    <row r="27" spans="1:28" s="42" customFormat="1" ht="30" x14ac:dyDescent="0.2">
      <c r="B27" s="227"/>
      <c r="C27" s="79">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127639.44</v>
      </c>
      <c r="R27" s="263">
        <v>28184.089999999997</v>
      </c>
      <c r="S27" s="273">
        <f>'Pt 1 Summary of Data'!L35</f>
        <v>93324.07</v>
      </c>
      <c r="T27" s="265">
        <f>SUM(Q27:S27)</f>
        <v>249147.6</v>
      </c>
      <c r="U27" s="272">
        <v>1273528.8662242626</v>
      </c>
      <c r="V27" s="263">
        <v>447413.16984350112</v>
      </c>
      <c r="W27" s="273">
        <f>'Pt 1 Summary of Data'!N35</f>
        <v>1059409.8610103684</v>
      </c>
      <c r="X27" s="265">
        <f>SUM(U27:W27)</f>
        <v>2780351.8970781323</v>
      </c>
      <c r="Y27" s="272">
        <v>393649.1537757375</v>
      </c>
      <c r="Z27" s="263">
        <v>126414.6801564988</v>
      </c>
      <c r="AA27" s="273">
        <f>'Pt 1 Summary of Data'!P35</f>
        <v>289144.31898963143</v>
      </c>
      <c r="AB27" s="265">
        <f>SUM(Y27:AA27)</f>
        <v>809208.15292186779</v>
      </c>
    </row>
    <row r="28" spans="1:28" s="48" customFormat="1" x14ac:dyDescent="0.2">
      <c r="A28" s="42"/>
      <c r="B28" s="230"/>
      <c r="C28" s="79">
        <v>2.2999999999999998</v>
      </c>
      <c r="D28" s="229" t="s">
        <v>50</v>
      </c>
      <c r="E28" s="273">
        <f t="shared" ref="E28:AA28" si="0">E$26-E$27</f>
        <v>0</v>
      </c>
      <c r="F28" s="273">
        <f t="shared" si="0"/>
        <v>0</v>
      </c>
      <c r="G28" s="273">
        <f t="shared" si="0"/>
        <v>0</v>
      </c>
      <c r="H28" s="111">
        <f>H$26-H$27</f>
        <v>0</v>
      </c>
      <c r="I28" s="273">
        <f>I$26-I$27</f>
        <v>0</v>
      </c>
      <c r="J28" s="273">
        <f>J$26-J$27</f>
        <v>0</v>
      </c>
      <c r="K28" s="273">
        <f t="shared" si="0"/>
        <v>0</v>
      </c>
      <c r="L28" s="111">
        <f>L$26-L$27</f>
        <v>0</v>
      </c>
      <c r="M28" s="273">
        <f t="shared" si="0"/>
        <v>0</v>
      </c>
      <c r="N28" s="273">
        <f t="shared" si="0"/>
        <v>0</v>
      </c>
      <c r="O28" s="273">
        <f t="shared" si="0"/>
        <v>0</v>
      </c>
      <c r="P28" s="111">
        <f>P$26-P$27</f>
        <v>0</v>
      </c>
      <c r="Q28" s="273">
        <f t="shared" si="0"/>
        <v>2345286.1300000004</v>
      </c>
      <c r="R28" s="273">
        <f t="shared" si="0"/>
        <v>2137599.7200000002</v>
      </c>
      <c r="S28" s="273">
        <f t="shared" si="0"/>
        <v>1723894.47</v>
      </c>
      <c r="T28" s="111">
        <f>T$26-T$27</f>
        <v>6206780.3200000012</v>
      </c>
      <c r="U28" s="273">
        <f t="shared" si="0"/>
        <v>19359189.471927755</v>
      </c>
      <c r="V28" s="273">
        <f t="shared" si="0"/>
        <v>16449415.530266685</v>
      </c>
      <c r="W28" s="273">
        <f t="shared" si="0"/>
        <v>13576116.078221206</v>
      </c>
      <c r="X28" s="111">
        <f>X$26-X$27</f>
        <v>49384721.080415644</v>
      </c>
      <c r="Y28" s="273">
        <f t="shared" si="0"/>
        <v>6277011.308072228</v>
      </c>
      <c r="Z28" s="273">
        <f t="shared" si="0"/>
        <v>4896916.119733314</v>
      </c>
      <c r="AA28" s="273">
        <f t="shared" si="0"/>
        <v>3699681.2517787968</v>
      </c>
      <c r="AB28" s="111">
        <f>AB$26-AB$27</f>
        <v>14873608.679584337</v>
      </c>
    </row>
    <row r="29" spans="1:28" s="48" customFormat="1" x14ac:dyDescent="0.2">
      <c r="A29" s="42"/>
      <c r="B29" s="231"/>
      <c r="C29" s="120"/>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2"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9149.6666666666661</v>
      </c>
      <c r="R30" s="278">
        <v>7263.25</v>
      </c>
      <c r="S30" s="279">
        <f>'Pt 1 Summary of Data'!L49</f>
        <v>5966.75</v>
      </c>
      <c r="T30" s="280">
        <f>SUM(Q30:S30)</f>
        <v>22379.666666666664</v>
      </c>
      <c r="U30" s="281">
        <v>37056.403634157024</v>
      </c>
      <c r="V30" s="278">
        <v>30245.044055358256</v>
      </c>
      <c r="W30" s="282">
        <f>'Pt 1 Summary of Data'!N49</f>
        <v>28136.990325514707</v>
      </c>
      <c r="X30" s="280">
        <f>SUM(U30:W30)</f>
        <v>95438.438015029984</v>
      </c>
      <c r="Y30" s="281">
        <v>14739.096365842968</v>
      </c>
      <c r="Z30" s="278">
        <v>11063.039277975076</v>
      </c>
      <c r="AA30" s="282">
        <f>'Pt 1 Summary of Data'!P49</f>
        <v>7679.2596744852926</v>
      </c>
      <c r="AB30" s="280">
        <f>SUM(Y30:AA30)</f>
        <v>33481.395318303337</v>
      </c>
    </row>
    <row r="31" spans="1:28" s="48" customFormat="1" x14ac:dyDescent="0.2">
      <c r="A31" s="42"/>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8" customFormat="1" ht="30" customHeight="1" x14ac:dyDescent="0.2">
      <c r="A32" s="42"/>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8" customFormat="1" ht="15.75" x14ac:dyDescent="0.25">
      <c r="A33" s="42"/>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f>IF(T30&lt;1000,"Not Required to Calculate",T23/T28)</f>
        <v>0.51534606431825514</v>
      </c>
      <c r="U33" s="291"/>
      <c r="V33" s="292"/>
      <c r="W33" s="292"/>
      <c r="X33" s="293">
        <f>IF(X30&lt;1000,"Not Required to Calculate",X23/X28)</f>
        <v>0.65452171635955558</v>
      </c>
      <c r="Y33" s="291"/>
      <c r="Z33" s="292"/>
      <c r="AA33" s="292"/>
      <c r="AB33" s="293">
        <f>IF(AB30&lt;1000,"Not Required to Calculate",AB23/AB28)</f>
        <v>0.7746010450256372</v>
      </c>
    </row>
    <row r="34" spans="1:28" s="48" customFormat="1" ht="15.75" thickBot="1" x14ac:dyDescent="0.25">
      <c r="A34" s="42"/>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8" customFormat="1" ht="15.75" x14ac:dyDescent="0.25">
      <c r="A35" s="42"/>
      <c r="B35" s="247"/>
      <c r="N35" s="25"/>
      <c r="Z35" s="25"/>
    </row>
    <row r="36" spans="1:28" s="48" customFormat="1" x14ac:dyDescent="0.2">
      <c r="A36" s="42"/>
      <c r="B36" s="25"/>
      <c r="N36" s="25"/>
      <c r="Z36" s="25"/>
    </row>
    <row r="37" spans="1:28" s="48" customFormat="1" ht="15.75" x14ac:dyDescent="0.25">
      <c r="A37" s="42"/>
      <c r="C37" s="151" t="s">
        <v>61</v>
      </c>
      <c r="D37" s="151"/>
      <c r="E37" s="151"/>
      <c r="N37" s="25"/>
      <c r="Q37" s="247"/>
      <c r="Z37" s="25"/>
    </row>
    <row r="38" spans="1:28" s="48" customFormat="1" ht="15.75" x14ac:dyDescent="0.25">
      <c r="A38" s="42"/>
      <c r="C38" s="151"/>
      <c r="D38" s="311" t="s">
        <v>138</v>
      </c>
      <c r="E38" s="311"/>
      <c r="N38" s="25"/>
      <c r="Z38" s="25"/>
    </row>
    <row r="39" spans="1:28" s="48" customFormat="1" ht="15.75" x14ac:dyDescent="0.25">
      <c r="A39" s="42"/>
      <c r="C39" s="151"/>
      <c r="D39" s="151" t="s">
        <v>70</v>
      </c>
      <c r="E39" s="46"/>
      <c r="N39" s="25"/>
      <c r="Q39" s="51"/>
      <c r="Z39" s="25"/>
    </row>
    <row r="40" spans="1:28" s="48" customFormat="1" ht="15.75" x14ac:dyDescent="0.25">
      <c r="A40" s="42"/>
      <c r="C40" s="151"/>
      <c r="D40" s="151" t="s">
        <v>66</v>
      </c>
      <c r="E40" s="46"/>
      <c r="G40" s="44"/>
      <c r="N40" s="25"/>
      <c r="Q40" s="47"/>
      <c r="Z40" s="25"/>
    </row>
    <row r="41" spans="1:28" s="48" customFormat="1" ht="15.75" x14ac:dyDescent="0.2">
      <c r="A41" s="42"/>
      <c r="C41" s="152"/>
      <c r="D41" s="248" t="s">
        <v>101</v>
      </c>
      <c r="E41" s="248"/>
      <c r="N41" s="25"/>
      <c r="Z41" s="25"/>
    </row>
    <row r="42" spans="1:28" s="48" customFormat="1" ht="15.75" x14ac:dyDescent="0.2">
      <c r="A42" s="42"/>
      <c r="C42" s="248"/>
      <c r="D42" s="248"/>
      <c r="E42" s="44"/>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C49"/>
  <sheetViews>
    <sheetView zoomScaleNormal="100" workbookViewId="0">
      <selection activeCell="G23" sqref="G23"/>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39" t="s">
        <v>143</v>
      </c>
    </row>
    <row r="3" spans="2:3" s="2" customFormat="1" ht="15.75" x14ac:dyDescent="0.25">
      <c r="B3" s="26" t="s">
        <v>131</v>
      </c>
    </row>
    <row r="4" spans="2:3" s="2" customFormat="1" ht="15.75" x14ac:dyDescent="0.25">
      <c r="B4" s="26"/>
    </row>
    <row r="5" spans="2:3" s="2" customFormat="1" ht="15.75" x14ac:dyDescent="0.25">
      <c r="B5" s="43" t="s">
        <v>87</v>
      </c>
    </row>
    <row r="6" spans="2:3" s="2" customFormat="1" x14ac:dyDescent="0.2">
      <c r="B6" s="196">
        <f>'Cover Page'!C7</f>
        <v>0</v>
      </c>
    </row>
    <row r="7" spans="2:3" s="2" customFormat="1" ht="15.75" customHeight="1" x14ac:dyDescent="0.25">
      <c r="B7" s="43" t="s">
        <v>88</v>
      </c>
      <c r="C7" s="402" t="s">
        <v>127</v>
      </c>
    </row>
    <row r="8" spans="2:3" s="2" customFormat="1" ht="15.75" customHeight="1" x14ac:dyDescent="0.25">
      <c r="B8" s="297" t="str">
        <f>'Cover Page'!C8</f>
        <v>HumanaDental Insurance Company</v>
      </c>
    </row>
    <row r="9" spans="2:3" s="2" customFormat="1" ht="15.75" customHeight="1" x14ac:dyDescent="0.25">
      <c r="B9" s="53" t="s">
        <v>90</v>
      </c>
    </row>
    <row r="10" spans="2:3" s="2" customFormat="1" ht="15.75" customHeight="1" x14ac:dyDescent="0.25">
      <c r="B10" s="297" t="str">
        <f>'Cover Page'!C9</f>
        <v>HumanaDental Insurance Company</v>
      </c>
    </row>
    <row r="11" spans="2:3" s="2" customFormat="1" ht="15.75" x14ac:dyDescent="0.25">
      <c r="B11" s="53" t="s">
        <v>85</v>
      </c>
    </row>
    <row r="12" spans="2:3" s="2" customFormat="1" x14ac:dyDescent="0.2">
      <c r="B12" s="197" t="str">
        <f>'Cover Page'!C6</f>
        <v>2020</v>
      </c>
    </row>
    <row r="13" spans="2:3" s="2" customFormat="1" ht="15.75" x14ac:dyDescent="0.25">
      <c r="B13" s="53"/>
    </row>
    <row r="14" spans="2:3" s="2" customFormat="1" ht="15.75" x14ac:dyDescent="0.25">
      <c r="B14" s="53"/>
    </row>
    <row r="15" spans="2:3" s="198" customFormat="1" ht="15.75" x14ac:dyDescent="0.25">
      <c r="B15" s="53"/>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66"/>
    <pageSetUpPr fitToPage="1"/>
  </sheetPr>
  <dimension ref="B1:D27"/>
  <sheetViews>
    <sheetView zoomScaleNormal="100" workbookViewId="0">
      <selection activeCell="I15" sqref="I15"/>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9" t="s">
        <v>143</v>
      </c>
    </row>
    <row r="3" spans="2:4" ht="15.75" x14ac:dyDescent="0.25">
      <c r="B3" s="26" t="s">
        <v>91</v>
      </c>
    </row>
    <row r="4" spans="2:4" ht="15.75" x14ac:dyDescent="0.25">
      <c r="B4" s="26"/>
    </row>
    <row r="5" spans="2:4" ht="15.75" x14ac:dyDescent="0.25">
      <c r="B5" s="43" t="s">
        <v>87</v>
      </c>
    </row>
    <row r="6" spans="2:4" ht="16.5" customHeight="1" x14ac:dyDescent="0.2">
      <c r="B6" s="196">
        <f>'Cover Page'!C7</f>
        <v>0</v>
      </c>
    </row>
    <row r="7" spans="2:4" ht="15.75" customHeight="1" x14ac:dyDescent="0.25">
      <c r="B7" s="43" t="s">
        <v>88</v>
      </c>
    </row>
    <row r="8" spans="2:4" ht="15.75" customHeight="1" x14ac:dyDescent="0.25">
      <c r="B8" s="297" t="str">
        <f>'Cover Page'!C8</f>
        <v>HumanaDental Insurance Company</v>
      </c>
      <c r="D8" s="346" t="s">
        <v>91</v>
      </c>
    </row>
    <row r="9" spans="2:4" ht="15.75" customHeight="1" x14ac:dyDescent="0.25">
      <c r="B9" s="53" t="s">
        <v>90</v>
      </c>
    </row>
    <row r="10" spans="2:4" ht="15.75" customHeight="1" x14ac:dyDescent="0.25">
      <c r="B10" s="297" t="str">
        <f>'Cover Page'!C9</f>
        <v>HumanaDental Insurance Company</v>
      </c>
    </row>
    <row r="11" spans="2:4" ht="15.75" x14ac:dyDescent="0.25">
      <c r="B11" s="53" t="s">
        <v>85</v>
      </c>
    </row>
    <row r="12" spans="2:4" x14ac:dyDescent="0.2">
      <c r="B12" s="197" t="str">
        <f>'Cover Page'!C6</f>
        <v>2020</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2021-07-28T17:42:25Z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b1cf6c69-6e6a-469a-b8d1-cadd7663916e</vt:lpwstr>
  </property>
  <property fmtid="{D5CDD505-2E9C-101B-9397-08002B2CF9AE}" pid="4" name="ScannedBy">
    <vt:lpwstr>TCS-ContentScanned</vt:lpwstr>
  </property>
  <property fmtid="{D5CDD505-2E9C-101B-9397-08002B2CF9AE}" pid="5" name="HumanaClassification">
    <vt:lpwstr>I</vt:lpwstr>
  </property>
  <property fmtid="{D5CDD505-2E9C-101B-9397-08002B2CF9AE}" pid="6" name="{A44787D4-0540-4523-9961-78E4036D8C6D}">
    <vt:lpwstr>{46CEB539-FEA5-49DB-AD4B-70868E5B25A0}</vt:lpwstr>
  </property>
</Properties>
</file>