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730"/>
  <workbookPr filterPrivacy="1" codeName="ThisWorkbook" defaultThemeVersion="124226"/>
  <xr:revisionPtr revIDLastSave="0" documentId="13_ncr:1_{2A0790FF-BBD7-4DE3-921D-37744FDEDA49}" xr6:coauthVersionLast="45" xr6:coauthVersionMax="45" xr10:uidLastSave="{00000000-0000-0000-0000-000000000000}"/>
  <bookViews>
    <workbookView xWindow="28680" yWindow="-120" windowWidth="29040" windowHeight="15840" tabRatio="646" activeTab="1" xr2:uid="{00000000-000D-0000-FFFF-FFFF00000000}"/>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definedNames>
    <definedName name="BUSINESS_STATE_LIST">#REF!</definedName>
    <definedName name="_xlnm.Print_Area" localSheetId="6">Attestation!$B$1:$B$30</definedName>
    <definedName name="_xlnm.Print_Area" localSheetId="0">'Cover Page'!$A$1:$C$36</definedName>
    <definedName name="_xlnm.Print_Area" localSheetId="1">'Pt 1 Summary of Data'!$B$1:$P$59</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30" i="18" l="1"/>
  <c r="R33" i="18"/>
  <c r="R37" i="18"/>
  <c r="S30" i="18"/>
  <c r="K29" i="18"/>
  <c r="R21" i="4" l="1"/>
  <c r="P39" i="4" l="1"/>
  <c r="L39" i="4"/>
  <c r="P32" i="4"/>
  <c r="L32" i="4"/>
  <c r="L48" i="4"/>
  <c r="L47" i="4"/>
  <c r="P48" i="4"/>
  <c r="P47" i="4"/>
  <c r="P33" i="18" l="1"/>
  <c r="L33" i="18"/>
  <c r="K32" i="18"/>
  <c r="L30" i="18"/>
  <c r="P30" i="18"/>
  <c r="O29" i="18"/>
  <c r="P23" i="18" l="1"/>
  <c r="P24" i="18"/>
  <c r="P22" i="18"/>
  <c r="L24" i="18"/>
  <c r="L23" i="18"/>
  <c r="L22" i="18"/>
  <c r="O24" i="18"/>
  <c r="K24" i="18"/>
  <c r="D6" i="10" l="1"/>
  <c r="D8" i="10"/>
  <c r="D10" i="10"/>
  <c r="D12" i="10"/>
  <c r="D12" i="18"/>
  <c r="D10" i="18"/>
  <c r="D8" i="18"/>
  <c r="D6" i="18"/>
  <c r="D12" i="4" l="1"/>
  <c r="D10" i="4"/>
  <c r="D8" i="4"/>
  <c r="D6" i="4"/>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E21" i="4"/>
  <c r="P51" i="18"/>
  <c r="P24" i="4" s="1"/>
  <c r="AA22" i="10" s="1"/>
  <c r="AB22" i="10" s="1"/>
  <c r="O51" i="18"/>
  <c r="N51" i="18"/>
  <c r="N24" i="4" s="1"/>
  <c r="W22" i="10" s="1"/>
  <c r="X22" i="10" s="1"/>
  <c r="M51" i="18"/>
  <c r="M24" i="4" s="1"/>
  <c r="L51" i="18"/>
  <c r="L24" i="4" s="1"/>
  <c r="S22" i="10" s="1"/>
  <c r="T22" i="10" s="1"/>
  <c r="K51" i="18"/>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N44" i="4"/>
  <c r="M44" i="4"/>
  <c r="B12" i="33"/>
  <c r="B10" i="33"/>
  <c r="B8" i="33"/>
  <c r="B6" i="33"/>
  <c r="J44" i="4"/>
  <c r="I44" i="4"/>
  <c r="H44" i="4"/>
  <c r="G44" i="4"/>
  <c r="F44" i="4"/>
  <c r="B12" i="31"/>
  <c r="B10" i="31"/>
  <c r="B8" i="31"/>
  <c r="B6" i="31"/>
  <c r="B12" i="30"/>
  <c r="B10" i="30"/>
  <c r="B8" i="30"/>
  <c r="B6" i="30"/>
  <c r="K24" i="4" l="1"/>
  <c r="R34" i="4"/>
  <c r="K34" i="4" s="1"/>
  <c r="L34" i="4" s="1"/>
  <c r="L35" i="4" s="1"/>
  <c r="S27" i="10" s="1"/>
  <c r="R42" i="4"/>
  <c r="R43" i="4"/>
  <c r="O24" i="4"/>
  <c r="S34" i="4"/>
  <c r="O34" i="4" s="1"/>
  <c r="P34" i="4" s="1"/>
  <c r="P35" i="4" s="1"/>
  <c r="AA27" i="10" s="1"/>
  <c r="AB27" i="10" s="1"/>
  <c r="AB28" i="10" s="1"/>
  <c r="AB33" i="10" s="1"/>
  <c r="S43" i="4"/>
  <c r="S30" i="10"/>
  <c r="T30" i="10" s="1"/>
  <c r="G22" i="10"/>
  <c r="H22" i="10" s="1"/>
  <c r="X28" i="10"/>
  <c r="G35" i="4"/>
  <c r="G23" i="10"/>
  <c r="H23" i="10" s="1"/>
  <c r="H35" i="4"/>
  <c r="K27" i="10" s="1"/>
  <c r="L27" i="10" s="1"/>
  <c r="L28" i="10" s="1"/>
  <c r="M35" i="4"/>
  <c r="F35" i="4"/>
  <c r="G27" i="10" s="1"/>
  <c r="H27" i="10" s="1"/>
  <c r="H28" i="10" s="1"/>
  <c r="E35" i="4"/>
  <c r="AA23" i="10"/>
  <c r="AB23" i="10" s="1"/>
  <c r="W23" i="10"/>
  <c r="X23" i="10" s="1"/>
  <c r="S23" i="10"/>
  <c r="T23" i="10" s="1"/>
  <c r="O23" i="10"/>
  <c r="P23" i="10" s="1"/>
  <c r="K23" i="10"/>
  <c r="L23" i="10" s="1"/>
  <c r="W28" i="10"/>
  <c r="I35" i="4"/>
  <c r="J35" i="4"/>
  <c r="O27" i="10" s="1"/>
  <c r="P27" i="10" s="1"/>
  <c r="P28" i="10" s="1"/>
  <c r="O35" i="4" l="1"/>
  <c r="K35" i="4"/>
  <c r="T33" i="10"/>
  <c r="T27" i="10"/>
  <c r="T28" i="10" s="1"/>
  <c r="S28" i="10"/>
  <c r="X33" i="10"/>
  <c r="AA28" i="10"/>
  <c r="K28" i="10"/>
  <c r="G28" i="10"/>
  <c r="L33" i="10"/>
  <c r="P33" i="10"/>
  <c r="H33" i="10"/>
  <c r="O28" i="10"/>
  <c r="L43" i="4" l="1"/>
  <c r="L44" i="4" s="1"/>
  <c r="K44" i="4"/>
  <c r="P43" i="4"/>
  <c r="P44" i="4" s="1"/>
  <c r="O44" i="4"/>
</calcChain>
</file>

<file path=xl/sharedStrings.xml><?xml version="1.0" encoding="utf-8"?>
<sst xmlns="http://schemas.openxmlformats.org/spreadsheetml/2006/main" count="302" uniqueCount="166">
  <si>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</si>
  <si>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</si>
  <si>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</si>
  <si>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</si>
  <si>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</si>
  <si>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</si>
  <si>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</si>
  <si>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</si>
  <si>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</si>
  <si>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</si>
  <si>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</si>
  <si>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</si>
  <si>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</si>
  <si>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</si>
  <si>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</si>
  <si>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</si>
  <si>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</si>
  <si>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</si>
  <si>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</si>
  <si>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</si>
  <si>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</si>
  <si>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</si>
  <si>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</si>
  <si>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</si>
  <si>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</si>
  <si>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</si>
  <si>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</si>
  <si>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</si>
  <si>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</si>
  <si>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</si>
  <si>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</si>
  <si>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</si>
  <si>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</si>
  <si>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</si>
  <si>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</si>
  <si>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</si>
  <si>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</si>
  <si>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</si>
  <si>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</si>
  <si>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</si>
  <si>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</si>
  <si>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</si>
  <si>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</si>
  <si>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</si>
  <si>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</si>
  <si>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</si>
  <si>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</si>
  <si>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</si>
  <si>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</si>
  <si>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</si>
  <si>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</si>
  <si>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</si>
  <si>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</si>
  <si>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</si>
  <si>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</si>
  <si>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</si>
  <si>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</si>
  <si>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</si>
  <si>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</si>
  <si>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</si>
  <si>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</si>
  <si>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</si>
  <si>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</si>
  <si>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</si>
  <si>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</si>
  <si>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</si>
  <si>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</si>
  <si>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</si>
  <si>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</si>
  <si>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</si>
  <si>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</si>
  <si>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</si>
  <si>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</si>
  <si>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</si>
  <si>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</si>
  <si>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</si>
  <si>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</si>
  <si>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</si>
  <si>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</si>
  <si>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</si>
  <si>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</si>
  <si>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</si>
  <si>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</si>
  <si>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</si>
  <si>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</si>
  <si>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</si>
  <si>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</si>
  <si>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</si>
  <si>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</si>
  <si>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</si>
  <si>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</si>
  <si>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</si>
  <si>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</si>
  <si>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</si>
  <si>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</si>
  <si>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</si>
  <si>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</si>
  <si>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</si>
  <si>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</si>
  <si>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</si>
  <si>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</si>
  <si>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</si>
  <si>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</si>
  <si>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</si>
  <si>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</si>
  <si>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</si>
  <si>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</si>
  <si>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</si>
  <si>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</si>
  <si>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</si>
  <si>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</si>
  <si>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</si>
  <si>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</si>
  <si>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</si>
  <si>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</si>
  <si>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</si>
  <si>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</si>
  <si>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</si>
  <si>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</si>
  <si>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</si>
  <si>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</si>
  <si>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</si>
  <si>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</si>
  <si>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</si>
  <si>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</si>
  <si>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</si>
  <si>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</si>
  <si>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</si>
  <si>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</si>
  <si>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</si>
  <si>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</si>
  <si>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</si>
  <si>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</si>
  <si>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</si>
  <si>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Enter DMHC Health Plan ID. Insurers may leave this field blank</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</si>
  <si>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</si>
  <si>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</si>
  <si>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</si>
  <si>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</si>
  <si>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</si>
  <si>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</si>
  <si>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</si>
  <si>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</si>
  <si>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</si>
  <si>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</si>
  <si>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</si>
  <si>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</si>
  <si>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</si>
  <si>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</si>
  <si>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</si>
  <si>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</si>
  <si>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</si>
  <si>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</si>
  <si>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</si>
  <si>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Effective date of sale or transfer</t>
  </si>
  <si>
    <t>1. If a health plan or health insurer uses the hightest premium tax rate in the State, the health plan or health insurer must report applicabe highest State health premium tax rate.</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</si>
  <si>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</si>
  <si>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the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</si>
  <si>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</si>
  <si>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Revised Version 5.20.19 Document Accessible</t>
  </si>
  <si>
    <t>2019</t>
  </si>
  <si>
    <t>Dentegra Insurance Company</t>
  </si>
  <si>
    <t>No</t>
  </si>
  <si>
    <t>4.4 General and Administrative Expenses</t>
  </si>
  <si>
    <t>This expense was allocated based on a ratio of risk premiums written within the state versus nationwide premiums.</t>
  </si>
  <si>
    <t>No ACA Tax in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</si>
</sst>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
      <sz val="1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8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s>
  <cellStyleXfs count="467">
    <xf numFmtId="0" fontId="0" fillId="0" borderId="0"/>
    <xf numFmtId="0" fontId="6" fillId="2" borderId="0" applyNumberFormat="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10" fillId="21" borderId="2" applyNumberFormat="0" applyAlignment="0" applyProtection="0"/>
    <xf numFmtId="0" fontId="10" fillId="21" borderId="2" applyNumberFormat="0" applyAlignment="0" applyProtection="0"/>
    <xf numFmtId="43" fontId="5" fillId="0" borderId="0" applyFont="0" applyFill="0" applyBorder="0" applyAlignment="0" applyProtection="0"/>
    <xf numFmtId="43" fontId="5" fillId="0" borderId="0" applyFont="0" applyFill="0" applyBorder="0" applyAlignment="0" applyProtection="0"/>
    <xf numFmtId="43" fontId="1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3" fillId="4" borderId="0" applyNumberFormat="0" applyBorder="0" applyAlignment="0" applyProtection="0"/>
    <xf numFmtId="0" fontId="13" fillId="4" borderId="0" applyNumberFormat="0" applyBorder="0" applyAlignment="0" applyProtection="0"/>
    <xf numFmtId="0" fontId="14" fillId="0" borderId="3" applyNumberFormat="0" applyFill="0" applyAlignment="0" applyProtection="0"/>
    <xf numFmtId="0" fontId="14" fillId="0" borderId="3" applyNumberFormat="0" applyFill="0" applyAlignment="0" applyProtection="0"/>
    <xf numFmtId="0" fontId="15" fillId="0" borderId="4"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8" fillId="0" borderId="6" applyNumberFormat="0" applyFill="0" applyAlignment="0" applyProtection="0"/>
    <xf numFmtId="0" fontId="18" fillId="0" borderId="6" applyNumberFormat="0" applyFill="0" applyAlignment="0" applyProtection="0"/>
    <xf numFmtId="0" fontId="19" fillId="22" borderId="0" applyNumberFormat="0" applyBorder="0" applyAlignment="0" applyProtection="0"/>
    <xf numFmtId="0" fontId="19" fillId="22" borderId="0" applyNumberFormat="0" applyBorder="0" applyAlignment="0" applyProtection="0"/>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5" fillId="0" borderId="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20" fillId="20" borderId="8" applyNumberFormat="0" applyAlignment="0" applyProtection="0"/>
    <xf numFmtId="0" fontId="20" fillId="20" borderId="8" applyNumberFormat="0" applyAlignment="0" applyProtection="0"/>
    <xf numFmtId="0" fontId="20" fillId="20" borderId="8" applyNumberFormat="0" applyAlignment="0" applyProtection="0"/>
    <xf numFmtId="0" fontId="20" fillId="20" borderId="8" applyNumberFormat="0" applyAlignment="0" applyProtection="0"/>
    <xf numFmtId="0" fontId="20" fillId="20" borderId="8" applyNumberFormat="0" applyAlignment="0" applyProtection="0"/>
    <xf numFmtId="0" fontId="20" fillId="20" borderId="8" applyNumberFormat="0" applyAlignment="0" applyProtection="0"/>
    <xf numFmtId="0" fontId="20" fillId="20" borderId="8" applyNumberFormat="0" applyAlignment="0" applyProtection="0"/>
    <xf numFmtId="0" fontId="20" fillId="20" borderId="8" applyNumberFormat="0" applyAlignment="0" applyProtection="0"/>
    <xf numFmtId="0" fontId="20" fillId="20" borderId="8" applyNumberFormat="0" applyAlignment="0" applyProtection="0"/>
    <xf numFmtId="9" fontId="5" fillId="0" borderId="0" applyFont="0" applyFill="0" applyBorder="0" applyAlignment="0" applyProtection="0"/>
    <xf numFmtId="9" fontId="1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41" fillId="0" borderId="0" applyFont="0" applyFill="0" applyBorder="0" applyAlignment="0" applyProtection="0"/>
  </cellStyleXfs>
  <cellXfs count="413">
    <xf numFmtId="0" fontId="0" fillId="0" borderId="0" xfId="0"/>
    <xf numFmtId="0" fontId="5" fillId="0" borderId="0" xfId="0" applyFont="1" applyProtection="1"/>
    <xf numFmtId="0" fontId="0" fillId="0" borderId="0" xfId="0"/>
    <xf numFmtId="0" fontId="5" fillId="0" borderId="0" xfId="0" applyFont="1" applyFill="1" applyProtection="1"/>
    <xf numFmtId="0" fontId="25" fillId="0" borderId="0" xfId="126" applyFont="1" applyFill="1" applyAlignment="1" applyProtection="1"/>
    <xf numFmtId="0" fontId="0" fillId="0" borderId="0" xfId="0" applyFill="1"/>
    <xf numFmtId="0" fontId="25" fillId="0" borderId="0" xfId="0" applyFont="1" applyProtection="1">
      <protection locked="0"/>
    </xf>
    <xf numFmtId="0" fontId="5" fillId="0" borderId="0" xfId="126" applyFont="1" applyAlignment="1" applyProtection="1">
      <protection locked="0"/>
    </xf>
    <xf numFmtId="0" fontId="5" fillId="0" borderId="0" xfId="126" applyFont="1" applyFill="1" applyAlignment="1" applyProtection="1">
      <protection locked="0"/>
    </xf>
    <xf numFmtId="0" fontId="5" fillId="0" borderId="0" xfId="125" applyFont="1" applyAlignment="1" applyProtection="1">
      <protection locked="0"/>
    </xf>
    <xf numFmtId="0" fontId="5" fillId="0" borderId="0" xfId="0" applyFont="1" applyFill="1" applyProtection="1">
      <protection locked="0"/>
    </xf>
    <xf numFmtId="0" fontId="5" fillId="0" borderId="0" xfId="0" applyFont="1" applyProtection="1">
      <protection locked="0"/>
    </xf>
    <xf numFmtId="0" fontId="5" fillId="0" borderId="0" xfId="125" applyFont="1" applyFill="1" applyAlignment="1" applyProtection="1">
      <protection locked="0"/>
    </xf>
    <xf numFmtId="0" fontId="5" fillId="0" borderId="0" xfId="0" applyNumberFormat="1" applyFont="1" applyFill="1" applyAlignment="1" applyProtection="1">
      <alignment horizontal="left"/>
      <protection locked="0"/>
    </xf>
    <xf numFmtId="0" fontId="5" fillId="0" borderId="0" xfId="125" applyFont="1" applyFill="1" applyBorder="1" applyAlignment="1" applyProtection="1">
      <protection locked="0"/>
    </xf>
    <xf numFmtId="0" fontId="5" fillId="0" borderId="0" xfId="0" applyFont="1" applyFill="1" applyAlignment="1" applyProtection="1">
      <protection locked="0"/>
    </xf>
    <xf numFmtId="0" fontId="5" fillId="0" borderId="0" xfId="0" applyFont="1" applyAlignment="1" applyProtection="1">
      <alignment horizontal="right"/>
      <protection locked="0"/>
    </xf>
    <xf numFmtId="0" fontId="25" fillId="0" borderId="0" xfId="126" applyFont="1" applyFill="1" applyAlignment="1" applyProtection="1">
      <protection locked="0"/>
    </xf>
    <xf numFmtId="0" fontId="0" fillId="0" borderId="0" xfId="0" applyProtection="1">
      <protection locked="0"/>
    </xf>
    <xf numFmtId="0" fontId="25" fillId="0" borderId="0" xfId="126" applyFont="1" applyAlignment="1" applyProtection="1">
      <protection locked="0"/>
    </xf>
    <xf numFmtId="0" fontId="5" fillId="0" borderId="0" xfId="126" applyFont="1" applyBorder="1" applyAlignment="1" applyProtection="1">
      <protection locked="0"/>
    </xf>
    <xf numFmtId="0" fontId="0" fillId="0" borderId="0" xfId="0" applyFill="1" applyProtection="1">
      <protection locked="0"/>
    </xf>
    <xf numFmtId="0" fontId="25" fillId="0" borderId="0" xfId="126" applyFont="1" applyAlignment="1" applyProtection="1"/>
    <xf numFmtId="0" fontId="5" fillId="0" borderId="0" xfId="0" applyNumberFormat="1" applyFont="1" applyFill="1" applyAlignment="1" applyProtection="1">
      <alignment horizontal="left"/>
      <protection locked="0"/>
    </xf>
    <xf numFmtId="0" fontId="31" fillId="0" borderId="0" xfId="0" applyFont="1" applyProtection="1"/>
    <xf numFmtId="0" fontId="31" fillId="0" borderId="0" xfId="0" applyFont="1" applyProtection="1">
      <protection locked="0"/>
    </xf>
    <xf numFmtId="0" fontId="32" fillId="0" borderId="0" xfId="0" applyFont="1" applyProtection="1"/>
    <xf numFmtId="0" fontId="31" fillId="0" borderId="0" xfId="0" applyFont="1" applyAlignment="1" applyProtection="1">
      <alignment wrapText="1"/>
    </xf>
    <xf numFmtId="0" fontId="31" fillId="0" borderId="0" xfId="0" applyFont="1" applyFill="1" applyAlignment="1" applyProtection="1">
      <alignment wrapText="1"/>
    </xf>
    <xf numFmtId="0" fontId="31" fillId="24" borderId="36" xfId="325" applyFont="1" applyFill="1" applyBorder="1" applyProtection="1"/>
    <xf numFmtId="0" fontId="31" fillId="24" borderId="35" xfId="325" applyFont="1" applyFill="1" applyBorder="1" applyProtection="1"/>
    <xf numFmtId="0" fontId="31" fillId="24" borderId="85" xfId="325" applyFont="1" applyFill="1" applyBorder="1" applyAlignment="1" applyProtection="1">
      <alignment horizontal="center"/>
      <protection locked="0"/>
    </xf>
    <xf numFmtId="0" fontId="32" fillId="0" borderId="23" xfId="325" quotePrefix="1" applyFont="1" applyBorder="1" applyAlignment="1" applyProtection="1">
      <alignment horizontal="right" vertical="center"/>
    </xf>
    <xf numFmtId="0" fontId="32" fillId="0" borderId="15" xfId="325" applyFont="1" applyBorder="1" applyAlignment="1" applyProtection="1">
      <alignment vertical="center"/>
    </xf>
    <xf numFmtId="49" fontId="32" fillId="0" borderId="63" xfId="325" applyNumberFormat="1" applyFont="1" applyBorder="1" applyAlignment="1" applyProtection="1">
      <alignment horizontal="left" vertical="center"/>
      <protection locked="0"/>
    </xf>
    <xf numFmtId="0" fontId="32" fillId="0" borderId="63" xfId="325" applyFont="1" applyBorder="1" applyAlignment="1" applyProtection="1">
      <alignment horizontal="left" vertical="center"/>
      <protection locked="0"/>
    </xf>
    <xf numFmtId="0" fontId="33" fillId="0" borderId="42" xfId="0" quotePrefix="1" applyFont="1" applyBorder="1" applyAlignment="1" applyProtection="1">
      <alignment horizontal="right"/>
    </xf>
    <xf numFmtId="0" fontId="32" fillId="0" borderId="64" xfId="325" applyFont="1" applyBorder="1" applyAlignment="1" applyProtection="1">
      <alignment wrapText="1"/>
    </xf>
    <xf numFmtId="0" fontId="32" fillId="0" borderId="65" xfId="325" applyFont="1" applyFill="1" applyBorder="1" applyProtection="1">
      <protection locked="0"/>
    </xf>
    <xf numFmtId="0" fontId="31" fillId="0" borderId="0" xfId="0" applyFont="1" applyFill="1" applyProtection="1">
      <protection locked="0"/>
    </xf>
    <xf numFmtId="0" fontId="32" fillId="0" borderId="0" xfId="0" applyFont="1" applyFill="1" applyProtection="1"/>
    <xf numFmtId="0" fontId="31" fillId="0" borderId="0" xfId="0" applyFont="1" applyFill="1" applyProtection="1"/>
    <xf numFmtId="0" fontId="34" fillId="0" borderId="0" xfId="0" applyFont="1" applyFill="1" applyProtection="1">
      <protection locked="0"/>
    </xf>
    <xf numFmtId="0" fontId="31" fillId="0" borderId="0" xfId="125" applyFont="1" applyFill="1" applyAlignment="1" applyProtection="1">
      <protection locked="0"/>
    </xf>
    <xf numFmtId="0" fontId="32" fillId="0" borderId="0" xfId="125" applyFont="1" applyAlignment="1" applyProtection="1"/>
    <xf numFmtId="0" fontId="31" fillId="0" borderId="0" xfId="125" applyFont="1" applyAlignment="1" applyProtection="1"/>
    <xf numFmtId="0" fontId="31" fillId="0" borderId="0" xfId="0" applyFont="1" applyAlignment="1" applyProtection="1">
      <alignment wrapText="1"/>
      <protection locked="0"/>
    </xf>
    <xf numFmtId="0" fontId="31" fillId="0" borderId="0" xfId="126" applyFont="1" applyAlignment="1" applyProtection="1"/>
    <xf numFmtId="0" fontId="31" fillId="0" borderId="0" xfId="126" applyFont="1" applyAlignment="1" applyProtection="1">
      <protection locked="0"/>
    </xf>
    <xf numFmtId="0" fontId="31" fillId="0" borderId="0" xfId="125" applyFont="1" applyAlignment="1" applyProtection="1">
      <protection locked="0"/>
    </xf>
    <xf numFmtId="0" fontId="31" fillId="26" borderId="0" xfId="126" applyFont="1" applyFill="1" applyAlignment="1" applyProtection="1"/>
    <xf numFmtId="0" fontId="31" fillId="0" borderId="0" xfId="0" applyFont="1" applyFill="1" applyAlignment="1" applyProtection="1">
      <alignment wrapText="1"/>
      <protection locked="0"/>
    </xf>
    <xf numFmtId="0" fontId="31" fillId="0" borderId="0" xfId="126" applyFont="1" applyFill="1" applyAlignment="1" applyProtection="1">
      <protection locked="0"/>
    </xf>
    <xf numFmtId="49" fontId="31" fillId="0" borderId="0" xfId="0" applyNumberFormat="1" applyFont="1" applyFill="1" applyAlignment="1" applyProtection="1">
      <alignment horizontal="left"/>
      <protection locked="0"/>
    </xf>
    <xf numFmtId="0" fontId="32" fillId="0" borderId="0" xfId="125" applyFont="1" applyAlignment="1" applyProtection="1">
      <alignment horizontal="left"/>
    </xf>
    <xf numFmtId="0" fontId="31" fillId="0" borderId="0" xfId="125" applyFont="1" applyFill="1" applyBorder="1" applyAlignment="1" applyProtection="1">
      <alignment wrapText="1"/>
      <protection locked="0"/>
    </xf>
    <xf numFmtId="0" fontId="31" fillId="0" borderId="0" xfId="0" applyFont="1" applyAlignment="1" applyProtection="1">
      <protection locked="0"/>
    </xf>
    <xf numFmtId="0" fontId="31" fillId="0" borderId="0" xfId="125" applyFont="1" applyAlignment="1" applyProtection="1">
      <alignment wrapText="1"/>
      <protection locked="0"/>
    </xf>
    <xf numFmtId="0" fontId="31" fillId="0" borderId="0" xfId="0" applyFont="1" applyAlignment="1" applyProtection="1">
      <alignment horizontal="right"/>
      <protection locked="0"/>
    </xf>
    <xf numFmtId="49" fontId="31" fillId="0" borderId="36" xfId="0" applyNumberFormat="1" applyFont="1" applyBorder="1" applyAlignment="1" applyProtection="1">
      <alignment horizontal="center" vertical="top" wrapText="1"/>
    </xf>
    <xf numFmtId="49" fontId="31" fillId="0" borderId="35" xfId="0" applyNumberFormat="1" applyFont="1" applyBorder="1" applyAlignment="1" applyProtection="1">
      <alignment horizontal="center" vertical="top" wrapText="1"/>
    </xf>
    <xf numFmtId="49" fontId="31" fillId="0" borderId="27" xfId="0" applyNumberFormat="1" applyFont="1" applyBorder="1" applyAlignment="1" applyProtection="1">
      <alignment horizontal="center" vertical="top" wrapText="1"/>
    </xf>
    <xf numFmtId="14" fontId="31" fillId="0" borderId="41" xfId="0" applyNumberFormat="1" applyFont="1" applyBorder="1" applyAlignment="1" applyProtection="1">
      <alignment horizontal="center" vertical="top" wrapText="1"/>
    </xf>
    <xf numFmtId="14" fontId="31" fillId="0" borderId="33" xfId="0" applyNumberFormat="1" applyFont="1" applyBorder="1" applyAlignment="1" applyProtection="1">
      <alignment horizontal="center" vertical="top" wrapText="1"/>
    </xf>
    <xf numFmtId="14" fontId="31" fillId="0" borderId="46" xfId="0" applyNumberFormat="1" applyFont="1" applyBorder="1" applyAlignment="1" applyProtection="1">
      <alignment horizontal="center" vertical="top" wrapText="1"/>
    </xf>
    <xf numFmtId="0" fontId="31" fillId="0" borderId="53" xfId="0" applyFont="1" applyFill="1" applyBorder="1" applyAlignment="1" applyProtection="1">
      <alignment horizontal="center" vertical="top" wrapText="1"/>
    </xf>
    <xf numFmtId="0" fontId="31" fillId="0" borderId="51" xfId="0" applyFont="1" applyFill="1" applyBorder="1" applyAlignment="1" applyProtection="1">
      <alignment horizontal="center" vertical="top" wrapText="1"/>
    </xf>
    <xf numFmtId="0" fontId="31" fillId="0" borderId="25" xfId="0" applyFont="1" applyFill="1" applyBorder="1" applyAlignment="1" applyProtection="1">
      <alignment horizontal="center" vertical="top" wrapText="1"/>
    </xf>
    <xf numFmtId="0" fontId="31" fillId="0" borderId="87" xfId="0" applyFont="1" applyFill="1" applyBorder="1" applyAlignment="1" applyProtection="1">
      <alignment horizontal="center" vertical="top" wrapText="1"/>
    </xf>
    <xf numFmtId="0" fontId="31" fillId="0" borderId="46" xfId="0" applyFont="1" applyFill="1" applyBorder="1" applyAlignment="1" applyProtection="1">
      <alignment horizontal="center" vertical="top" wrapText="1"/>
    </xf>
    <xf numFmtId="49" fontId="31" fillId="0" borderId="12" xfId="0" applyNumberFormat="1" applyFont="1" applyBorder="1" applyAlignment="1" applyProtection="1">
      <alignment horizontal="right" vertical="top"/>
    </xf>
    <xf numFmtId="0" fontId="31" fillId="0" borderId="16" xfId="0" applyFont="1" applyFill="1" applyBorder="1" applyAlignment="1" applyProtection="1">
      <alignment horizontal="left" vertical="top" indent="1"/>
    </xf>
    <xf numFmtId="0" fontId="31" fillId="0" borderId="17" xfId="0" applyFont="1" applyFill="1" applyBorder="1" applyAlignment="1" applyProtection="1">
      <alignment vertical="top"/>
    </xf>
    <xf numFmtId="164" fontId="31" fillId="26" borderId="57" xfId="81" applyNumberFormat="1" applyFont="1" applyFill="1" applyBorder="1" applyAlignment="1" applyProtection="1">
      <alignment vertical="top"/>
    </xf>
    <xf numFmtId="164" fontId="31" fillId="26" borderId="27" xfId="81" applyNumberFormat="1" applyFont="1" applyFill="1" applyBorder="1" applyAlignment="1" applyProtection="1">
      <alignment vertical="top"/>
    </xf>
    <xf numFmtId="164" fontId="31" fillId="26" borderId="28" xfId="81" applyNumberFormat="1" applyFont="1" applyFill="1" applyBorder="1" applyAlignment="1" applyProtection="1">
      <alignment vertical="top"/>
    </xf>
    <xf numFmtId="164" fontId="31" fillId="26" borderId="0" xfId="81" applyNumberFormat="1" applyFont="1" applyFill="1" applyBorder="1" applyAlignment="1" applyProtection="1">
      <alignment vertical="top"/>
    </xf>
    <xf numFmtId="164" fontId="31" fillId="26" borderId="24" xfId="81" applyNumberFormat="1" applyFont="1" applyFill="1" applyBorder="1" applyAlignment="1" applyProtection="1">
      <alignment vertical="top"/>
    </xf>
    <xf numFmtId="164" fontId="31" fillId="26" borderId="44" xfId="81" applyNumberFormat="1" applyFont="1" applyFill="1" applyBorder="1" applyAlignment="1" applyProtection="1">
      <alignment vertical="top"/>
    </xf>
    <xf numFmtId="49" fontId="31" fillId="0" borderId="13" xfId="0" applyNumberFormat="1" applyFont="1" applyBorder="1" applyAlignment="1" applyProtection="1">
      <alignment horizontal="right" vertical="top"/>
    </xf>
    <xf numFmtId="0" fontId="31" fillId="0" borderId="11" xfId="0" applyFont="1" applyFill="1" applyBorder="1" applyAlignment="1" applyProtection="1">
      <alignment vertical="top"/>
    </xf>
    <xf numFmtId="0" fontId="31" fillId="0" borderId="14" xfId="0" applyFont="1" applyFill="1" applyBorder="1" applyAlignment="1" applyProtection="1">
      <alignment horizontal="left" vertical="top" wrapText="1" indent="1"/>
    </xf>
    <xf numFmtId="164" fontId="31" fillId="27" borderId="24" xfId="81" applyNumberFormat="1" applyFont="1" applyFill="1" applyBorder="1" applyAlignment="1" applyProtection="1">
      <alignment vertical="top"/>
    </xf>
    <xf numFmtId="164" fontId="31" fillId="27" borderId="47" xfId="81" applyNumberFormat="1" applyFont="1" applyFill="1" applyBorder="1" applyAlignment="1" applyProtection="1">
      <alignment vertical="top"/>
    </xf>
    <xf numFmtId="164" fontId="31" fillId="27" borderId="28" xfId="81" applyNumberFormat="1" applyFont="1" applyFill="1" applyBorder="1" applyAlignment="1" applyProtection="1">
      <alignment vertical="top"/>
    </xf>
    <xf numFmtId="49" fontId="31" fillId="26" borderId="13" xfId="0" applyNumberFormat="1" applyFont="1" applyFill="1" applyBorder="1" applyAlignment="1" applyProtection="1">
      <alignment horizontal="right" vertical="top"/>
    </xf>
    <xf numFmtId="0" fontId="31" fillId="26" borderId="22" xfId="0" applyFont="1" applyFill="1" applyBorder="1" applyAlignment="1" applyProtection="1">
      <alignment horizontal="left" vertical="top"/>
    </xf>
    <xf numFmtId="0" fontId="31" fillId="26" borderId="18" xfId="0" applyFont="1" applyFill="1" applyBorder="1" applyAlignment="1" applyProtection="1">
      <alignment vertical="top"/>
    </xf>
    <xf numFmtId="164" fontId="31" fillId="26" borderId="38" xfId="81" applyNumberFormat="1" applyFont="1" applyFill="1" applyBorder="1" applyAlignment="1" applyProtection="1">
      <alignment vertical="top"/>
    </xf>
    <xf numFmtId="164" fontId="31" fillId="26" borderId="48" xfId="81" applyNumberFormat="1" applyFont="1" applyFill="1" applyBorder="1" applyAlignment="1" applyProtection="1">
      <alignment vertical="top"/>
    </xf>
    <xf numFmtId="164" fontId="31" fillId="26" borderId="86" xfId="81" applyNumberFormat="1" applyFont="1" applyFill="1" applyBorder="1" applyAlignment="1" applyProtection="1">
      <alignment vertical="top"/>
    </xf>
    <xf numFmtId="164" fontId="31" fillId="26" borderId="59" xfId="81" applyNumberFormat="1" applyFont="1" applyFill="1" applyBorder="1" applyAlignment="1" applyProtection="1">
      <alignment vertical="top"/>
    </xf>
    <xf numFmtId="164" fontId="31" fillId="26" borderId="37" xfId="81" applyNumberFormat="1" applyFont="1" applyFill="1" applyBorder="1" applyAlignment="1" applyProtection="1">
      <alignment vertical="top"/>
    </xf>
    <xf numFmtId="0" fontId="31" fillId="0" borderId="14" xfId="0" applyFont="1" applyFill="1" applyBorder="1" applyAlignment="1" applyProtection="1">
      <alignment vertical="top"/>
    </xf>
    <xf numFmtId="164" fontId="31" fillId="26" borderId="47" xfId="81" applyNumberFormat="1" applyFont="1" applyFill="1" applyBorder="1" applyAlignment="1" applyProtection="1">
      <alignment vertical="top"/>
    </xf>
    <xf numFmtId="164" fontId="31" fillId="26" borderId="58" xfId="81" applyNumberFormat="1" applyFont="1" applyFill="1" applyBorder="1" applyAlignment="1" applyProtection="1">
      <alignment vertical="top"/>
    </xf>
    <xf numFmtId="164" fontId="31" fillId="26" borderId="21" xfId="81" applyNumberFormat="1" applyFont="1" applyFill="1" applyBorder="1" applyAlignment="1" applyProtection="1">
      <alignment vertical="top"/>
    </xf>
    <xf numFmtId="49" fontId="31" fillId="0" borderId="13" xfId="0" applyNumberFormat="1" applyFont="1" applyFill="1" applyBorder="1" applyAlignment="1" applyProtection="1">
      <alignment horizontal="right" vertical="top"/>
    </xf>
    <xf numFmtId="49" fontId="31" fillId="0" borderId="11" xfId="0" applyNumberFormat="1" applyFont="1" applyFill="1" applyBorder="1" applyAlignment="1" applyProtection="1">
      <alignment horizontal="right" vertical="top"/>
    </xf>
    <xf numFmtId="0" fontId="35" fillId="26" borderId="20" xfId="0" applyFont="1" applyFill="1" applyBorder="1" applyAlignment="1" applyProtection="1">
      <alignment vertical="top"/>
    </xf>
    <xf numFmtId="0" fontId="31" fillId="26" borderId="22" xfId="0" applyNumberFormat="1" applyFont="1" applyFill="1" applyBorder="1" applyAlignment="1" applyProtection="1">
      <alignment horizontal="left" vertical="top"/>
    </xf>
    <xf numFmtId="0" fontId="31" fillId="0" borderId="11" xfId="0" applyNumberFormat="1" applyFont="1" applyFill="1" applyBorder="1" applyAlignment="1" applyProtection="1">
      <alignment vertical="top"/>
    </xf>
    <xf numFmtId="164" fontId="31" fillId="0" borderId="24" xfId="81" applyNumberFormat="1" applyFont="1" applyFill="1" applyBorder="1" applyAlignment="1" applyProtection="1">
      <alignment vertical="top"/>
      <protection locked="0"/>
    </xf>
    <xf numFmtId="164" fontId="31" fillId="0" borderId="47" xfId="81" applyNumberFormat="1" applyFont="1" applyFill="1" applyBorder="1" applyAlignment="1" applyProtection="1">
      <alignment vertical="top"/>
      <protection locked="0"/>
    </xf>
    <xf numFmtId="166" fontId="31" fillId="0" borderId="28" xfId="81" applyNumberFormat="1" applyFont="1" applyFill="1" applyBorder="1" applyAlignment="1" applyProtection="1">
      <alignment vertical="top"/>
      <protection locked="0"/>
    </xf>
    <xf numFmtId="166" fontId="31" fillId="0" borderId="58" xfId="81" applyNumberFormat="1" applyFont="1" applyFill="1" applyBorder="1" applyAlignment="1" applyProtection="1">
      <alignment vertical="top"/>
      <protection locked="0"/>
    </xf>
    <xf numFmtId="166" fontId="31" fillId="0" borderId="24" xfId="81" applyNumberFormat="1" applyFont="1" applyFill="1" applyBorder="1" applyAlignment="1" applyProtection="1">
      <alignment vertical="top"/>
      <protection locked="0"/>
    </xf>
    <xf numFmtId="166" fontId="31" fillId="0" borderId="21" xfId="81" applyNumberFormat="1" applyFont="1" applyFill="1" applyBorder="1" applyAlignment="1" applyProtection="1">
      <alignment vertical="top"/>
      <protection locked="0"/>
    </xf>
    <xf numFmtId="166" fontId="31" fillId="0" borderId="47" xfId="81" applyNumberFormat="1" applyFont="1" applyFill="1" applyBorder="1" applyAlignment="1" applyProtection="1">
      <alignment vertical="top"/>
      <protection locked="0"/>
    </xf>
    <xf numFmtId="0" fontId="31" fillId="0" borderId="14" xfId="0" applyFont="1" applyFill="1" applyBorder="1" applyAlignment="1" applyProtection="1">
      <alignment horizontal="left" vertical="top" indent="1"/>
    </xf>
    <xf numFmtId="166" fontId="31" fillId="0" borderId="24" xfId="81" applyNumberFormat="1" applyFont="1" applyBorder="1" applyAlignment="1" applyProtection="1">
      <alignment vertical="top"/>
      <protection locked="0"/>
    </xf>
    <xf numFmtId="164" fontId="31" fillId="27" borderId="30" xfId="81" applyNumberFormat="1" applyFont="1" applyFill="1" applyBorder="1" applyAlignment="1" applyProtection="1">
      <alignment vertical="top"/>
    </xf>
    <xf numFmtId="164" fontId="31" fillId="27" borderId="44" xfId="81" applyNumberFormat="1" applyFont="1" applyFill="1" applyBorder="1" applyAlignment="1" applyProtection="1">
      <alignment vertical="top"/>
    </xf>
    <xf numFmtId="49" fontId="31" fillId="0" borderId="11" xfId="0" applyNumberFormat="1" applyFont="1" applyBorder="1" applyAlignment="1" applyProtection="1">
      <alignment horizontal="right" vertical="top"/>
    </xf>
    <xf numFmtId="0" fontId="31" fillId="0" borderId="16" xfId="0" applyFont="1" applyBorder="1" applyAlignment="1" applyProtection="1">
      <alignment horizontal="left" vertical="top" indent="1"/>
    </xf>
    <xf numFmtId="0" fontId="31" fillId="0" borderId="17" xfId="0" applyFont="1" applyBorder="1" applyAlignment="1" applyProtection="1">
      <alignment vertical="top"/>
    </xf>
    <xf numFmtId="0" fontId="31" fillId="0" borderId="11" xfId="0" applyFont="1" applyBorder="1" applyAlignment="1" applyProtection="1">
      <alignment vertical="top"/>
    </xf>
    <xf numFmtId="0" fontId="31" fillId="0" borderId="11" xfId="0" applyFont="1" applyBorder="1" applyProtection="1"/>
    <xf numFmtId="164" fontId="31" fillId="27" borderId="58" xfId="81" applyNumberFormat="1" applyFont="1" applyFill="1" applyBorder="1" applyAlignment="1" applyProtection="1">
      <alignment vertical="top"/>
    </xf>
    <xf numFmtId="164" fontId="31" fillId="27" borderId="21" xfId="81" applyNumberFormat="1" applyFont="1" applyFill="1" applyBorder="1" applyAlignment="1" applyProtection="1">
      <alignment vertical="top"/>
    </xf>
    <xf numFmtId="0" fontId="31" fillId="26" borderId="11" xfId="0" applyFont="1" applyFill="1" applyBorder="1" applyAlignment="1" applyProtection="1">
      <alignment vertical="top"/>
    </xf>
    <xf numFmtId="0" fontId="31" fillId="26" borderId="11" xfId="0" applyNumberFormat="1" applyFont="1" applyFill="1" applyBorder="1" applyAlignment="1" applyProtection="1">
      <alignment vertical="top"/>
    </xf>
    <xf numFmtId="0" fontId="31" fillId="26" borderId="14" xfId="0" applyFont="1" applyFill="1" applyBorder="1" applyAlignment="1" applyProtection="1">
      <alignment horizontal="left" vertical="top" indent="1"/>
    </xf>
    <xf numFmtId="0" fontId="31" fillId="0" borderId="11" xfId="0" applyFont="1" applyBorder="1" applyAlignment="1" applyProtection="1">
      <alignment horizontal="left" vertical="top" indent="1"/>
    </xf>
    <xf numFmtId="0" fontId="31" fillId="0" borderId="14" xfId="0" applyFont="1" applyBorder="1" applyAlignment="1" applyProtection="1">
      <alignment vertical="top"/>
    </xf>
    <xf numFmtId="165" fontId="31" fillId="0" borderId="24" xfId="62" applyNumberFormat="1" applyFont="1" applyFill="1" applyBorder="1" applyAlignment="1" applyProtection="1">
      <alignment vertical="top"/>
      <protection locked="0"/>
    </xf>
    <xf numFmtId="165" fontId="31" fillId="0" borderId="28" xfId="62" applyNumberFormat="1" applyFont="1" applyFill="1" applyBorder="1" applyAlignment="1" applyProtection="1">
      <alignment vertical="top"/>
      <protection locked="0"/>
    </xf>
    <xf numFmtId="165" fontId="31" fillId="27" borderId="25" xfId="62" applyNumberFormat="1" applyFont="1" applyFill="1" applyBorder="1" applyAlignment="1" applyProtection="1">
      <alignment vertical="top"/>
    </xf>
    <xf numFmtId="165" fontId="31" fillId="27" borderId="49" xfId="62" applyNumberFormat="1" applyFont="1" applyFill="1" applyBorder="1" applyAlignment="1" applyProtection="1">
      <alignment vertical="top"/>
    </xf>
    <xf numFmtId="0" fontId="31" fillId="26" borderId="12" xfId="0" applyFont="1" applyFill="1" applyBorder="1" applyAlignment="1" applyProtection="1">
      <alignment vertical="top"/>
    </xf>
    <xf numFmtId="0" fontId="31" fillId="26" borderId="16" xfId="0" applyNumberFormat="1" applyFont="1" applyFill="1" applyBorder="1" applyAlignment="1" applyProtection="1">
      <alignment vertical="top"/>
    </xf>
    <xf numFmtId="0" fontId="31" fillId="26" borderId="17" xfId="0" applyFont="1" applyFill="1" applyBorder="1" applyAlignment="1" applyProtection="1">
      <alignment horizontal="left" vertical="top" indent="1"/>
    </xf>
    <xf numFmtId="165" fontId="31" fillId="25" borderId="35" xfId="62" applyNumberFormat="1" applyFont="1" applyFill="1" applyBorder="1" applyAlignment="1" applyProtection="1">
      <alignment vertical="top"/>
    </xf>
    <xf numFmtId="0" fontId="31" fillId="25" borderId="36" xfId="0" applyFont="1" applyFill="1" applyBorder="1" applyProtection="1"/>
    <xf numFmtId="165" fontId="31" fillId="25" borderId="27" xfId="62" applyNumberFormat="1" applyFont="1" applyFill="1" applyBorder="1" applyAlignment="1" applyProtection="1">
      <alignment vertical="top"/>
    </xf>
    <xf numFmtId="0" fontId="31" fillId="26" borderId="22" xfId="0" applyNumberFormat="1" applyFont="1" applyFill="1" applyBorder="1" applyAlignment="1" applyProtection="1">
      <alignment vertical="top"/>
    </xf>
    <xf numFmtId="0" fontId="31" fillId="26" borderId="18" xfId="0" applyFont="1" applyFill="1" applyBorder="1" applyAlignment="1" applyProtection="1">
      <alignment horizontal="left" vertical="top" indent="1"/>
    </xf>
    <xf numFmtId="0" fontId="31" fillId="25" borderId="30" xfId="0" applyFont="1" applyFill="1" applyBorder="1" applyProtection="1"/>
    <xf numFmtId="49" fontId="31" fillId="0" borderId="23" xfId="0" applyNumberFormat="1" applyFont="1" applyBorder="1" applyAlignment="1" applyProtection="1">
      <alignment horizontal="right" vertical="top"/>
    </xf>
    <xf numFmtId="0" fontId="31" fillId="0" borderId="19" xfId="0" applyFont="1" applyBorder="1" applyAlignment="1" applyProtection="1">
      <alignment horizontal="left" vertical="top" indent="1"/>
    </xf>
    <xf numFmtId="0" fontId="31" fillId="0" borderId="19" xfId="0" applyFont="1" applyBorder="1" applyAlignment="1" applyProtection="1">
      <alignment vertical="top"/>
    </xf>
    <xf numFmtId="164" fontId="31" fillId="25" borderId="0" xfId="81" applyNumberFormat="1" applyFont="1" applyFill="1" applyBorder="1" applyProtection="1"/>
    <xf numFmtId="164" fontId="31" fillId="25" borderId="44" xfId="81" applyNumberFormat="1" applyFont="1" applyFill="1" applyBorder="1" applyProtection="1"/>
    <xf numFmtId="49" fontId="31" fillId="0" borderId="42" xfId="0" applyNumberFormat="1" applyFont="1" applyBorder="1" applyAlignment="1" applyProtection="1">
      <alignment horizontal="right" vertical="top"/>
    </xf>
    <xf numFmtId="0" fontId="31" fillId="0" borderId="43" xfId="0" applyFont="1" applyBorder="1" applyAlignment="1" applyProtection="1">
      <alignment horizontal="left" vertical="top" indent="1"/>
    </xf>
    <xf numFmtId="0" fontId="31" fillId="0" borderId="43" xfId="0" applyFont="1" applyBorder="1" applyAlignment="1" applyProtection="1">
      <alignment vertical="top"/>
    </xf>
    <xf numFmtId="166" fontId="31" fillId="0" borderId="54" xfId="0" applyNumberFormat="1" applyFont="1" applyFill="1" applyBorder="1" applyAlignment="1" applyProtection="1">
      <alignment vertical="top"/>
      <protection locked="0"/>
    </xf>
    <xf numFmtId="164" fontId="31" fillId="25" borderId="33" xfId="81" applyNumberFormat="1" applyFont="1" applyFill="1" applyBorder="1" applyProtection="1"/>
    <xf numFmtId="0" fontId="31" fillId="25" borderId="41" xfId="0" applyFont="1" applyFill="1" applyBorder="1" applyProtection="1"/>
    <xf numFmtId="164" fontId="31" fillId="25" borderId="46" xfId="81" applyNumberFormat="1" applyFont="1" applyFill="1" applyBorder="1" applyProtection="1"/>
    <xf numFmtId="164" fontId="31" fillId="0" borderId="0" xfId="81" applyNumberFormat="1" applyFont="1" applyBorder="1" applyProtection="1">
      <protection locked="0"/>
    </xf>
    <xf numFmtId="0" fontId="32" fillId="0" borderId="0" xfId="126" applyFont="1" applyFill="1" applyAlignment="1" applyProtection="1"/>
    <xf numFmtId="0" fontId="31" fillId="0" borderId="0" xfId="126" applyFont="1" applyProtection="1"/>
    <xf numFmtId="14" fontId="31" fillId="0" borderId="0" xfId="0" applyNumberFormat="1" applyFont="1" applyAlignment="1" applyProtection="1">
      <alignment wrapText="1"/>
      <protection locked="0"/>
    </xf>
    <xf numFmtId="0" fontId="32" fillId="0" borderId="0" xfId="126" applyFont="1" applyFill="1" applyBorder="1" applyAlignment="1" applyProtection="1">
      <alignment vertical="top"/>
      <protection locked="0"/>
    </xf>
    <xf numFmtId="0" fontId="36" fillId="0" borderId="0" xfId="199" applyFont="1" applyProtection="1"/>
    <xf numFmtId="0" fontId="31" fillId="0" borderId="0" xfId="125" applyFont="1" applyFill="1" applyBorder="1" applyAlignment="1" applyProtection="1">
      <protection locked="0"/>
    </xf>
    <xf numFmtId="49" fontId="31" fillId="0" borderId="0" xfId="0" applyNumberFormat="1" applyFont="1" applyProtection="1">
      <protection locked="0"/>
    </xf>
    <xf numFmtId="0" fontId="31" fillId="0" borderId="38" xfId="0" applyFont="1" applyFill="1" applyBorder="1" applyAlignment="1" applyProtection="1">
      <alignment horizontal="center" vertical="top" wrapText="1"/>
    </xf>
    <xf numFmtId="0" fontId="31" fillId="0" borderId="45" xfId="0" applyFont="1" applyFill="1" applyBorder="1" applyAlignment="1" applyProtection="1">
      <alignment horizontal="center" vertical="top" wrapText="1"/>
    </xf>
    <xf numFmtId="0" fontId="31" fillId="0" borderId="17" xfId="0" applyFont="1" applyBorder="1" applyAlignment="1" applyProtection="1">
      <alignment horizontal="left" vertical="top" indent="1"/>
    </xf>
    <xf numFmtId="0" fontId="31" fillId="26" borderId="31" xfId="0" applyFont="1" applyFill="1" applyBorder="1" applyAlignment="1" applyProtection="1">
      <alignment horizontal="center" vertical="top"/>
    </xf>
    <xf numFmtId="0" fontId="31" fillId="26" borderId="32" xfId="0" applyFont="1" applyFill="1" applyBorder="1" applyAlignment="1" applyProtection="1">
      <alignment horizontal="center" vertical="top"/>
    </xf>
    <xf numFmtId="0" fontId="31" fillId="26" borderId="26" xfId="0" applyFont="1" applyFill="1" applyBorder="1" applyAlignment="1" applyProtection="1">
      <alignment horizontal="center" vertical="top"/>
    </xf>
    <xf numFmtId="166" fontId="31" fillId="0" borderId="24" xfId="81" applyNumberFormat="1" applyFont="1" applyFill="1" applyBorder="1" applyAlignment="1" applyProtection="1">
      <alignment horizontal="center" vertical="top"/>
      <protection locked="0"/>
    </xf>
    <xf numFmtId="166" fontId="31" fillId="0" borderId="44" xfId="81" applyNumberFormat="1" applyFont="1" applyFill="1" applyBorder="1" applyAlignment="1" applyProtection="1">
      <alignment horizontal="center" vertical="top"/>
      <protection locked="0"/>
    </xf>
    <xf numFmtId="49" fontId="31" fillId="26" borderId="20" xfId="0" applyNumberFormat="1" applyFont="1" applyFill="1" applyBorder="1" applyAlignment="1" applyProtection="1">
      <alignment horizontal="right" vertical="top"/>
    </xf>
    <xf numFmtId="2" fontId="31" fillId="26" borderId="22" xfId="0" applyNumberFormat="1" applyFont="1" applyFill="1" applyBorder="1" applyAlignment="1" applyProtection="1">
      <alignment horizontal="right" vertical="top"/>
    </xf>
    <xf numFmtId="164" fontId="31" fillId="26" borderId="38" xfId="81" applyNumberFormat="1" applyFont="1" applyFill="1" applyBorder="1" applyAlignment="1" applyProtection="1">
      <alignment horizontal="center" vertical="top"/>
    </xf>
    <xf numFmtId="164" fontId="31" fillId="26" borderId="45" xfId="81" applyNumberFormat="1" applyFont="1" applyFill="1" applyBorder="1" applyAlignment="1" applyProtection="1">
      <alignment horizontal="center" vertical="top"/>
    </xf>
    <xf numFmtId="164" fontId="31" fillId="26" borderId="34" xfId="81" applyNumberFormat="1" applyFont="1" applyFill="1" applyBorder="1" applyAlignment="1" applyProtection="1">
      <alignment horizontal="center" vertical="top"/>
    </xf>
    <xf numFmtId="0" fontId="31" fillId="0" borderId="14" xfId="0" applyFont="1" applyBorder="1" applyAlignment="1" applyProtection="1">
      <alignment horizontal="left" vertical="top" indent="1"/>
    </xf>
    <xf numFmtId="164" fontId="31" fillId="26" borderId="24" xfId="81" applyNumberFormat="1" applyFont="1" applyFill="1" applyBorder="1" applyAlignment="1" applyProtection="1">
      <alignment horizontal="center" vertical="top"/>
    </xf>
    <xf numFmtId="164" fontId="31" fillId="26" borderId="44" xfId="81" applyNumberFormat="1" applyFont="1" applyFill="1" applyBorder="1" applyAlignment="1" applyProtection="1">
      <alignment horizontal="center" vertical="top"/>
    </xf>
    <xf numFmtId="164" fontId="31" fillId="26" borderId="0" xfId="81" applyNumberFormat="1" applyFont="1" applyFill="1" applyBorder="1" applyAlignment="1" applyProtection="1">
      <alignment horizontal="center" vertical="top"/>
    </xf>
    <xf numFmtId="164" fontId="31" fillId="25" borderId="44" xfId="81" applyNumberFormat="1" applyFont="1" applyFill="1" applyBorder="1" applyAlignment="1" applyProtection="1">
      <alignment horizontal="center" vertical="top"/>
    </xf>
    <xf numFmtId="164" fontId="31" fillId="25" borderId="24" xfId="81" applyNumberFormat="1" applyFont="1" applyFill="1" applyBorder="1" applyAlignment="1" applyProtection="1">
      <alignment horizontal="center" vertical="top"/>
    </xf>
    <xf numFmtId="164" fontId="31" fillId="25" borderId="0" xfId="81" applyNumberFormat="1" applyFont="1" applyFill="1" applyBorder="1" applyAlignment="1" applyProtection="1">
      <alignment horizontal="center" vertical="top"/>
    </xf>
    <xf numFmtId="166" fontId="31" fillId="0" borderId="0" xfId="81" applyNumberFormat="1" applyFont="1" applyFill="1" applyBorder="1" applyAlignment="1" applyProtection="1">
      <alignment horizontal="center" vertical="top"/>
      <protection locked="0"/>
    </xf>
    <xf numFmtId="0" fontId="31" fillId="0" borderId="11" xfId="0" quotePrefix="1" applyFont="1" applyFill="1" applyBorder="1" applyAlignment="1" applyProtection="1">
      <alignment horizontal="right" vertical="top"/>
    </xf>
    <xf numFmtId="164" fontId="31" fillId="25" borderId="47" xfId="81" applyNumberFormat="1" applyFont="1" applyFill="1" applyBorder="1" applyAlignment="1" applyProtection="1">
      <alignment horizontal="center" vertical="top"/>
    </xf>
    <xf numFmtId="164" fontId="31" fillId="25" borderId="58" xfId="81" applyNumberFormat="1" applyFont="1" applyFill="1" applyBorder="1" applyAlignment="1" applyProtection="1">
      <alignment horizontal="center" vertical="top"/>
    </xf>
    <xf numFmtId="164" fontId="31" fillId="26" borderId="47" xfId="81" applyNumberFormat="1" applyFont="1" applyFill="1" applyBorder="1" applyAlignment="1" applyProtection="1">
      <alignment horizontal="center" vertical="top"/>
    </xf>
    <xf numFmtId="164" fontId="31" fillId="26" borderId="58" xfId="81" applyNumberFormat="1" applyFont="1" applyFill="1" applyBorder="1" applyAlignment="1" applyProtection="1">
      <alignment horizontal="center" vertical="top"/>
    </xf>
    <xf numFmtId="166" fontId="31" fillId="0" borderId="47" xfId="81" applyNumberFormat="1" applyFont="1" applyFill="1" applyBorder="1" applyAlignment="1" applyProtection="1">
      <alignment horizontal="center" vertical="top"/>
      <protection locked="0"/>
    </xf>
    <xf numFmtId="166" fontId="31" fillId="0" borderId="58" xfId="81" applyNumberFormat="1" applyFont="1" applyFill="1" applyBorder="1" applyAlignment="1" applyProtection="1">
      <alignment horizontal="center" vertical="top"/>
      <protection locked="0"/>
    </xf>
    <xf numFmtId="0" fontId="31" fillId="0" borderId="11" xfId="0" quotePrefix="1" applyNumberFormat="1" applyFont="1" applyFill="1" applyBorder="1" applyAlignment="1" applyProtection="1">
      <alignment vertical="top"/>
    </xf>
    <xf numFmtId="0" fontId="37" fillId="0" borderId="0" xfId="0" applyFont="1" applyFill="1" applyProtection="1">
      <protection locked="0"/>
    </xf>
    <xf numFmtId="164" fontId="31" fillId="27" borderId="24" xfId="81" applyNumberFormat="1" applyFont="1" applyFill="1" applyBorder="1" applyAlignment="1" applyProtection="1">
      <alignment horizontal="center" vertical="top"/>
    </xf>
    <xf numFmtId="164" fontId="31" fillId="27" borderId="44" xfId="81" applyNumberFormat="1" applyFont="1" applyFill="1" applyBorder="1" applyAlignment="1" applyProtection="1">
      <alignment horizontal="center" vertical="top"/>
    </xf>
    <xf numFmtId="0" fontId="31" fillId="26" borderId="18" xfId="0" applyFont="1" applyFill="1" applyBorder="1" applyAlignment="1" applyProtection="1">
      <alignment horizontal="left" vertical="top" wrapText="1" indent="1"/>
    </xf>
    <xf numFmtId="164" fontId="31" fillId="26" borderId="25" xfId="81" applyNumberFormat="1" applyFont="1" applyFill="1" applyBorder="1" applyAlignment="1" applyProtection="1">
      <alignment horizontal="center" vertical="top"/>
    </xf>
    <xf numFmtId="164" fontId="31" fillId="26" borderId="46" xfId="81" applyNumberFormat="1" applyFont="1" applyFill="1" applyBorder="1" applyAlignment="1" applyProtection="1">
      <alignment horizontal="center" vertical="top"/>
    </xf>
    <xf numFmtId="164" fontId="31" fillId="26" borderId="33" xfId="81" applyNumberFormat="1" applyFont="1" applyFill="1" applyBorder="1" applyAlignment="1" applyProtection="1">
      <alignment horizontal="center" vertical="top"/>
    </xf>
    <xf numFmtId="0" fontId="32" fillId="0" borderId="0" xfId="126" applyFont="1" applyFill="1" applyBorder="1" applyAlignment="1" applyProtection="1">
      <alignment horizontal="left" vertical="top" wrapText="1"/>
    </xf>
    <xf numFmtId="164" fontId="31" fillId="0" borderId="0" xfId="0" applyNumberFormat="1" applyFont="1" applyProtection="1">
      <protection locked="0"/>
    </xf>
    <xf numFmtId="0" fontId="31" fillId="26" borderId="0" xfId="0" applyFont="1" applyFill="1" applyAlignment="1" applyProtection="1">
      <alignment horizontal="left"/>
    </xf>
    <xf numFmtId="49" fontId="31" fillId="26" borderId="0" xfId="0" applyNumberFormat="1" applyFont="1" applyFill="1" applyAlignment="1" applyProtection="1">
      <alignment horizontal="left"/>
    </xf>
    <xf numFmtId="0" fontId="31" fillId="0" borderId="0" xfId="0" applyFont="1"/>
    <xf numFmtId="0" fontId="32" fillId="28" borderId="10" xfId="0" applyFont="1" applyFill="1" applyBorder="1" applyAlignment="1" applyProtection="1">
      <alignment horizontal="center"/>
    </xf>
    <xf numFmtId="0" fontId="31" fillId="0" borderId="10" xfId="0" applyFont="1" applyBorder="1" applyAlignment="1" applyProtection="1">
      <alignment horizontal="center"/>
    </xf>
    <xf numFmtId="0" fontId="32" fillId="28" borderId="74" xfId="0" applyFont="1" applyFill="1" applyBorder="1" applyAlignment="1" applyProtection="1">
      <alignment horizontal="left" indent="1"/>
    </xf>
    <xf numFmtId="0" fontId="31" fillId="0" borderId="75" xfId="0" applyFont="1" applyBorder="1" applyAlignment="1" applyProtection="1">
      <alignment horizontal="left" wrapText="1" indent="3"/>
      <protection locked="0"/>
    </xf>
    <xf numFmtId="0" fontId="31" fillId="0" borderId="75" xfId="0" applyFont="1" applyBorder="1" applyAlignment="1" applyProtection="1">
      <alignment horizontal="left" indent="2"/>
    </xf>
    <xf numFmtId="0" fontId="31" fillId="0" borderId="82" xfId="0" applyFont="1" applyBorder="1" applyAlignment="1" applyProtection="1">
      <alignment horizontal="left" indent="2"/>
    </xf>
    <xf numFmtId="0" fontId="31" fillId="0" borderId="80" xfId="0" applyFont="1" applyBorder="1" applyAlignment="1" applyProtection="1">
      <alignment horizontal="left" indent="2"/>
    </xf>
    <xf numFmtId="0" fontId="32" fillId="28" borderId="29" xfId="0" applyFont="1" applyFill="1" applyBorder="1" applyAlignment="1" applyProtection="1">
      <alignment horizontal="center"/>
    </xf>
    <xf numFmtId="0" fontId="31" fillId="0" borderId="0" xfId="0" applyFont="1" applyBorder="1" applyAlignment="1"/>
    <xf numFmtId="0" fontId="31" fillId="0" borderId="29" xfId="0" applyFont="1" applyBorder="1" applyAlignment="1" applyProtection="1">
      <alignment horizontal="center"/>
    </xf>
    <xf numFmtId="0" fontId="31" fillId="0" borderId="0" xfId="0" applyFont="1" applyAlignment="1">
      <alignment horizontal="center"/>
    </xf>
    <xf numFmtId="0" fontId="32" fillId="29" borderId="56" xfId="0" applyFont="1" applyFill="1" applyBorder="1" applyAlignment="1" applyProtection="1">
      <alignment horizontal="left" indent="1"/>
    </xf>
    <xf numFmtId="0" fontId="31" fillId="28" borderId="76" xfId="0" applyFont="1" applyFill="1" applyBorder="1" applyAlignment="1" applyProtection="1">
      <alignment horizontal="left"/>
    </xf>
    <xf numFmtId="0" fontId="31" fillId="29" borderId="76" xfId="0" applyFont="1" applyFill="1" applyBorder="1" applyAlignment="1" applyProtection="1">
      <alignment horizontal="left" indent="2"/>
    </xf>
    <xf numFmtId="0" fontId="31" fillId="28" borderId="79" xfId="0" applyFont="1" applyFill="1" applyBorder="1" applyAlignment="1" applyProtection="1">
      <alignment horizontal="left"/>
    </xf>
    <xf numFmtId="0" fontId="31" fillId="28" borderId="81" xfId="0" applyFont="1" applyFill="1" applyBorder="1" applyAlignment="1" applyProtection="1">
      <alignment horizontal="left"/>
    </xf>
    <xf numFmtId="0" fontId="31" fillId="29" borderId="77" xfId="0" applyFont="1" applyFill="1" applyBorder="1" applyAlignment="1" applyProtection="1">
      <alignment horizontal="left" indent="2"/>
    </xf>
    <xf numFmtId="0" fontId="31" fillId="24" borderId="76" xfId="324" applyFont="1" applyFill="1" applyBorder="1" applyAlignment="1" applyProtection="1">
      <alignment horizontal="left"/>
    </xf>
    <xf numFmtId="0" fontId="31" fillId="0" borderId="0" xfId="0" applyFont="1" applyFill="1" applyBorder="1" applyAlignment="1"/>
    <xf numFmtId="0" fontId="31" fillId="0" borderId="0" xfId="0" applyFont="1" applyFill="1"/>
    <xf numFmtId="0" fontId="31" fillId="28" borderId="34" xfId="0" applyFont="1" applyFill="1" applyBorder="1" applyAlignment="1" applyProtection="1">
      <alignment horizontal="left"/>
    </xf>
    <xf numFmtId="0" fontId="31" fillId="28" borderId="33" xfId="0" applyFont="1" applyFill="1" applyBorder="1" applyAlignment="1" applyProtection="1">
      <alignment horizontal="left"/>
    </xf>
    <xf numFmtId="0" fontId="31" fillId="0" borderId="0" xfId="126" applyFont="1" applyFill="1" applyAlignment="1" applyProtection="1"/>
    <xf numFmtId="0" fontId="31" fillId="0" borderId="0" xfId="126" applyFont="1" applyBorder="1" applyAlignment="1" applyProtection="1">
      <alignment horizontal="left"/>
    </xf>
    <xf numFmtId="0" fontId="31" fillId="0" borderId="0" xfId="125" applyFont="1" applyFill="1" applyAlignment="1" applyProtection="1"/>
    <xf numFmtId="49" fontId="31" fillId="0" borderId="66" xfId="125" applyNumberFormat="1" applyFont="1" applyBorder="1" applyAlignment="1" applyProtection="1">
      <alignment horizontal="right"/>
    </xf>
    <xf numFmtId="49" fontId="31" fillId="0" borderId="67" xfId="126" applyNumberFormat="1" applyFont="1" applyBorder="1" applyAlignment="1" applyProtection="1">
      <alignment horizontal="left" vertical="top" indent="1"/>
    </xf>
    <xf numFmtId="0" fontId="31" fillId="0" borderId="27" xfId="126" applyFont="1" applyBorder="1" applyAlignment="1" applyProtection="1"/>
    <xf numFmtId="49" fontId="31" fillId="0" borderId="68" xfId="125" applyNumberFormat="1" applyFont="1" applyFill="1" applyBorder="1" applyAlignment="1" applyProtection="1">
      <alignment horizontal="right"/>
    </xf>
    <xf numFmtId="0" fontId="31" fillId="0" borderId="44" xfId="126" applyFont="1" applyFill="1" applyBorder="1" applyAlignment="1" applyProtection="1">
      <alignment horizontal="left" vertical="top" indent="1"/>
    </xf>
    <xf numFmtId="0" fontId="31" fillId="0" borderId="44" xfId="126" applyFont="1" applyFill="1" applyBorder="1" applyAlignment="1" applyProtection="1">
      <alignment horizontal="left" vertical="top" wrapText="1" indent="1"/>
    </xf>
    <xf numFmtId="49" fontId="31" fillId="0" borderId="68" xfId="125" applyNumberFormat="1" applyFont="1" applyBorder="1" applyAlignment="1" applyProtection="1">
      <alignment horizontal="right"/>
    </xf>
    <xf numFmtId="49" fontId="31" fillId="26" borderId="68" xfId="125" applyNumberFormat="1" applyFont="1" applyFill="1" applyBorder="1" applyAlignment="1" applyProtection="1">
      <alignment horizontal="right"/>
    </xf>
    <xf numFmtId="0" fontId="31" fillId="26" borderId="45" xfId="126" applyFont="1" applyFill="1" applyBorder="1" applyAlignment="1" applyProtection="1">
      <alignment horizontal="left" vertical="top" indent="1"/>
    </xf>
    <xf numFmtId="49" fontId="31" fillId="0" borderId="69" xfId="125" applyNumberFormat="1" applyFont="1" applyBorder="1" applyAlignment="1" applyProtection="1">
      <alignment horizontal="right"/>
    </xf>
    <xf numFmtId="0" fontId="31" fillId="26" borderId="44" xfId="125" applyFont="1" applyFill="1" applyBorder="1" applyAlignment="1" applyProtection="1">
      <alignment horizontal="left" vertical="top" indent="1"/>
    </xf>
    <xf numFmtId="49" fontId="31" fillId="0" borderId="69" xfId="125" applyNumberFormat="1" applyFont="1" applyFill="1" applyBorder="1" applyAlignment="1" applyProtection="1">
      <alignment horizontal="right"/>
    </xf>
    <xf numFmtId="0" fontId="31" fillId="0" borderId="26" xfId="0" applyNumberFormat="1" applyFont="1" applyFill="1" applyBorder="1" applyAlignment="1" applyProtection="1">
      <alignment vertical="top"/>
    </xf>
    <xf numFmtId="0" fontId="31" fillId="0" borderId="32" xfId="125" applyFont="1" applyFill="1" applyBorder="1" applyAlignment="1" applyProtection="1">
      <alignment horizontal="left" vertical="top" indent="1"/>
    </xf>
    <xf numFmtId="49" fontId="31" fillId="26" borderId="72" xfId="125" applyNumberFormat="1" applyFont="1" applyFill="1" applyBorder="1" applyAlignment="1" applyProtection="1">
      <alignment horizontal="right"/>
    </xf>
    <xf numFmtId="0" fontId="31" fillId="26" borderId="34" xfId="0" applyNumberFormat="1" applyFont="1" applyFill="1" applyBorder="1" applyAlignment="1" applyProtection="1">
      <alignment vertical="top"/>
    </xf>
    <xf numFmtId="0" fontId="31" fillId="26" borderId="45" xfId="125" applyFont="1" applyFill="1" applyBorder="1" applyAlignment="1" applyProtection="1">
      <alignment horizontal="left" vertical="top" indent="1"/>
    </xf>
    <xf numFmtId="0" fontId="32" fillId="0" borderId="68" xfId="126" applyFont="1" applyFill="1" applyBorder="1" applyAlignment="1" applyProtection="1"/>
    <xf numFmtId="0" fontId="31" fillId="0" borderId="0" xfId="125" applyFont="1" applyBorder="1" applyAlignment="1" applyProtection="1"/>
    <xf numFmtId="0" fontId="31" fillId="0" borderId="44" xfId="125" applyFont="1" applyBorder="1" applyAlignment="1" applyProtection="1"/>
    <xf numFmtId="49" fontId="31" fillId="26" borderId="70" xfId="125" applyNumberFormat="1" applyFont="1" applyFill="1" applyBorder="1" applyAlignment="1" applyProtection="1">
      <alignment horizontal="right"/>
    </xf>
    <xf numFmtId="0" fontId="31" fillId="26" borderId="33" xfId="0" applyNumberFormat="1" applyFont="1" applyFill="1" applyBorder="1" applyAlignment="1" applyProtection="1">
      <alignment vertical="top"/>
    </xf>
    <xf numFmtId="0" fontId="31" fillId="26" borderId="46" xfId="125" applyFont="1" applyFill="1" applyBorder="1" applyAlignment="1" applyProtection="1">
      <alignment horizontal="left" vertical="top" indent="1"/>
    </xf>
    <xf numFmtId="0" fontId="32" fillId="0" borderId="0" xfId="126" applyFont="1" applyFill="1" applyAlignment="1" applyProtection="1">
      <protection locked="0"/>
    </xf>
    <xf numFmtId="0" fontId="32" fillId="0" borderId="0" xfId="126" applyFont="1" applyFill="1" applyBorder="1" applyAlignment="1" applyProtection="1">
      <alignment vertical="top"/>
    </xf>
    <xf numFmtId="0" fontId="31" fillId="0" borderId="29" xfId="125" applyFont="1" applyBorder="1" applyAlignment="1" applyProtection="1">
      <alignment horizontal="center"/>
    </xf>
    <xf numFmtId="0" fontId="31" fillId="0" borderId="39" xfId="125" applyFont="1" applyBorder="1" applyAlignment="1" applyProtection="1">
      <alignment horizontal="center"/>
    </xf>
    <xf numFmtId="0" fontId="31" fillId="0" borderId="40" xfId="125" applyFont="1" applyBorder="1" applyAlignment="1" applyProtection="1">
      <alignment horizontal="center"/>
    </xf>
    <xf numFmtId="0" fontId="31" fillId="0" borderId="53" xfId="125" applyFont="1" applyBorder="1" applyAlignment="1" applyProtection="1">
      <alignment horizontal="center"/>
    </xf>
    <xf numFmtId="0" fontId="31" fillId="0" borderId="52" xfId="125" applyFont="1" applyBorder="1" applyAlignment="1" applyProtection="1">
      <alignment horizontal="center"/>
    </xf>
    <xf numFmtId="0" fontId="38" fillId="0" borderId="60" xfId="125" applyFont="1" applyFill="1" applyBorder="1" applyAlignment="1" applyProtection="1">
      <alignment horizontal="center"/>
    </xf>
    <xf numFmtId="0" fontId="38" fillId="0" borderId="56" xfId="125" applyFont="1" applyFill="1" applyBorder="1" applyAlignment="1" applyProtection="1">
      <alignment horizontal="center"/>
    </xf>
    <xf numFmtId="0" fontId="38" fillId="0" borderId="61" xfId="125" applyFont="1" applyFill="1" applyBorder="1" applyAlignment="1" applyProtection="1">
      <alignment horizontal="center"/>
    </xf>
    <xf numFmtId="0" fontId="31" fillId="26" borderId="62" xfId="91" applyNumberFormat="1" applyFont="1" applyFill="1" applyBorder="1" applyAlignment="1" applyProtection="1">
      <alignment vertical="top"/>
    </xf>
    <xf numFmtId="0" fontId="31" fillId="26" borderId="26" xfId="91" applyNumberFormat="1" applyFont="1" applyFill="1" applyBorder="1" applyAlignment="1" applyProtection="1">
      <alignment vertical="top"/>
    </xf>
    <xf numFmtId="0" fontId="31" fillId="26" borderId="32" xfId="91" applyNumberFormat="1" applyFont="1" applyFill="1" applyBorder="1" applyAlignment="1" applyProtection="1">
      <alignment vertical="top"/>
    </xf>
    <xf numFmtId="164" fontId="31" fillId="0" borderId="30" xfId="81" applyNumberFormat="1" applyFont="1" applyFill="1" applyBorder="1" applyAlignment="1" applyProtection="1">
      <alignment horizontal="center" vertical="top"/>
      <protection locked="0"/>
    </xf>
    <xf numFmtId="164" fontId="31" fillId="0" borderId="0" xfId="81" applyNumberFormat="1" applyFont="1" applyFill="1" applyBorder="1" applyAlignment="1" applyProtection="1">
      <alignment horizontal="center" vertical="top"/>
      <protection locked="0"/>
    </xf>
    <xf numFmtId="164" fontId="31" fillId="0" borderId="30" xfId="92" applyNumberFormat="1" applyFont="1" applyFill="1" applyBorder="1" applyAlignment="1" applyProtection="1">
      <alignment vertical="top"/>
      <protection locked="0"/>
    </xf>
    <xf numFmtId="164" fontId="31" fillId="0" borderId="0" xfId="81" applyNumberFormat="1" applyFont="1" applyFill="1" applyBorder="1" applyAlignment="1" applyProtection="1">
      <alignment vertical="top"/>
      <protection locked="0"/>
    </xf>
    <xf numFmtId="164" fontId="31" fillId="27" borderId="0" xfId="91" applyNumberFormat="1" applyFont="1" applyFill="1" applyBorder="1" applyAlignment="1" applyProtection="1">
      <alignment vertical="top"/>
    </xf>
    <xf numFmtId="164" fontId="31" fillId="27" borderId="44" xfId="91" applyNumberFormat="1" applyFont="1" applyFill="1" applyBorder="1" applyAlignment="1" applyProtection="1">
      <alignment vertical="top"/>
    </xf>
    <xf numFmtId="164" fontId="31" fillId="27" borderId="0" xfId="81" applyNumberFormat="1" applyFont="1" applyFill="1" applyBorder="1" applyAlignment="1" applyProtection="1">
      <alignment horizontal="center" vertical="top"/>
    </xf>
    <xf numFmtId="0" fontId="31" fillId="26" borderId="50" xfId="91" applyNumberFormat="1" applyFont="1" applyFill="1" applyBorder="1" applyAlignment="1" applyProtection="1">
      <alignment vertical="top"/>
    </xf>
    <xf numFmtId="0" fontId="31" fillId="26" borderId="34" xfId="81" applyNumberFormat="1" applyFont="1" applyFill="1" applyBorder="1" applyAlignment="1" applyProtection="1">
      <alignment vertical="top"/>
    </xf>
    <xf numFmtId="0" fontId="31" fillId="26" borderId="45" xfId="81" applyNumberFormat="1" applyFont="1" applyFill="1" applyBorder="1" applyAlignment="1" applyProtection="1">
      <alignment vertical="top"/>
    </xf>
    <xf numFmtId="0" fontId="31" fillId="26" borderId="30" xfId="91" applyNumberFormat="1" applyFont="1" applyFill="1" applyBorder="1" applyAlignment="1" applyProtection="1">
      <alignment vertical="top"/>
    </xf>
    <xf numFmtId="0" fontId="31" fillId="26" borderId="44" xfId="91" applyNumberFormat="1" applyFont="1" applyFill="1" applyBorder="1" applyAlignment="1" applyProtection="1">
      <alignment vertical="top"/>
    </xf>
    <xf numFmtId="164" fontId="31" fillId="0" borderId="30" xfId="81" applyNumberFormat="1" applyFont="1" applyFill="1" applyBorder="1" applyAlignment="1" applyProtection="1">
      <alignment vertical="top"/>
      <protection locked="0"/>
    </xf>
    <xf numFmtId="164" fontId="31" fillId="27" borderId="0" xfId="81" applyNumberFormat="1" applyFont="1" applyFill="1" applyBorder="1" applyAlignment="1" applyProtection="1">
      <alignment vertical="top"/>
    </xf>
    <xf numFmtId="0" fontId="31" fillId="26" borderId="30" xfId="126" applyNumberFormat="1" applyFont="1" applyFill="1" applyBorder="1" applyAlignment="1" applyProtection="1">
      <alignment horizontal="center" vertical="top"/>
    </xf>
    <xf numFmtId="0" fontId="31" fillId="26" borderId="0" xfId="126" applyNumberFormat="1" applyFont="1" applyFill="1" applyBorder="1" applyAlignment="1" applyProtection="1">
      <alignment horizontal="center" vertical="top"/>
    </xf>
    <xf numFmtId="0" fontId="31" fillId="26" borderId="44" xfId="126" applyNumberFormat="1" applyFont="1" applyFill="1" applyBorder="1" applyAlignment="1" applyProtection="1">
      <alignment horizontal="center" vertical="top"/>
    </xf>
    <xf numFmtId="3" fontId="31" fillId="0" borderId="55" xfId="126" applyNumberFormat="1" applyFont="1" applyFill="1" applyBorder="1" applyAlignment="1" applyProtection="1">
      <alignment horizontal="center" vertical="top"/>
      <protection locked="0"/>
    </xf>
    <xf numFmtId="3" fontId="31" fillId="0" borderId="19" xfId="126" applyNumberFormat="1" applyFont="1" applyFill="1" applyBorder="1" applyAlignment="1" applyProtection="1">
      <alignment horizontal="center" vertical="top"/>
      <protection locked="0"/>
    </xf>
    <xf numFmtId="37" fontId="31" fillId="27" borderId="19" xfId="126" applyNumberFormat="1" applyFont="1" applyFill="1" applyBorder="1" applyAlignment="1" applyProtection="1">
      <alignment horizontal="center" vertical="top"/>
    </xf>
    <xf numFmtId="37" fontId="31" fillId="27" borderId="71" xfId="126" applyNumberFormat="1" applyFont="1" applyFill="1" applyBorder="1" applyAlignment="1" applyProtection="1">
      <alignment horizontal="center" vertical="top"/>
    </xf>
    <xf numFmtId="3" fontId="31" fillId="0" borderId="62" xfId="126" applyNumberFormat="1" applyFont="1" applyFill="1" applyBorder="1" applyAlignment="1" applyProtection="1">
      <alignment horizontal="center" vertical="top"/>
      <protection locked="0"/>
    </xf>
    <xf numFmtId="37" fontId="31" fillId="27" borderId="26" xfId="126" applyNumberFormat="1" applyFont="1" applyFill="1" applyBorder="1" applyAlignment="1" applyProtection="1">
      <alignment horizontal="center" vertical="top"/>
    </xf>
    <xf numFmtId="0" fontId="31" fillId="26" borderId="55" xfId="126" applyNumberFormat="1" applyFont="1" applyFill="1" applyBorder="1" applyAlignment="1" applyProtection="1">
      <alignment horizontal="center" vertical="top"/>
    </xf>
    <xf numFmtId="0" fontId="31" fillId="26" borderId="19" xfId="126" applyNumberFormat="1" applyFont="1" applyFill="1" applyBorder="1" applyAlignment="1" applyProtection="1">
      <alignment horizontal="center" vertical="top"/>
    </xf>
    <xf numFmtId="0" fontId="31" fillId="26" borderId="71" xfId="126" applyNumberFormat="1" applyFont="1" applyFill="1" applyBorder="1" applyAlignment="1" applyProtection="1">
      <alignment horizontal="center" vertical="top"/>
    </xf>
    <xf numFmtId="0" fontId="31" fillId="26" borderId="62" xfId="125" applyFont="1" applyFill="1" applyBorder="1" applyAlignment="1" applyProtection="1"/>
    <xf numFmtId="0" fontId="31" fillId="26" borderId="26" xfId="125" applyFont="1" applyFill="1" applyBorder="1" applyAlignment="1" applyProtection="1"/>
    <xf numFmtId="0" fontId="31" fillId="26" borderId="32" xfId="125" applyFont="1" applyFill="1" applyBorder="1" applyAlignment="1" applyProtection="1"/>
    <xf numFmtId="164" fontId="31" fillId="26" borderId="26" xfId="91" applyNumberFormat="1" applyFont="1" applyFill="1" applyBorder="1" applyAlignment="1" applyProtection="1"/>
    <xf numFmtId="0" fontId="31" fillId="26" borderId="26" xfId="0" applyFont="1" applyFill="1" applyBorder="1" applyProtection="1"/>
    <xf numFmtId="0" fontId="31" fillId="25" borderId="30" xfId="125" applyFont="1" applyFill="1" applyBorder="1" applyAlignment="1" applyProtection="1"/>
    <xf numFmtId="0" fontId="31" fillId="25" borderId="0" xfId="125" applyFont="1" applyFill="1" applyBorder="1" applyAlignment="1" applyProtection="1"/>
    <xf numFmtId="167" fontId="31" fillId="27" borderId="0" xfId="125" applyNumberFormat="1" applyFont="1" applyFill="1" applyAlignment="1" applyProtection="1"/>
    <xf numFmtId="0" fontId="31" fillId="26" borderId="41" xfId="126" applyNumberFormat="1" applyFont="1" applyFill="1" applyBorder="1" applyAlignment="1" applyProtection="1">
      <alignment horizontal="center" vertical="top"/>
    </xf>
    <xf numFmtId="0" fontId="31" fillId="26" borderId="33" xfId="126" applyNumberFormat="1" applyFont="1" applyFill="1" applyBorder="1" applyAlignment="1" applyProtection="1">
      <alignment horizontal="center" vertical="top"/>
    </xf>
    <xf numFmtId="0" fontId="31" fillId="26" borderId="46" xfId="126" applyNumberFormat="1" applyFont="1" applyFill="1" applyBorder="1" applyAlignment="1" applyProtection="1">
      <alignment horizontal="center" vertical="top"/>
    </xf>
    <xf numFmtId="49" fontId="32" fillId="26" borderId="0" xfId="125" applyNumberFormat="1" applyFont="1" applyFill="1" applyAlignment="1" applyProtection="1">
      <alignment horizontal="left"/>
    </xf>
    <xf numFmtId="0" fontId="32" fillId="0" borderId="0" xfId="126" applyFont="1" applyAlignment="1" applyProtection="1">
      <alignment horizontal="left"/>
    </xf>
    <xf numFmtId="0" fontId="32" fillId="0" borderId="0" xfId="126" applyFont="1" applyProtection="1"/>
    <xf numFmtId="0" fontId="32" fillId="0" borderId="0" xfId="126" applyFont="1" applyFill="1" applyAlignment="1"/>
    <xf numFmtId="0" fontId="32" fillId="0" borderId="0" xfId="126" applyFont="1"/>
    <xf numFmtId="0" fontId="32" fillId="0" borderId="0" xfId="0" applyFont="1" applyProtection="1">
      <protection locked="0"/>
    </xf>
    <xf numFmtId="0" fontId="35" fillId="0" borderId="0" xfId="0" applyFont="1" applyProtection="1"/>
    <xf numFmtId="0" fontId="32" fillId="0" borderId="0" xfId="0" applyFont="1" applyAlignment="1" applyProtection="1">
      <alignment horizontal="center"/>
    </xf>
    <xf numFmtId="0" fontId="31" fillId="0" borderId="0" xfId="0" applyFont="1" applyAlignment="1" applyProtection="1"/>
    <xf numFmtId="0" fontId="32" fillId="0" borderId="0" xfId="0" applyFont="1" applyFill="1" applyAlignment="1" applyProtection="1">
      <alignment horizontal="center"/>
    </xf>
    <xf numFmtId="0" fontId="32" fillId="24" borderId="39" xfId="0" applyFont="1" applyFill="1" applyBorder="1" applyAlignment="1" applyProtection="1">
      <alignment horizontal="center"/>
    </xf>
    <xf numFmtId="0" fontId="31" fillId="0" borderId="16" xfId="125" applyFont="1" applyBorder="1" applyAlignment="1" applyProtection="1">
      <alignment wrapText="1"/>
    </xf>
    <xf numFmtId="0" fontId="31" fillId="0" borderId="32" xfId="0" applyFont="1" applyBorder="1" applyAlignment="1" applyProtection="1">
      <alignment wrapText="1"/>
    </xf>
    <xf numFmtId="0" fontId="31" fillId="0" borderId="0" xfId="0" applyFont="1" applyFill="1" applyAlignment="1" applyProtection="1"/>
    <xf numFmtId="0" fontId="32" fillId="0" borderId="0" xfId="126" applyFont="1" applyFill="1" applyBorder="1" applyAlignment="1" applyProtection="1">
      <alignment vertical="top" wrapText="1"/>
    </xf>
    <xf numFmtId="0" fontId="32" fillId="0" borderId="16" xfId="0" applyFont="1" applyBorder="1" applyAlignment="1" applyProtection="1">
      <alignment vertical="top"/>
    </xf>
    <xf numFmtId="0" fontId="32" fillId="0" borderId="26" xfId="0" applyFont="1" applyBorder="1" applyAlignment="1" applyProtection="1">
      <alignment vertical="top"/>
    </xf>
    <xf numFmtId="0" fontId="32" fillId="0" borderId="22" xfId="0" applyFont="1" applyBorder="1" applyAlignment="1" applyProtection="1">
      <alignment vertical="top"/>
    </xf>
    <xf numFmtId="0" fontId="32" fillId="0" borderId="34" xfId="0" applyFont="1" applyBorder="1" applyAlignment="1" applyProtection="1">
      <alignment vertical="top"/>
    </xf>
    <xf numFmtId="0" fontId="32" fillId="0" borderId="16" xfId="0" applyFont="1" applyBorder="1" applyAlignment="1" applyProtection="1">
      <alignment vertical="top" wrapText="1"/>
    </xf>
    <xf numFmtId="0" fontId="40" fillId="0" borderId="18" xfId="0" applyFont="1" applyBorder="1" applyAlignment="1" applyProtection="1">
      <alignment vertical="top"/>
    </xf>
    <xf numFmtId="0" fontId="32" fillId="0" borderId="17" xfId="0" applyFont="1" applyBorder="1" applyAlignment="1" applyProtection="1">
      <alignment vertical="top" wrapText="1"/>
    </xf>
    <xf numFmtId="0" fontId="32" fillId="24" borderId="29" xfId="0" applyFont="1" applyFill="1" applyBorder="1" applyAlignment="1" applyProtection="1"/>
    <xf numFmtId="0" fontId="32" fillId="24" borderId="39" xfId="0" applyFont="1" applyFill="1" applyBorder="1" applyAlignment="1" applyProtection="1"/>
    <xf numFmtId="0" fontId="32" fillId="30" borderId="29" xfId="0" applyFont="1" applyFill="1" applyBorder="1" applyAlignment="1" applyProtection="1">
      <alignment vertical="center" wrapText="1"/>
    </xf>
    <xf numFmtId="0" fontId="32" fillId="30" borderId="29" xfId="0" applyFont="1" applyFill="1" applyBorder="1" applyAlignment="1" applyProtection="1">
      <alignment vertical="center"/>
    </xf>
    <xf numFmtId="0" fontId="31" fillId="30" borderId="39" xfId="0" applyFont="1" applyFill="1" applyBorder="1" applyAlignment="1" applyProtection="1">
      <alignment vertical="center"/>
    </xf>
    <xf numFmtId="0" fontId="32" fillId="30" borderId="39" xfId="0" applyFont="1" applyFill="1" applyBorder="1" applyAlignment="1" applyProtection="1">
      <alignment vertical="center"/>
    </xf>
    <xf numFmtId="0" fontId="31" fillId="30" borderId="40" xfId="0" applyFont="1" applyFill="1" applyBorder="1" applyAlignment="1" applyProtection="1">
      <alignment vertical="center"/>
    </xf>
    <xf numFmtId="0" fontId="32" fillId="31" borderId="35" xfId="0" applyFont="1" applyFill="1" applyBorder="1" applyAlignment="1" applyProtection="1"/>
    <xf numFmtId="0" fontId="32" fillId="31" borderId="36" xfId="0" applyFont="1" applyFill="1" applyBorder="1" applyAlignment="1" applyProtection="1">
      <alignment horizontal="right"/>
    </xf>
    <xf numFmtId="0" fontId="32" fillId="31" borderId="35" xfId="0" applyFont="1" applyFill="1" applyBorder="1" applyAlignment="1" applyProtection="1">
      <alignment horizontal="right"/>
    </xf>
    <xf numFmtId="0" fontId="32" fillId="31" borderId="27" xfId="0" applyFont="1" applyFill="1" applyBorder="1" applyAlignment="1" applyProtection="1">
      <alignment vertical="center"/>
    </xf>
    <xf numFmtId="0" fontId="32" fillId="31" borderId="36" xfId="0" applyFont="1" applyFill="1" applyBorder="1" applyAlignment="1" applyProtection="1">
      <alignment horizontal="right" vertical="center"/>
    </xf>
    <xf numFmtId="0" fontId="32" fillId="31" borderId="27" xfId="0" applyFont="1" applyFill="1" applyBorder="1" applyAlignment="1" applyProtection="1">
      <alignment horizontal="right" vertical="center"/>
    </xf>
    <xf numFmtId="0" fontId="32" fillId="24" borderId="40" xfId="0" applyFont="1" applyFill="1" applyBorder="1" applyAlignment="1" applyProtection="1"/>
    <xf numFmtId="0" fontId="31" fillId="26" borderId="67" xfId="0" applyFont="1" applyFill="1" applyBorder="1" applyAlignment="1" applyProtection="1">
      <alignment vertical="center" wrapText="1"/>
    </xf>
    <xf numFmtId="0" fontId="32" fillId="0" borderId="0" xfId="0" applyFont="1" applyFill="1" applyAlignment="1" applyProtection="1">
      <alignment vertical="center"/>
    </xf>
    <xf numFmtId="0" fontId="32" fillId="0" borderId="0" xfId="0" applyFont="1" applyAlignment="1" applyProtection="1">
      <alignment vertical="center"/>
    </xf>
    <xf numFmtId="0" fontId="31" fillId="30" borderId="39" xfId="0" applyFont="1" applyFill="1" applyBorder="1" applyAlignment="1" applyProtection="1">
      <alignment vertical="center" wrapText="1"/>
    </xf>
    <xf numFmtId="0" fontId="31" fillId="30" borderId="40" xfId="0" applyFont="1" applyFill="1" applyBorder="1" applyAlignment="1" applyProtection="1">
      <alignment vertical="center" wrapText="1"/>
    </xf>
    <xf numFmtId="0" fontId="32" fillId="30" borderId="39" xfId="0" applyFont="1" applyFill="1" applyBorder="1" applyAlignment="1" applyProtection="1">
      <alignment horizontal="left" vertical="center"/>
    </xf>
    <xf numFmtId="0" fontId="32" fillId="31" borderId="39" xfId="0" applyFont="1" applyFill="1" applyBorder="1" applyAlignment="1" applyProtection="1"/>
    <xf numFmtId="0" fontId="32" fillId="31" borderId="29" xfId="0" applyFont="1" applyFill="1" applyBorder="1" applyAlignment="1" applyProtection="1">
      <alignment horizontal="right"/>
    </xf>
    <xf numFmtId="0" fontId="32" fillId="31" borderId="39" xfId="0" applyFont="1" applyFill="1" applyBorder="1" applyAlignment="1" applyProtection="1">
      <alignment horizontal="right"/>
    </xf>
    <xf numFmtId="0" fontId="32" fillId="31" borderId="39" xfId="0" applyFont="1" applyFill="1" applyBorder="1" applyAlignment="1" applyProtection="1">
      <alignment horizontal="left"/>
    </xf>
    <xf numFmtId="0" fontId="29" fillId="0" borderId="0" xfId="0" applyNumberFormat="1" applyFont="1" applyFill="1" applyAlignment="1" applyProtection="1">
      <alignment vertical="center"/>
    </xf>
    <xf numFmtId="0" fontId="29" fillId="0" borderId="0" xfId="0" applyFont="1" applyAlignment="1" applyProtection="1">
      <alignment vertical="center"/>
    </xf>
    <xf numFmtId="0" fontId="30" fillId="0" borderId="0" xfId="0" applyFont="1" applyAlignment="1" applyProtection="1">
      <alignment horizontal="right" vertical="center"/>
    </xf>
    <xf numFmtId="0" fontId="30" fillId="0" borderId="0" xfId="0" applyFont="1" applyAlignment="1" applyProtection="1">
      <alignment vertical="center"/>
    </xf>
    <xf numFmtId="0" fontId="31" fillId="29" borderId="78" xfId="0" applyFont="1" applyFill="1" applyBorder="1" applyAlignment="1" applyProtection="1"/>
    <xf numFmtId="0" fontId="31" fillId="29" borderId="61" xfId="0" applyFont="1" applyFill="1" applyBorder="1" applyAlignment="1" applyProtection="1"/>
    <xf numFmtId="0" fontId="31" fillId="0" borderId="78" xfId="0" applyFont="1" applyBorder="1" applyAlignment="1" applyProtection="1">
      <alignment wrapText="1"/>
      <protection locked="0"/>
    </xf>
    <xf numFmtId="0" fontId="39" fillId="0" borderId="0" xfId="0" applyFont="1" applyFill="1" applyAlignment="1" applyProtection="1">
      <alignment vertical="center"/>
    </xf>
    <xf numFmtId="0" fontId="39" fillId="0" borderId="0" xfId="0" applyFont="1" applyAlignment="1" applyProtection="1">
      <alignment vertical="center"/>
    </xf>
    <xf numFmtId="0" fontId="32" fillId="0" borderId="11" xfId="0" applyFont="1" applyBorder="1" applyAlignment="1" applyProtection="1">
      <alignment vertical="top"/>
    </xf>
    <xf numFmtId="0" fontId="32" fillId="0" borderId="0" xfId="0" applyFont="1" applyBorder="1" applyAlignment="1" applyProtection="1">
      <alignment vertical="top"/>
    </xf>
    <xf numFmtId="0" fontId="32" fillId="0" borderId="26" xfId="0" applyFont="1" applyBorder="1" applyAlignment="1" applyProtection="1">
      <alignment vertical="top" wrapText="1"/>
    </xf>
    <xf numFmtId="0" fontId="40" fillId="0" borderId="0" xfId="0" applyFont="1" applyBorder="1" applyAlignment="1" applyProtection="1">
      <alignment vertical="top"/>
    </xf>
    <xf numFmtId="0" fontId="32" fillId="31" borderId="29" xfId="125" applyFont="1" applyFill="1" applyBorder="1" applyAlignment="1" applyProtection="1"/>
    <xf numFmtId="0" fontId="32" fillId="30" borderId="29" xfId="125" applyFont="1" applyFill="1" applyBorder="1" applyAlignment="1" applyProtection="1">
      <alignment vertical="center"/>
    </xf>
    <xf numFmtId="0" fontId="32" fillId="24" borderId="29" xfId="125" applyFont="1" applyFill="1" applyBorder="1" applyAlignment="1" applyProtection="1"/>
    <xf numFmtId="0" fontId="31" fillId="24" borderId="39" xfId="0" applyFont="1" applyFill="1" applyBorder="1" applyAlignment="1" applyProtection="1"/>
    <xf numFmtId="0" fontId="31" fillId="24" borderId="40" xfId="0" applyFont="1" applyFill="1" applyBorder="1" applyAlignment="1" applyProtection="1"/>
    <xf numFmtId="0" fontId="32" fillId="31" borderId="36" xfId="125" applyFont="1" applyFill="1" applyBorder="1" applyAlignment="1" applyProtection="1">
      <alignment vertical="center"/>
    </xf>
    <xf numFmtId="0" fontId="32" fillId="31" borderId="29" xfId="125" applyFont="1" applyFill="1" applyBorder="1" applyAlignment="1" applyProtection="1">
      <alignment vertical="center"/>
    </xf>
    <xf numFmtId="0" fontId="32" fillId="31" borderId="39" xfId="125" applyFont="1" applyFill="1" applyBorder="1" applyAlignment="1" applyProtection="1">
      <alignment vertical="center"/>
    </xf>
    <xf numFmtId="0" fontId="32" fillId="31" borderId="40" xfId="125" applyFont="1" applyFill="1" applyBorder="1" applyAlignment="1" applyProtection="1">
      <alignment vertical="center"/>
    </xf>
    <xf numFmtId="0" fontId="32" fillId="31" borderId="39" xfId="125" applyFont="1" applyFill="1" applyBorder="1" applyAlignment="1" applyProtection="1">
      <alignment horizontal="right" vertical="center"/>
    </xf>
    <xf numFmtId="0" fontId="31" fillId="29" borderId="83" xfId="0" applyFont="1" applyFill="1" applyBorder="1" applyAlignment="1">
      <alignment vertical="top"/>
    </xf>
    <xf numFmtId="0" fontId="31" fillId="29" borderId="84" xfId="0" applyFont="1" applyFill="1" applyBorder="1" applyAlignment="1">
      <alignment vertical="top"/>
    </xf>
    <xf numFmtId="0" fontId="31" fillId="0" borderId="71" xfId="0" applyFont="1" applyFill="1" applyBorder="1" applyAlignment="1" applyProtection="1"/>
    <xf numFmtId="0" fontId="31" fillId="0" borderId="71" xfId="0" applyFont="1" applyFill="1" applyBorder="1" applyAlignment="1" applyProtection="1">
      <protection locked="0"/>
    </xf>
    <xf numFmtId="0" fontId="31" fillId="0" borderId="69" xfId="0" applyFont="1" applyFill="1" applyBorder="1" applyAlignment="1" applyProtection="1"/>
    <xf numFmtId="0" fontId="31" fillId="0" borderId="32" xfId="0" applyFont="1" applyFill="1" applyBorder="1" applyAlignment="1" applyProtection="1"/>
    <xf numFmtId="0" fontId="31" fillId="0" borderId="55" xfId="0" applyFont="1" applyFill="1" applyBorder="1" applyAlignment="1" applyProtection="1">
      <alignment vertical="top"/>
    </xf>
    <xf numFmtId="0" fontId="31" fillId="0" borderId="71" xfId="0" applyFont="1" applyFill="1" applyBorder="1" applyAlignment="1" applyProtection="1">
      <alignment vertical="top"/>
    </xf>
    <xf numFmtId="0" fontId="31" fillId="0" borderId="55" xfId="0" applyFont="1" applyFill="1" applyBorder="1" applyAlignment="1" applyProtection="1"/>
    <xf numFmtId="0" fontId="31" fillId="0" borderId="55" xfId="0" applyFont="1" applyFill="1" applyBorder="1" applyAlignment="1" applyProtection="1">
      <alignment vertical="top" wrapText="1"/>
      <protection locked="0"/>
    </xf>
    <xf numFmtId="0" fontId="31" fillId="0" borderId="71" xfId="0" applyFont="1" applyFill="1" applyBorder="1" applyAlignment="1" applyProtection="1">
      <alignment vertical="top" wrapText="1"/>
      <protection locked="0"/>
    </xf>
    <xf numFmtId="0" fontId="31" fillId="29" borderId="55" xfId="0" applyFont="1" applyFill="1" applyBorder="1" applyAlignment="1">
      <alignment wrapText="1"/>
    </xf>
    <xf numFmtId="0" fontId="31" fillId="29" borderId="71" xfId="0" applyFont="1" applyFill="1" applyBorder="1" applyAlignment="1">
      <alignment wrapText="1"/>
    </xf>
    <xf numFmtId="0" fontId="32" fillId="24" borderId="32" xfId="0" applyFont="1" applyFill="1" applyBorder="1" applyAlignment="1" applyProtection="1"/>
    <xf numFmtId="49" fontId="31" fillId="0" borderId="0" xfId="0" applyNumberFormat="1" applyFont="1" applyFill="1" applyAlignment="1" applyProtection="1">
      <alignment wrapText="1"/>
      <protection locked="0"/>
    </xf>
    <xf numFmtId="0" fontId="31" fillId="26" borderId="0" xfId="125" applyFont="1" applyFill="1" applyAlignment="1" applyProtection="1"/>
    <xf numFmtId="0" fontId="31" fillId="26" borderId="0" xfId="0" applyFont="1" applyFill="1" applyAlignment="1" applyProtection="1"/>
    <xf numFmtId="49" fontId="31" fillId="26" borderId="0" xfId="125" applyNumberFormat="1" applyFont="1" applyFill="1" applyAlignment="1" applyProtection="1"/>
    <xf numFmtId="49" fontId="31" fillId="26" borderId="0" xfId="0" applyNumberFormat="1" applyFont="1" applyFill="1" applyAlignment="1" applyProtection="1"/>
    <xf numFmtId="0" fontId="5" fillId="0" borderId="0" xfId="0" applyNumberFormat="1" applyFont="1" applyFill="1" applyAlignment="1" applyProtection="1">
      <protection locked="0"/>
    </xf>
    <xf numFmtId="0" fontId="5" fillId="0" borderId="0" xfId="0" applyNumberFormat="1" applyFont="1" applyFill="1" applyAlignment="1" applyProtection="1"/>
    <xf numFmtId="0" fontId="32" fillId="31" borderId="35" xfId="0" applyFont="1" applyFill="1" applyBorder="1" applyAlignment="1" applyProtection="1">
      <alignment horizontal="center" vertical="center"/>
    </xf>
    <xf numFmtId="0" fontId="32" fillId="31" borderId="35" xfId="0" applyFont="1" applyFill="1" applyBorder="1" applyAlignment="1" applyProtection="1">
      <alignment vertical="center"/>
    </xf>
    <xf numFmtId="0" fontId="31" fillId="0" borderId="68" xfId="125" applyFont="1" applyBorder="1" applyAlignment="1" applyProtection="1">
      <alignment horizontal="right" vertical="center"/>
    </xf>
    <xf numFmtId="0" fontId="31" fillId="26" borderId="0" xfId="125" applyFont="1" applyFill="1" applyAlignment="1" applyProtection="1">
      <alignment horizontal="left"/>
    </xf>
    <xf numFmtId="166" fontId="31" fillId="0" borderId="15" xfId="0" applyNumberFormat="1" applyFont="1" applyFill="1" applyBorder="1" applyAlignment="1" applyProtection="1">
      <alignment vertical="top"/>
      <protection locked="0"/>
    </xf>
    <xf numFmtId="0" fontId="31" fillId="0" borderId="73" xfId="0" applyFont="1" applyBorder="1" applyAlignment="1" applyProtection="1">
      <alignment horizontal="center"/>
    </xf>
    <xf numFmtId="0" fontId="31" fillId="0" borderId="70" xfId="0" applyFont="1" applyBorder="1" applyAlignment="1" applyProtection="1">
      <alignment horizontal="left" wrapText="1" indent="3"/>
      <protection locked="0"/>
    </xf>
    <xf numFmtId="0" fontId="31" fillId="0" borderId="84" xfId="0" applyFont="1" applyBorder="1" applyAlignment="1" applyProtection="1">
      <alignment wrapText="1"/>
      <protection locked="0"/>
    </xf>
    <xf numFmtId="0" fontId="32" fillId="28" borderId="73" xfId="0" applyFont="1" applyFill="1" applyBorder="1" applyAlignment="1" applyProtection="1">
      <alignment horizontal="center"/>
    </xf>
    <xf numFmtId="0" fontId="32" fillId="0" borderId="12" xfId="0" applyFont="1" applyBorder="1" applyAlignment="1" applyProtection="1">
      <alignment horizontal="center"/>
    </xf>
    <xf numFmtId="0" fontId="32" fillId="24" borderId="36" xfId="0" applyFont="1" applyFill="1" applyBorder="1" applyAlignment="1" applyProtection="1">
      <alignment vertical="top" wrapText="1"/>
    </xf>
    <xf numFmtId="0" fontId="32" fillId="24" borderId="66" xfId="0" applyFont="1" applyFill="1" applyBorder="1" applyAlignment="1" applyProtection="1">
      <alignment wrapText="1"/>
    </xf>
    <xf numFmtId="0" fontId="32" fillId="24" borderId="62" xfId="0" applyFont="1" applyFill="1" applyBorder="1" applyAlignment="1" applyProtection="1">
      <alignment wrapText="1"/>
    </xf>
    <xf numFmtId="0" fontId="31" fillId="0" borderId="23" xfId="0" applyFont="1" applyFill="1" applyBorder="1" applyAlignment="1" applyProtection="1">
      <protection locked="0"/>
    </xf>
    <xf numFmtId="0" fontId="31" fillId="0" borderId="10" xfId="0" applyFont="1" applyBorder="1" applyAlignment="1" applyProtection="1">
      <alignment wrapText="1"/>
    </xf>
    <xf numFmtId="0" fontId="39" fillId="0" borderId="0" xfId="0" applyFont="1" applyAlignment="1" applyProtection="1">
      <alignment horizontal="center" vertical="center"/>
    </xf>
    <xf numFmtId="0" fontId="31" fillId="24" borderId="71" xfId="0" applyFont="1" applyFill="1" applyBorder="1" applyAlignment="1" applyProtection="1">
      <alignment vertical="top" wrapText="1"/>
      <protection locked="0"/>
    </xf>
    <xf numFmtId="49" fontId="25" fillId="0" borderId="63" xfId="325" applyNumberFormat="1" applyFont="1" applyBorder="1" applyAlignment="1" applyProtection="1">
      <alignment horizontal="left" vertical="center"/>
      <protection locked="0"/>
    </xf>
    <xf numFmtId="165" fontId="31" fillId="0" borderId="47" xfId="62" applyNumberFormat="1" applyFont="1" applyFill="1" applyBorder="1" applyAlignment="1" applyProtection="1">
      <alignment vertical="top"/>
      <protection locked="0"/>
    </xf>
    <xf numFmtId="0" fontId="32" fillId="0" borderId="0" xfId="0" applyFont="1" applyFill="1" applyProtection="1">
      <protection locked="0"/>
    </xf>
    <xf numFmtId="10" fontId="31" fillId="0" borderId="0" xfId="466" applyNumberFormat="1" applyFont="1" applyProtection="1">
      <protection locked="0"/>
    </xf>
    <xf numFmtId="164" fontId="31" fillId="0" borderId="28" xfId="81" applyNumberFormat="1" applyFont="1" applyFill="1" applyBorder="1" applyAlignment="1" applyProtection="1">
      <alignment vertical="top"/>
      <protection locked="0"/>
    </xf>
    <xf numFmtId="166" fontId="31" fillId="0" borderId="0" xfId="0" applyNumberFormat="1" applyFont="1" applyProtection="1">
      <protection locked="0"/>
    </xf>
    <xf numFmtId="166" fontId="31" fillId="0" borderId="0" xfId="0" applyNumberFormat="1" applyFont="1" applyFill="1" applyProtection="1">
      <protection locked="0"/>
    </xf>
    <xf numFmtId="44" fontId="31" fillId="0" borderId="0" xfId="0" applyNumberFormat="1" applyFont="1" applyFill="1" applyProtection="1">
      <protection locked="0"/>
    </xf>
    <xf numFmtId="164" fontId="31" fillId="0" borderId="0" xfId="0" applyNumberFormat="1" applyFont="1" applyFill="1" applyProtection="1">
      <protection locked="0"/>
    </xf>
  </cellXfs>
  <cellStyles count="467">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53" xr:uid="{00000000-0005-0000-0000-000034000000}"/>
    <cellStyle name="Calculation 4" xfId="54" xr:uid="{00000000-0005-0000-0000-000035000000}"/>
    <cellStyle name="Calculation 5" xfId="55" xr:uid="{00000000-0005-0000-0000-000036000000}"/>
    <cellStyle name="Calculation 6" xfId="56" xr:uid="{00000000-0005-0000-0000-000037000000}"/>
    <cellStyle name="Calculation 7" xfId="57" xr:uid="{00000000-0005-0000-0000-000038000000}"/>
    <cellStyle name="Calculation 8" xfId="58" xr:uid="{00000000-0005-0000-0000-000039000000}"/>
    <cellStyle name="Calculation 9" xfId="59" xr:uid="{00000000-0005-0000-0000-00003A000000}"/>
    <cellStyle name="Check Cell" xfId="60" builtinId="23" customBuiltin="1"/>
    <cellStyle name="Check Cell 2"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3" xfId="66" xr:uid="{00000000-0005-0000-0000-000041000000}"/>
    <cellStyle name="Comma 2 2 4" xfId="67" xr:uid="{00000000-0005-0000-0000-000042000000}"/>
    <cellStyle name="Comma 2 2 5" xfId="68" xr:uid="{00000000-0005-0000-0000-000043000000}"/>
    <cellStyle name="Comma 2 2 6" xfId="69" xr:uid="{00000000-0005-0000-0000-000044000000}"/>
    <cellStyle name="Comma 2 2 7" xfId="70" xr:uid="{00000000-0005-0000-0000-000045000000}"/>
    <cellStyle name="Comma 2 2 8" xfId="71" xr:uid="{00000000-0005-0000-0000-000046000000}"/>
    <cellStyle name="Comma 3" xfId="72" xr:uid="{00000000-0005-0000-0000-000047000000}"/>
    <cellStyle name="Comma 3 2" xfId="73" xr:uid="{00000000-0005-0000-0000-000048000000}"/>
    <cellStyle name="Comma 3 3" xfId="74" xr:uid="{00000000-0005-0000-0000-000049000000}"/>
    <cellStyle name="Comma 3 4" xfId="75" xr:uid="{00000000-0005-0000-0000-00004A000000}"/>
    <cellStyle name="Comma 3 5" xfId="76" xr:uid="{00000000-0005-0000-0000-00004B000000}"/>
    <cellStyle name="Comma 3 6" xfId="77" xr:uid="{00000000-0005-0000-0000-00004C000000}"/>
    <cellStyle name="Comma 3 7" xfId="78" xr:uid="{00000000-0005-0000-0000-00004D000000}"/>
    <cellStyle name="Comma 3 8" xfId="79" xr:uid="{00000000-0005-0000-0000-00004E000000}"/>
    <cellStyle name="Comma 4" xfId="80" xr:uid="{00000000-0005-0000-0000-00004F000000}"/>
    <cellStyle name="Currency" xfId="81" builtinId="4"/>
    <cellStyle name="Currency 2" xfId="82" xr:uid="{00000000-0005-0000-0000-000051000000}"/>
    <cellStyle name="Currency 2 2" xfId="83" xr:uid="{00000000-0005-0000-0000-000052000000}"/>
    <cellStyle name="Currency 2 2 2" xfId="84" xr:uid="{00000000-0005-0000-0000-000053000000}"/>
    <cellStyle name="Currency 2 2 3" xfId="85" xr:uid="{00000000-0005-0000-0000-000054000000}"/>
    <cellStyle name="Currency 2 2 4" xfId="86" xr:uid="{00000000-0005-0000-0000-000055000000}"/>
    <cellStyle name="Currency 2 2 5" xfId="87" xr:uid="{00000000-0005-0000-0000-000056000000}"/>
    <cellStyle name="Currency 2 2 6" xfId="88" xr:uid="{00000000-0005-0000-0000-000057000000}"/>
    <cellStyle name="Currency 2 2 7" xfId="89" xr:uid="{00000000-0005-0000-0000-000058000000}"/>
    <cellStyle name="Currency 2 2 8" xfId="90" xr:uid="{00000000-0005-0000-0000-000059000000}"/>
    <cellStyle name="Currency 3" xfId="91" xr:uid="{00000000-0005-0000-0000-00005A000000}"/>
    <cellStyle name="Currency 3 2" xfId="92" xr:uid="{00000000-0005-0000-0000-00005B000000}"/>
    <cellStyle name="Currency 3 3" xfId="93" xr:uid="{00000000-0005-0000-0000-00005C000000}"/>
    <cellStyle name="Currency 3 4" xfId="94" xr:uid="{00000000-0005-0000-0000-00005D000000}"/>
    <cellStyle name="Currency 3 5" xfId="95" xr:uid="{00000000-0005-0000-0000-00005E000000}"/>
    <cellStyle name="Currency 3 6" xfId="96" xr:uid="{00000000-0005-0000-0000-00005F000000}"/>
    <cellStyle name="Currency 3 7" xfId="97" xr:uid="{00000000-0005-0000-0000-000060000000}"/>
    <cellStyle name="Currency 3 8" xfId="98" xr:uid="{00000000-0005-0000-0000-000061000000}"/>
    <cellStyle name="Currency 4" xfId="99" xr:uid="{00000000-0005-0000-0000-000062000000}"/>
    <cellStyle name="Explanatory Text" xfId="100" builtinId="53" customBuiltin="1"/>
    <cellStyle name="Explanatory Text 2" xfId="101" xr:uid="{00000000-0005-0000-0000-000064000000}"/>
    <cellStyle name="Good" xfId="102" builtinId="26" customBuiltin="1"/>
    <cellStyle name="Good 2" xfId="103" xr:uid="{00000000-0005-0000-0000-000066000000}"/>
    <cellStyle name="Heading 1" xfId="104" builtinId="16" customBuiltin="1"/>
    <cellStyle name="Heading 1 2" xfId="105" xr:uid="{00000000-0005-0000-0000-000068000000}"/>
    <cellStyle name="Heading 2" xfId="106" builtinId="17" customBuiltin="1"/>
    <cellStyle name="Heading 2 2" xfId="107" xr:uid="{00000000-0005-0000-0000-00006A000000}"/>
    <cellStyle name="Heading 3" xfId="108" builtinId="18" customBuiltin="1"/>
    <cellStyle name="Heading 3 2" xfId="109" xr:uid="{00000000-0005-0000-0000-00006C000000}"/>
    <cellStyle name="Heading 4" xfId="110" builtinId="19" customBuiltin="1"/>
    <cellStyle name="Heading 4 2" xfId="111" xr:uid="{00000000-0005-0000-0000-00006E000000}"/>
    <cellStyle name="Input" xfId="112" builtinId="20" customBuiltin="1"/>
    <cellStyle name="Input 2" xfId="113" xr:uid="{00000000-0005-0000-0000-000070000000}"/>
    <cellStyle name="Input 3" xfId="114" xr:uid="{00000000-0005-0000-0000-000071000000}"/>
    <cellStyle name="Input 4" xfId="115" xr:uid="{00000000-0005-0000-0000-000072000000}"/>
    <cellStyle name="Input 5" xfId="116" xr:uid="{00000000-0005-0000-0000-000073000000}"/>
    <cellStyle name="Input 6" xfId="117" xr:uid="{00000000-0005-0000-0000-000074000000}"/>
    <cellStyle name="Input 7" xfId="118" xr:uid="{00000000-0005-0000-0000-000075000000}"/>
    <cellStyle name="Input 8" xfId="119" xr:uid="{00000000-0005-0000-0000-000076000000}"/>
    <cellStyle name="Input 9" xfId="120" xr:uid="{00000000-0005-0000-0000-000077000000}"/>
    <cellStyle name="Linked Cell" xfId="121" builtinId="24" customBuiltin="1"/>
    <cellStyle name="Linked Cell 2" xfId="122" xr:uid="{00000000-0005-0000-0000-000079000000}"/>
    <cellStyle name="Neutral" xfId="123" builtinId="28" customBuiltin="1"/>
    <cellStyle name="Neutral 2" xfId="124" xr:uid="{00000000-0005-0000-0000-00007B000000}"/>
    <cellStyle name="Normal" xfId="0" builtinId="0"/>
    <cellStyle name="Normal 10" xfId="324" xr:uid="{00000000-0005-0000-0000-00007D000000}"/>
    <cellStyle name="Normal 2" xfId="125" xr:uid="{00000000-0005-0000-0000-00007E000000}"/>
    <cellStyle name="Normal 2 2" xfId="126" xr:uid="{00000000-0005-0000-0000-00007F000000}"/>
    <cellStyle name="Normal 2 3" xfId="127" xr:uid="{00000000-0005-0000-0000-000080000000}"/>
    <cellStyle name="Normal 2 4" xfId="128" xr:uid="{00000000-0005-0000-0000-000081000000}"/>
    <cellStyle name="Normal 2 5" xfId="129" xr:uid="{00000000-0005-0000-0000-000082000000}"/>
    <cellStyle name="Normal 2 6" xfId="130" xr:uid="{00000000-0005-0000-0000-000083000000}"/>
    <cellStyle name="Normal 2 7" xfId="131" xr:uid="{00000000-0005-0000-0000-000084000000}"/>
    <cellStyle name="Normal 2 8" xfId="132" xr:uid="{00000000-0005-0000-0000-000085000000}"/>
    <cellStyle name="Normal 3" xfId="133" xr:uid="{00000000-0005-0000-0000-000086000000}"/>
    <cellStyle name="Normal 3 10" xfId="200" xr:uid="{00000000-0005-0000-0000-000087000000}"/>
    <cellStyle name="Normal 3 10 2" xfId="234" xr:uid="{00000000-0005-0000-0000-000088000000}"/>
    <cellStyle name="Normal 3 10 2 2" xfId="305" xr:uid="{00000000-0005-0000-0000-000089000000}"/>
    <cellStyle name="Normal 3 10 2 2 2" xfId="447" xr:uid="{2B87C9A0-6FD2-47DE-BB73-2016B3B6157F}"/>
    <cellStyle name="Normal 3 10 2 3" xfId="377" xr:uid="{00CCD847-DA3A-4940-862B-4EC3D07E604C}"/>
    <cellStyle name="Normal 3 10 3" xfId="271" xr:uid="{00000000-0005-0000-0000-00008A000000}"/>
    <cellStyle name="Normal 3 10 3 2" xfId="413" xr:uid="{C6FF97B5-D75B-4808-983D-868B31DF48FA}"/>
    <cellStyle name="Normal 3 10 4" xfId="343" xr:uid="{5DF97FD9-3660-45E8-9E93-B79B8A87589B}"/>
    <cellStyle name="Normal 3 11" xfId="251" xr:uid="{00000000-0005-0000-0000-00008B000000}"/>
    <cellStyle name="Normal 3 11 2" xfId="322" xr:uid="{00000000-0005-0000-0000-00008C000000}"/>
    <cellStyle name="Normal 3 11 2 2" xfId="464" xr:uid="{1631E734-F010-4643-AE4F-0C30BC4AAFA4}"/>
    <cellStyle name="Normal 3 11 3" xfId="394" xr:uid="{2A6FA227-B688-4192-8A42-41816B9B39C7}"/>
    <cellStyle name="Normal 3 12" xfId="217" xr:uid="{00000000-0005-0000-0000-00008D000000}"/>
    <cellStyle name="Normal 3 12 2" xfId="288" xr:uid="{00000000-0005-0000-0000-00008E000000}"/>
    <cellStyle name="Normal 3 12 2 2" xfId="430" xr:uid="{F66323E3-9CFC-4472-819C-E20E9157B97B}"/>
    <cellStyle name="Normal 3 12 3" xfId="360" xr:uid="{250E9392-B985-4C0C-8D02-2D8E66738C70}"/>
    <cellStyle name="Normal 3 13" xfId="254" xr:uid="{00000000-0005-0000-0000-00008F000000}"/>
    <cellStyle name="Normal 3 13 2" xfId="396" xr:uid="{DDA1FA34-9EA9-4FED-BDAF-C1A2494C1023}"/>
    <cellStyle name="Normal 3 14" xfId="326" xr:uid="{D9DFEFB1-4AE0-47D0-9401-A17D725B1E3F}"/>
    <cellStyle name="Normal 3 2" xfId="134" xr:uid="{00000000-0005-0000-0000-000090000000}"/>
    <cellStyle name="Normal 3 2 10" xfId="252" xr:uid="{00000000-0005-0000-0000-000091000000}"/>
    <cellStyle name="Normal 3 2 10 2" xfId="323" xr:uid="{00000000-0005-0000-0000-000092000000}"/>
    <cellStyle name="Normal 3 2 10 2 2" xfId="465" xr:uid="{9BBCE9E9-B60D-4DA3-BA50-C7F42658952F}"/>
    <cellStyle name="Normal 3 2 10 3" xfId="395" xr:uid="{41798194-A6AD-48B6-9573-3E514FE44C38}"/>
    <cellStyle name="Normal 3 2 11" xfId="218" xr:uid="{00000000-0005-0000-0000-000093000000}"/>
    <cellStyle name="Normal 3 2 11 2" xfId="289" xr:uid="{00000000-0005-0000-0000-000094000000}"/>
    <cellStyle name="Normal 3 2 11 2 2" xfId="431" xr:uid="{647E4C48-2866-4B84-945A-32C7DC195C1D}"/>
    <cellStyle name="Normal 3 2 11 3" xfId="361" xr:uid="{2F3DE676-6F13-4B60-99D1-0C8598331F92}"/>
    <cellStyle name="Normal 3 2 12" xfId="255" xr:uid="{00000000-0005-0000-0000-000095000000}"/>
    <cellStyle name="Normal 3 2 12 2" xfId="397" xr:uid="{34EDE12F-B4E7-4299-923B-27FF08DCBE49}"/>
    <cellStyle name="Normal 3 2 13" xfId="327" xr:uid="{82896067-4863-400A-8ED9-C58A09BD8D1D}"/>
    <cellStyle name="Normal 3 2 2" xfId="135" xr:uid="{00000000-0005-0000-0000-000096000000}"/>
    <cellStyle name="Normal 3 2 2 2" xfId="202" xr:uid="{00000000-0005-0000-0000-000097000000}"/>
    <cellStyle name="Normal 3 2 2 2 2" xfId="236" xr:uid="{00000000-0005-0000-0000-000098000000}"/>
    <cellStyle name="Normal 3 2 2 2 2 2" xfId="307" xr:uid="{00000000-0005-0000-0000-000099000000}"/>
    <cellStyle name="Normal 3 2 2 2 2 2 2" xfId="449" xr:uid="{849B2B18-380C-4032-A689-F3FE975F35C8}"/>
    <cellStyle name="Normal 3 2 2 2 2 3" xfId="379" xr:uid="{363C8F0E-A9F8-4B34-A7B7-93800F57ECF8}"/>
    <cellStyle name="Normal 3 2 2 2 3" xfId="273" xr:uid="{00000000-0005-0000-0000-00009A000000}"/>
    <cellStyle name="Normal 3 2 2 2 3 2" xfId="415" xr:uid="{2D2CBEDF-17E1-4DEC-B595-1A22690B3311}"/>
    <cellStyle name="Normal 3 2 2 2 4" xfId="345" xr:uid="{49CD6CFF-E593-4C83-974D-69174676AE17}"/>
    <cellStyle name="Normal 3 2 2 3" xfId="219" xr:uid="{00000000-0005-0000-0000-00009B000000}"/>
    <cellStyle name="Normal 3 2 2 3 2" xfId="290" xr:uid="{00000000-0005-0000-0000-00009C000000}"/>
    <cellStyle name="Normal 3 2 2 3 2 2" xfId="432" xr:uid="{6A49AC16-B400-4C7F-94A0-EC22A2E9080F}"/>
    <cellStyle name="Normal 3 2 2 3 3" xfId="362" xr:uid="{763299D7-6E51-46AA-8A26-BA98246B5EF9}"/>
    <cellStyle name="Normal 3 2 2 4" xfId="256" xr:uid="{00000000-0005-0000-0000-00009D000000}"/>
    <cellStyle name="Normal 3 2 2 4 2" xfId="398" xr:uid="{E6274F43-1180-4E4C-B3A1-85C2963E6925}"/>
    <cellStyle name="Normal 3 2 2 5" xfId="328" xr:uid="{728CD0DB-00C5-48A0-8183-EEE517D1AE6A}"/>
    <cellStyle name="Normal 3 2 3" xfId="136" xr:uid="{00000000-0005-0000-0000-00009E000000}"/>
    <cellStyle name="Normal 3 2 3 2" xfId="203" xr:uid="{00000000-0005-0000-0000-00009F000000}"/>
    <cellStyle name="Normal 3 2 3 2 2" xfId="237" xr:uid="{00000000-0005-0000-0000-0000A0000000}"/>
    <cellStyle name="Normal 3 2 3 2 2 2" xfId="308" xr:uid="{00000000-0005-0000-0000-0000A1000000}"/>
    <cellStyle name="Normal 3 2 3 2 2 2 2" xfId="450" xr:uid="{1A93B21F-E3C2-458E-A2BA-7E3BE6DA047B}"/>
    <cellStyle name="Normal 3 2 3 2 2 3" xfId="380" xr:uid="{F8561AB3-FEC6-458B-83D6-EF37714CD073}"/>
    <cellStyle name="Normal 3 2 3 2 3" xfId="274" xr:uid="{00000000-0005-0000-0000-0000A2000000}"/>
    <cellStyle name="Normal 3 2 3 2 3 2" xfId="416" xr:uid="{4AFEB2C3-B1BC-43C2-ACE2-C3B0B459279D}"/>
    <cellStyle name="Normal 3 2 3 2 4" xfId="346" xr:uid="{373CF795-EDB7-4624-A39F-80E1B6C46A0B}"/>
    <cellStyle name="Normal 3 2 3 3" xfId="220" xr:uid="{00000000-0005-0000-0000-0000A3000000}"/>
    <cellStyle name="Normal 3 2 3 3 2" xfId="291" xr:uid="{00000000-0005-0000-0000-0000A4000000}"/>
    <cellStyle name="Normal 3 2 3 3 2 2" xfId="433" xr:uid="{E88149A8-068F-4826-B8D9-EF91257AB847}"/>
    <cellStyle name="Normal 3 2 3 3 3" xfId="363" xr:uid="{1F8D559E-D06A-428F-9F9F-EFE5A01DC023}"/>
    <cellStyle name="Normal 3 2 3 4" xfId="257" xr:uid="{00000000-0005-0000-0000-0000A5000000}"/>
    <cellStyle name="Normal 3 2 3 4 2" xfId="399" xr:uid="{4B34057C-C26E-440E-BC4F-E2CFC25FC27D}"/>
    <cellStyle name="Normal 3 2 3 5" xfId="329" xr:uid="{6F10AA98-F7F6-4A0F-9A43-67CE66756FF1}"/>
    <cellStyle name="Normal 3 2 4" xfId="137" xr:uid="{00000000-0005-0000-0000-0000A6000000}"/>
    <cellStyle name="Normal 3 2 4 2" xfId="204" xr:uid="{00000000-0005-0000-0000-0000A7000000}"/>
    <cellStyle name="Normal 3 2 4 2 2" xfId="238" xr:uid="{00000000-0005-0000-0000-0000A8000000}"/>
    <cellStyle name="Normal 3 2 4 2 2 2" xfId="309" xr:uid="{00000000-0005-0000-0000-0000A9000000}"/>
    <cellStyle name="Normal 3 2 4 2 2 2 2" xfId="451" xr:uid="{4F83EC23-2565-4BDE-B13C-8A89401686C5}"/>
    <cellStyle name="Normal 3 2 4 2 2 3" xfId="381" xr:uid="{A9CC8647-DE66-489A-9E58-56668E1CCB7C}"/>
    <cellStyle name="Normal 3 2 4 2 3" xfId="275" xr:uid="{00000000-0005-0000-0000-0000AA000000}"/>
    <cellStyle name="Normal 3 2 4 2 3 2" xfId="417" xr:uid="{EF24754C-107E-4A10-963C-8C313AEDF2F2}"/>
    <cellStyle name="Normal 3 2 4 2 4" xfId="347" xr:uid="{D2FDA25C-4D9C-4EB3-A26F-8D5DD4FF211C}"/>
    <cellStyle name="Normal 3 2 4 3" xfId="221" xr:uid="{00000000-0005-0000-0000-0000AB000000}"/>
    <cellStyle name="Normal 3 2 4 3 2" xfId="292" xr:uid="{00000000-0005-0000-0000-0000AC000000}"/>
    <cellStyle name="Normal 3 2 4 3 2 2" xfId="434" xr:uid="{AFACFC8C-0EB1-4C42-9309-84CF42C67C23}"/>
    <cellStyle name="Normal 3 2 4 3 3" xfId="364" xr:uid="{07E41239-91F6-4FF9-8F3D-3FFD8EAFEF0A}"/>
    <cellStyle name="Normal 3 2 4 4" xfId="258" xr:uid="{00000000-0005-0000-0000-0000AD000000}"/>
    <cellStyle name="Normal 3 2 4 4 2" xfId="400" xr:uid="{9F85F8E0-F778-41A8-911A-FF2EE106AFD3}"/>
    <cellStyle name="Normal 3 2 4 5" xfId="330" xr:uid="{787CCEB2-9708-4B58-973E-F66FFB28BA77}"/>
    <cellStyle name="Normal 3 2 5" xfId="138" xr:uid="{00000000-0005-0000-0000-0000AE000000}"/>
    <cellStyle name="Normal 3 2 5 2" xfId="205" xr:uid="{00000000-0005-0000-0000-0000AF000000}"/>
    <cellStyle name="Normal 3 2 5 2 2" xfId="239" xr:uid="{00000000-0005-0000-0000-0000B0000000}"/>
    <cellStyle name="Normal 3 2 5 2 2 2" xfId="310" xr:uid="{00000000-0005-0000-0000-0000B1000000}"/>
    <cellStyle name="Normal 3 2 5 2 2 2 2" xfId="452" xr:uid="{DCCFB98E-207A-46E5-88EF-B9B8FE9F01D6}"/>
    <cellStyle name="Normal 3 2 5 2 2 3" xfId="382" xr:uid="{2ECDB73F-1E60-4DE2-8FBA-C14A4A291322}"/>
    <cellStyle name="Normal 3 2 5 2 3" xfId="276" xr:uid="{00000000-0005-0000-0000-0000B2000000}"/>
    <cellStyle name="Normal 3 2 5 2 3 2" xfId="418" xr:uid="{B49D1BB3-EE63-49D5-9036-50B7A4C018AC}"/>
    <cellStyle name="Normal 3 2 5 2 4" xfId="348" xr:uid="{1F441472-E339-47C2-9548-67AD0705BC6E}"/>
    <cellStyle name="Normal 3 2 5 3" xfId="222" xr:uid="{00000000-0005-0000-0000-0000B3000000}"/>
    <cellStyle name="Normal 3 2 5 3 2" xfId="293" xr:uid="{00000000-0005-0000-0000-0000B4000000}"/>
    <cellStyle name="Normal 3 2 5 3 2 2" xfId="435" xr:uid="{64EAEBAD-821D-4EEF-B85E-6AEBDAB152ED}"/>
    <cellStyle name="Normal 3 2 5 3 3" xfId="365" xr:uid="{E8F1A984-E359-466C-A08F-4290F511485C}"/>
    <cellStyle name="Normal 3 2 5 4" xfId="259" xr:uid="{00000000-0005-0000-0000-0000B5000000}"/>
    <cellStyle name="Normal 3 2 5 4 2" xfId="401" xr:uid="{0B2EA63A-251B-4031-97E9-64BBD50174D1}"/>
    <cellStyle name="Normal 3 2 5 5" xfId="331" xr:uid="{28F5A843-550B-486B-9333-8D69F27A8B05}"/>
    <cellStyle name="Normal 3 2 6" xfId="139" xr:uid="{00000000-0005-0000-0000-0000B6000000}"/>
    <cellStyle name="Normal 3 2 6 2" xfId="206" xr:uid="{00000000-0005-0000-0000-0000B7000000}"/>
    <cellStyle name="Normal 3 2 6 2 2" xfId="240" xr:uid="{00000000-0005-0000-0000-0000B8000000}"/>
    <cellStyle name="Normal 3 2 6 2 2 2" xfId="311" xr:uid="{00000000-0005-0000-0000-0000B9000000}"/>
    <cellStyle name="Normal 3 2 6 2 2 2 2" xfId="453" xr:uid="{2B271DF6-26A1-4085-AC27-F065DD33E93A}"/>
    <cellStyle name="Normal 3 2 6 2 2 3" xfId="383" xr:uid="{E2D5191F-7E18-48D6-BA0C-11FCAB0B345F}"/>
    <cellStyle name="Normal 3 2 6 2 3" xfId="277" xr:uid="{00000000-0005-0000-0000-0000BA000000}"/>
    <cellStyle name="Normal 3 2 6 2 3 2" xfId="419" xr:uid="{509325EC-FB57-4DAF-9A26-A276C8399E88}"/>
    <cellStyle name="Normal 3 2 6 2 4" xfId="349" xr:uid="{921636DC-CD2F-42E6-9739-465B3C4E7640}"/>
    <cellStyle name="Normal 3 2 6 3" xfId="223" xr:uid="{00000000-0005-0000-0000-0000BB000000}"/>
    <cellStyle name="Normal 3 2 6 3 2" xfId="294" xr:uid="{00000000-0005-0000-0000-0000BC000000}"/>
    <cellStyle name="Normal 3 2 6 3 2 2" xfId="436" xr:uid="{72048705-0F56-44C0-9955-17DA879F9B76}"/>
    <cellStyle name="Normal 3 2 6 3 3" xfId="366" xr:uid="{7C74AC19-E7F1-497F-B197-4989CF7CDB12}"/>
    <cellStyle name="Normal 3 2 6 4" xfId="260" xr:uid="{00000000-0005-0000-0000-0000BD000000}"/>
    <cellStyle name="Normal 3 2 6 4 2" xfId="402" xr:uid="{49FAB53C-1A56-4B9D-8943-9AEF3299E958}"/>
    <cellStyle name="Normal 3 2 6 5" xfId="332" xr:uid="{5165031C-3A74-454B-A383-8A9B4138DCEC}"/>
    <cellStyle name="Normal 3 2 7" xfId="140" xr:uid="{00000000-0005-0000-0000-0000BE000000}"/>
    <cellStyle name="Normal 3 2 7 2" xfId="207" xr:uid="{00000000-0005-0000-0000-0000BF000000}"/>
    <cellStyle name="Normal 3 2 7 2 2" xfId="241" xr:uid="{00000000-0005-0000-0000-0000C0000000}"/>
    <cellStyle name="Normal 3 2 7 2 2 2" xfId="312" xr:uid="{00000000-0005-0000-0000-0000C1000000}"/>
    <cellStyle name="Normal 3 2 7 2 2 2 2" xfId="454" xr:uid="{A2F759CA-FD7A-4073-B105-A46C3537CD36}"/>
    <cellStyle name="Normal 3 2 7 2 2 3" xfId="384" xr:uid="{C5858274-254C-4C82-B065-679AA8ABEA5F}"/>
    <cellStyle name="Normal 3 2 7 2 3" xfId="278" xr:uid="{00000000-0005-0000-0000-0000C2000000}"/>
    <cellStyle name="Normal 3 2 7 2 3 2" xfId="420" xr:uid="{22466000-552B-4E4F-88D9-2C3754ACE9F8}"/>
    <cellStyle name="Normal 3 2 7 2 4" xfId="350" xr:uid="{75D94A87-8243-4D3C-A3CC-31395814804C}"/>
    <cellStyle name="Normal 3 2 7 3" xfId="224" xr:uid="{00000000-0005-0000-0000-0000C3000000}"/>
    <cellStyle name="Normal 3 2 7 3 2" xfId="295" xr:uid="{00000000-0005-0000-0000-0000C4000000}"/>
    <cellStyle name="Normal 3 2 7 3 2 2" xfId="437" xr:uid="{4F7B9A43-EB58-4AD5-A0DB-1D26BEB45249}"/>
    <cellStyle name="Normal 3 2 7 3 3" xfId="367" xr:uid="{F2825F05-A40D-44E2-9802-E81B88245644}"/>
    <cellStyle name="Normal 3 2 7 4" xfId="261" xr:uid="{00000000-0005-0000-0000-0000C5000000}"/>
    <cellStyle name="Normal 3 2 7 4 2" xfId="403" xr:uid="{899907E0-1078-48CB-B8C0-2EEDBF9364EB}"/>
    <cellStyle name="Normal 3 2 7 5" xfId="333" xr:uid="{42D48D6C-FD8D-4B20-92ED-EE95175E19E0}"/>
    <cellStyle name="Normal 3 2 8" xfId="141" xr:uid="{00000000-0005-0000-0000-0000C6000000}"/>
    <cellStyle name="Normal 3 2 8 2" xfId="208" xr:uid="{00000000-0005-0000-0000-0000C7000000}"/>
    <cellStyle name="Normal 3 2 8 2 2" xfId="242" xr:uid="{00000000-0005-0000-0000-0000C8000000}"/>
    <cellStyle name="Normal 3 2 8 2 2 2" xfId="313" xr:uid="{00000000-0005-0000-0000-0000C9000000}"/>
    <cellStyle name="Normal 3 2 8 2 2 2 2" xfId="455" xr:uid="{6F79F04F-24FC-42DF-BEE0-D5ABD6D27E5F}"/>
    <cellStyle name="Normal 3 2 8 2 2 3" xfId="385" xr:uid="{D9D3ED75-348F-40EF-9861-F1CFB70DB141}"/>
    <cellStyle name="Normal 3 2 8 2 3" xfId="279" xr:uid="{00000000-0005-0000-0000-0000CA000000}"/>
    <cellStyle name="Normal 3 2 8 2 3 2" xfId="421" xr:uid="{5171938C-4948-4A6B-8F9F-26D31556DBCF}"/>
    <cellStyle name="Normal 3 2 8 2 4" xfId="351" xr:uid="{AB9A1216-3E11-437A-A808-187670A94915}"/>
    <cellStyle name="Normal 3 2 8 3" xfId="225" xr:uid="{00000000-0005-0000-0000-0000CB000000}"/>
    <cellStyle name="Normal 3 2 8 3 2" xfId="296" xr:uid="{00000000-0005-0000-0000-0000CC000000}"/>
    <cellStyle name="Normal 3 2 8 3 2 2" xfId="438" xr:uid="{3ADFA9F6-460E-4A30-9B4D-87062664D8F7}"/>
    <cellStyle name="Normal 3 2 8 3 3" xfId="368" xr:uid="{6155011E-47BB-4376-B7A3-797B09E38CD1}"/>
    <cellStyle name="Normal 3 2 8 4" xfId="262" xr:uid="{00000000-0005-0000-0000-0000CD000000}"/>
    <cellStyle name="Normal 3 2 8 4 2" xfId="404" xr:uid="{F2587AA7-0C11-403E-B167-860D4BB6765D}"/>
    <cellStyle name="Normal 3 2 8 5" xfId="334" xr:uid="{5FA14F68-E4AA-410B-B03B-B04C3E1D5F11}"/>
    <cellStyle name="Normal 3 2 9" xfId="201" xr:uid="{00000000-0005-0000-0000-0000CE000000}"/>
    <cellStyle name="Normal 3 2 9 2" xfId="235" xr:uid="{00000000-0005-0000-0000-0000CF000000}"/>
    <cellStyle name="Normal 3 2 9 2 2" xfId="306" xr:uid="{00000000-0005-0000-0000-0000D0000000}"/>
    <cellStyle name="Normal 3 2 9 2 2 2" xfId="448" xr:uid="{36CF836B-0A45-481E-9A5A-ABE1936CDA2B}"/>
    <cellStyle name="Normal 3 2 9 2 3" xfId="378" xr:uid="{F20E3723-98DF-46B0-9C54-B162311B4396}"/>
    <cellStyle name="Normal 3 2 9 3" xfId="272" xr:uid="{00000000-0005-0000-0000-0000D1000000}"/>
    <cellStyle name="Normal 3 2 9 3 2" xfId="414" xr:uid="{C207C96F-EB5B-4B49-8179-6BB54D109186}"/>
    <cellStyle name="Normal 3 2 9 4" xfId="344" xr:uid="{BA862F44-7450-4946-B4AE-75844934EDF4}"/>
    <cellStyle name="Normal 3 3" xfId="142" xr:uid="{00000000-0005-0000-0000-0000D2000000}"/>
    <cellStyle name="Normal 3 3 2" xfId="209" xr:uid="{00000000-0005-0000-0000-0000D3000000}"/>
    <cellStyle name="Normal 3 3 2 2" xfId="243" xr:uid="{00000000-0005-0000-0000-0000D4000000}"/>
    <cellStyle name="Normal 3 3 2 2 2" xfId="314" xr:uid="{00000000-0005-0000-0000-0000D5000000}"/>
    <cellStyle name="Normal 3 3 2 2 2 2" xfId="456" xr:uid="{E7C4F431-8012-4491-930D-160953231945}"/>
    <cellStyle name="Normal 3 3 2 2 3" xfId="386" xr:uid="{F3E0ACEC-0C8D-46D0-9B29-7D10D1152B6A}"/>
    <cellStyle name="Normal 3 3 2 3" xfId="280" xr:uid="{00000000-0005-0000-0000-0000D6000000}"/>
    <cellStyle name="Normal 3 3 2 3 2" xfId="422" xr:uid="{D9652DCD-9888-4A1D-8371-48D311B988B1}"/>
    <cellStyle name="Normal 3 3 2 4" xfId="352" xr:uid="{CBA3EEE7-BF27-49A1-954F-F2F6591540D0}"/>
    <cellStyle name="Normal 3 3 3" xfId="226" xr:uid="{00000000-0005-0000-0000-0000D7000000}"/>
    <cellStyle name="Normal 3 3 3 2" xfId="297" xr:uid="{00000000-0005-0000-0000-0000D8000000}"/>
    <cellStyle name="Normal 3 3 3 2 2" xfId="439" xr:uid="{CD68DCC4-E49E-42BC-813B-06B472407F44}"/>
    <cellStyle name="Normal 3 3 3 3" xfId="369" xr:uid="{E24CED91-38D5-4857-928A-39644BE7B8AB}"/>
    <cellStyle name="Normal 3 3 4" xfId="263" xr:uid="{00000000-0005-0000-0000-0000D9000000}"/>
    <cellStyle name="Normal 3 3 4 2" xfId="405" xr:uid="{65A923B2-ECF7-4D49-B618-27559C25D4C6}"/>
    <cellStyle name="Normal 3 3 5" xfId="335" xr:uid="{DA5020F4-2F3E-4618-BD9D-75045340851F}"/>
    <cellStyle name="Normal 3 4" xfId="143" xr:uid="{00000000-0005-0000-0000-0000DA000000}"/>
    <cellStyle name="Normal 3 4 2" xfId="210" xr:uid="{00000000-0005-0000-0000-0000DB000000}"/>
    <cellStyle name="Normal 3 4 2 2" xfId="244" xr:uid="{00000000-0005-0000-0000-0000DC000000}"/>
    <cellStyle name="Normal 3 4 2 2 2" xfId="315" xr:uid="{00000000-0005-0000-0000-0000DD000000}"/>
    <cellStyle name="Normal 3 4 2 2 2 2" xfId="457" xr:uid="{EF4FC784-31B3-4DFD-99D8-9F6AD8D7FC19}"/>
    <cellStyle name="Normal 3 4 2 2 3" xfId="387" xr:uid="{59C4BBA0-E140-422B-9501-EC5BAE9B86AC}"/>
    <cellStyle name="Normal 3 4 2 3" xfId="281" xr:uid="{00000000-0005-0000-0000-0000DE000000}"/>
    <cellStyle name="Normal 3 4 2 3 2" xfId="423" xr:uid="{274A1221-22CC-4DAB-8E84-2BE0FEAAE336}"/>
    <cellStyle name="Normal 3 4 2 4" xfId="353" xr:uid="{92CF4D14-104F-4210-9F84-CC5A95114D0E}"/>
    <cellStyle name="Normal 3 4 3" xfId="227" xr:uid="{00000000-0005-0000-0000-0000DF000000}"/>
    <cellStyle name="Normal 3 4 3 2" xfId="298" xr:uid="{00000000-0005-0000-0000-0000E0000000}"/>
    <cellStyle name="Normal 3 4 3 2 2" xfId="440" xr:uid="{67836616-E7D8-4EF7-B839-93D0F8A42B01}"/>
    <cellStyle name="Normal 3 4 3 3" xfId="370" xr:uid="{2F8A439B-9BF4-4DB5-BC43-5D2AA30BADE4}"/>
    <cellStyle name="Normal 3 4 4" xfId="264" xr:uid="{00000000-0005-0000-0000-0000E1000000}"/>
    <cellStyle name="Normal 3 4 4 2" xfId="406" xr:uid="{0C33A700-79A0-49A8-8115-6722050BF0F0}"/>
    <cellStyle name="Normal 3 4 5" xfId="336" xr:uid="{76B5182F-F5CF-4246-97E1-5E479B88AAA9}"/>
    <cellStyle name="Normal 3 5" xfId="144" xr:uid="{00000000-0005-0000-0000-0000E2000000}"/>
    <cellStyle name="Normal 3 5 2" xfId="211" xr:uid="{00000000-0005-0000-0000-0000E3000000}"/>
    <cellStyle name="Normal 3 5 2 2" xfId="245" xr:uid="{00000000-0005-0000-0000-0000E4000000}"/>
    <cellStyle name="Normal 3 5 2 2 2" xfId="316" xr:uid="{00000000-0005-0000-0000-0000E5000000}"/>
    <cellStyle name="Normal 3 5 2 2 2 2" xfId="458" xr:uid="{19ACBBEC-3E0C-437F-8F1A-41D8C8D4C3A7}"/>
    <cellStyle name="Normal 3 5 2 2 3" xfId="388" xr:uid="{4597E1C8-9313-4D0F-B04B-EB6F113F1776}"/>
    <cellStyle name="Normal 3 5 2 3" xfId="282" xr:uid="{00000000-0005-0000-0000-0000E6000000}"/>
    <cellStyle name="Normal 3 5 2 3 2" xfId="424" xr:uid="{88CC493E-532A-4BF2-9E92-DBF97E50B1D1}"/>
    <cellStyle name="Normal 3 5 2 4" xfId="354" xr:uid="{12AE3C9A-2AEA-4460-9033-FF0E59FBFE70}"/>
    <cellStyle name="Normal 3 5 3" xfId="228" xr:uid="{00000000-0005-0000-0000-0000E7000000}"/>
    <cellStyle name="Normal 3 5 3 2" xfId="299" xr:uid="{00000000-0005-0000-0000-0000E8000000}"/>
    <cellStyle name="Normal 3 5 3 2 2" xfId="441" xr:uid="{AFCFF6F8-24A4-4B01-92EE-24A89BCFF028}"/>
    <cellStyle name="Normal 3 5 3 3" xfId="371" xr:uid="{F7419F87-AF41-490A-A9BE-74F272652E08}"/>
    <cellStyle name="Normal 3 5 4" xfId="265" xr:uid="{00000000-0005-0000-0000-0000E9000000}"/>
    <cellStyle name="Normal 3 5 4 2" xfId="407" xr:uid="{FADF243A-9A8B-4BE7-9C43-F3A682A683F3}"/>
    <cellStyle name="Normal 3 5 5" xfId="337" xr:uid="{A62FC70C-A66E-4F6D-8A82-EB4BBB967AC3}"/>
    <cellStyle name="Normal 3 6" xfId="145" xr:uid="{00000000-0005-0000-0000-0000EA000000}"/>
    <cellStyle name="Normal 3 6 2" xfId="212" xr:uid="{00000000-0005-0000-0000-0000EB000000}"/>
    <cellStyle name="Normal 3 6 2 2" xfId="246" xr:uid="{00000000-0005-0000-0000-0000EC000000}"/>
    <cellStyle name="Normal 3 6 2 2 2" xfId="317" xr:uid="{00000000-0005-0000-0000-0000ED000000}"/>
    <cellStyle name="Normal 3 6 2 2 2 2" xfId="459" xr:uid="{864725DD-5D1F-4201-8127-17B61E4818FB}"/>
    <cellStyle name="Normal 3 6 2 2 3" xfId="389" xr:uid="{AF5510D3-C87A-47BF-AF66-7E0CBDFE1C8A}"/>
    <cellStyle name="Normal 3 6 2 3" xfId="283" xr:uid="{00000000-0005-0000-0000-0000EE000000}"/>
    <cellStyle name="Normal 3 6 2 3 2" xfId="425" xr:uid="{D7D47942-83EB-4A37-9AE3-EF0FCCE5843B}"/>
    <cellStyle name="Normal 3 6 2 4" xfId="355" xr:uid="{E0567E68-4CF7-43F8-9DEF-E179BD39902A}"/>
    <cellStyle name="Normal 3 6 3" xfId="229" xr:uid="{00000000-0005-0000-0000-0000EF000000}"/>
    <cellStyle name="Normal 3 6 3 2" xfId="300" xr:uid="{00000000-0005-0000-0000-0000F0000000}"/>
    <cellStyle name="Normal 3 6 3 2 2" xfId="442" xr:uid="{E8C09717-4C04-41EE-9D4D-0822B1A0237C}"/>
    <cellStyle name="Normal 3 6 3 3" xfId="372" xr:uid="{311B0E6C-3374-4F25-AFF3-E3B6BA478A13}"/>
    <cellStyle name="Normal 3 6 4" xfId="266" xr:uid="{00000000-0005-0000-0000-0000F1000000}"/>
    <cellStyle name="Normal 3 6 4 2" xfId="408" xr:uid="{B83DCA2C-F570-4A73-8BEE-3BEF79D4ADFE}"/>
    <cellStyle name="Normal 3 6 5" xfId="338" xr:uid="{799BC8E1-58B6-4E89-8749-6404731D8804}"/>
    <cellStyle name="Normal 3 7" xfId="146" xr:uid="{00000000-0005-0000-0000-0000F2000000}"/>
    <cellStyle name="Normal 3 7 2" xfId="213" xr:uid="{00000000-0005-0000-0000-0000F3000000}"/>
    <cellStyle name="Normal 3 7 2 2" xfId="247" xr:uid="{00000000-0005-0000-0000-0000F4000000}"/>
    <cellStyle name="Normal 3 7 2 2 2" xfId="318" xr:uid="{00000000-0005-0000-0000-0000F5000000}"/>
    <cellStyle name="Normal 3 7 2 2 2 2" xfId="460" xr:uid="{04D41D1E-2A5B-4026-9A5C-A6DB0037E0AA}"/>
    <cellStyle name="Normal 3 7 2 2 3" xfId="390" xr:uid="{442A402B-1E32-4989-9D27-BFA85C8AD84D}"/>
    <cellStyle name="Normal 3 7 2 3" xfId="284" xr:uid="{00000000-0005-0000-0000-0000F6000000}"/>
    <cellStyle name="Normal 3 7 2 3 2" xfId="426" xr:uid="{B82D50D1-4198-4644-857E-567025EC57DC}"/>
    <cellStyle name="Normal 3 7 2 4" xfId="356" xr:uid="{3D700BFC-4042-4BEF-A9F4-78FDE286E571}"/>
    <cellStyle name="Normal 3 7 3" xfId="230" xr:uid="{00000000-0005-0000-0000-0000F7000000}"/>
    <cellStyle name="Normal 3 7 3 2" xfId="301" xr:uid="{00000000-0005-0000-0000-0000F8000000}"/>
    <cellStyle name="Normal 3 7 3 2 2" xfId="443" xr:uid="{10BF311D-FD6B-4E0C-8473-4798100C1C1E}"/>
    <cellStyle name="Normal 3 7 3 3" xfId="373" xr:uid="{680E7323-E507-4D29-AA65-0F694DD79957}"/>
    <cellStyle name="Normal 3 7 4" xfId="267" xr:uid="{00000000-0005-0000-0000-0000F9000000}"/>
    <cellStyle name="Normal 3 7 4 2" xfId="409" xr:uid="{F8256CAC-A2A9-4553-8AD9-BF6B06985990}"/>
    <cellStyle name="Normal 3 7 5" xfId="339" xr:uid="{36323E9E-B2FC-414F-890C-64DC1F08D267}"/>
    <cellStyle name="Normal 3 8" xfId="147" xr:uid="{00000000-0005-0000-0000-0000FA000000}"/>
    <cellStyle name="Normal 3 8 2" xfId="214" xr:uid="{00000000-0005-0000-0000-0000FB000000}"/>
    <cellStyle name="Normal 3 8 2 2" xfId="248" xr:uid="{00000000-0005-0000-0000-0000FC000000}"/>
    <cellStyle name="Normal 3 8 2 2 2" xfId="319" xr:uid="{00000000-0005-0000-0000-0000FD000000}"/>
    <cellStyle name="Normal 3 8 2 2 2 2" xfId="461" xr:uid="{58F0D07B-0B31-472F-B4D0-F935D692AFD0}"/>
    <cellStyle name="Normal 3 8 2 2 3" xfId="391" xr:uid="{65F43822-5E53-4132-8443-792324E7EAED}"/>
    <cellStyle name="Normal 3 8 2 3" xfId="285" xr:uid="{00000000-0005-0000-0000-0000FE000000}"/>
    <cellStyle name="Normal 3 8 2 3 2" xfId="427" xr:uid="{2B86F75C-2C4D-47EA-A8D4-941D3DEF6CC2}"/>
    <cellStyle name="Normal 3 8 2 4" xfId="357" xr:uid="{6645A505-A0BB-45F7-9C98-BC80989947B1}"/>
    <cellStyle name="Normal 3 8 3" xfId="231" xr:uid="{00000000-0005-0000-0000-0000FF000000}"/>
    <cellStyle name="Normal 3 8 3 2" xfId="302" xr:uid="{00000000-0005-0000-0000-000000010000}"/>
    <cellStyle name="Normal 3 8 3 2 2" xfId="444" xr:uid="{BDFAE715-1EB6-4B9A-B521-196AB3A1AF94}"/>
    <cellStyle name="Normal 3 8 3 3" xfId="374" xr:uid="{94B58266-3811-4992-B417-EE63B14992A0}"/>
    <cellStyle name="Normal 3 8 4" xfId="268" xr:uid="{00000000-0005-0000-0000-000001010000}"/>
    <cellStyle name="Normal 3 8 4 2" xfId="410" xr:uid="{A2802FF8-170D-42FF-800C-11605D1C2751}"/>
    <cellStyle name="Normal 3 8 5" xfId="340" xr:uid="{965A7A1C-95E8-43B8-82BE-DEF48FF1B982}"/>
    <cellStyle name="Normal 3 9" xfId="148" xr:uid="{00000000-0005-0000-0000-000002010000}"/>
    <cellStyle name="Normal 3 9 2" xfId="215" xr:uid="{00000000-0005-0000-0000-000003010000}"/>
    <cellStyle name="Normal 3 9 2 2" xfId="249" xr:uid="{00000000-0005-0000-0000-000004010000}"/>
    <cellStyle name="Normal 3 9 2 2 2" xfId="320" xr:uid="{00000000-0005-0000-0000-000005010000}"/>
    <cellStyle name="Normal 3 9 2 2 2 2" xfId="462" xr:uid="{FE18149B-479A-419F-9760-E771DC792FF1}"/>
    <cellStyle name="Normal 3 9 2 2 3" xfId="392" xr:uid="{EDFCB81D-4E76-4D6E-B6B6-2E2428083ACD}"/>
    <cellStyle name="Normal 3 9 2 3" xfId="286" xr:uid="{00000000-0005-0000-0000-000006010000}"/>
    <cellStyle name="Normal 3 9 2 3 2" xfId="428" xr:uid="{0E8C300F-10DE-460D-9C10-D8A06A1ACC5A}"/>
    <cellStyle name="Normal 3 9 2 4" xfId="358" xr:uid="{08D45FCC-98A7-4D21-9C02-B64652F9ED96}"/>
    <cellStyle name="Normal 3 9 3" xfId="232" xr:uid="{00000000-0005-0000-0000-000007010000}"/>
    <cellStyle name="Normal 3 9 3 2" xfId="303" xr:uid="{00000000-0005-0000-0000-000008010000}"/>
    <cellStyle name="Normal 3 9 3 2 2" xfId="445" xr:uid="{FEB8106A-6EBC-425F-ABCF-0D9CC109C6B3}"/>
    <cellStyle name="Normal 3 9 3 3" xfId="375" xr:uid="{D19AB9E0-B6AB-4501-8CE9-80649C661F4B}"/>
    <cellStyle name="Normal 3 9 4" xfId="269" xr:uid="{00000000-0005-0000-0000-000009010000}"/>
    <cellStyle name="Normal 3 9 4 2" xfId="411" xr:uid="{06AE0183-CB1D-42F7-AB70-29FF74E485B2}"/>
    <cellStyle name="Normal 3 9 5" xfId="341" xr:uid="{79356BE9-90BF-4EB8-8760-6426697B4497}"/>
    <cellStyle name="Normal 4" xfId="149" xr:uid="{00000000-0005-0000-0000-00000A010000}"/>
    <cellStyle name="Normal 4 2" xfId="216" xr:uid="{00000000-0005-0000-0000-00000B010000}"/>
    <cellStyle name="Normal 4 2 2" xfId="250" xr:uid="{00000000-0005-0000-0000-00000C010000}"/>
    <cellStyle name="Normal 4 2 2 2" xfId="321" xr:uid="{00000000-0005-0000-0000-00000D010000}"/>
    <cellStyle name="Normal 4 2 2 2 2" xfId="463" xr:uid="{D709FCCC-5E82-4FA1-B455-95A925875E06}"/>
    <cellStyle name="Normal 4 2 2 3" xfId="393" xr:uid="{802D3871-0621-4309-BA04-CBAC6C86BCBF}"/>
    <cellStyle name="Normal 4 2 3" xfId="287" xr:uid="{00000000-0005-0000-0000-00000E010000}"/>
    <cellStyle name="Normal 4 2 3 2" xfId="429" xr:uid="{E599BB6B-84F1-4636-B474-77797340D952}"/>
    <cellStyle name="Normal 4 2 4" xfId="359" xr:uid="{D720DE46-8616-4E76-A9A2-407E7072BDB0}"/>
    <cellStyle name="Normal 4 3" xfId="233" xr:uid="{00000000-0005-0000-0000-00000F010000}"/>
    <cellStyle name="Normal 4 3 2" xfId="304" xr:uid="{00000000-0005-0000-0000-000010010000}"/>
    <cellStyle name="Normal 4 3 2 2" xfId="446" xr:uid="{C3558953-B108-42A9-9A79-809C5D1EE995}"/>
    <cellStyle name="Normal 4 3 3" xfId="376" xr:uid="{03C9038C-F576-40AA-8851-641DE83F6E51}"/>
    <cellStyle name="Normal 4 4" xfId="270" xr:uid="{00000000-0005-0000-0000-000011010000}"/>
    <cellStyle name="Normal 4 4 2" xfId="412" xr:uid="{28A4F9ED-93ED-4D22-9537-5EB46AA0655D}"/>
    <cellStyle name="Normal 4 5" xfId="342" xr:uid="{9CA7498B-3782-4938-BB9D-40FF42FA529A}"/>
    <cellStyle name="Normal 5" xfId="150" xr:uid="{00000000-0005-0000-0000-000012010000}"/>
    <cellStyle name="Normal 6" xfId="253" xr:uid="{00000000-0005-0000-0000-000013010000}"/>
    <cellStyle name="Normal_cover 10'01" xfId="325" xr:uid="{00000000-0005-0000-0000-000014010000}"/>
    <cellStyle name="Note" xfId="151" builtinId="10" customBuiltin="1"/>
    <cellStyle name="Note 2" xfId="152" xr:uid="{00000000-0005-0000-0000-000016010000}"/>
    <cellStyle name="Note 3" xfId="153" xr:uid="{00000000-0005-0000-0000-000017010000}"/>
    <cellStyle name="Note 4" xfId="154" xr:uid="{00000000-0005-0000-0000-000018010000}"/>
    <cellStyle name="Note 5" xfId="155" xr:uid="{00000000-0005-0000-0000-000019010000}"/>
    <cellStyle name="Note 6" xfId="156" xr:uid="{00000000-0005-0000-0000-00001A010000}"/>
    <cellStyle name="Note 7" xfId="157" xr:uid="{00000000-0005-0000-0000-00001B010000}"/>
    <cellStyle name="Note 8" xfId="158" xr:uid="{00000000-0005-0000-0000-00001C010000}"/>
    <cellStyle name="Note 9" xfId="159" xr:uid="{00000000-0005-0000-0000-00001D010000}"/>
    <cellStyle name="Output" xfId="160" builtinId="21" customBuiltin="1"/>
    <cellStyle name="Output 2" xfId="161" xr:uid="{00000000-0005-0000-0000-00001F010000}"/>
    <cellStyle name="Output 3" xfId="162" xr:uid="{00000000-0005-0000-0000-000020010000}"/>
    <cellStyle name="Output 4" xfId="163" xr:uid="{00000000-0005-0000-0000-000021010000}"/>
    <cellStyle name="Output 5" xfId="164" xr:uid="{00000000-0005-0000-0000-000022010000}"/>
    <cellStyle name="Output 6" xfId="165" xr:uid="{00000000-0005-0000-0000-000023010000}"/>
    <cellStyle name="Output 7" xfId="166" xr:uid="{00000000-0005-0000-0000-000024010000}"/>
    <cellStyle name="Output 8" xfId="167" xr:uid="{00000000-0005-0000-0000-000025010000}"/>
    <cellStyle name="Output 9" xfId="168" xr:uid="{00000000-0005-0000-0000-000026010000}"/>
    <cellStyle name="Percent" xfId="466" builtinId="5"/>
    <cellStyle name="Percent 2" xfId="169" xr:uid="{00000000-0005-0000-0000-000027010000}"/>
    <cellStyle name="Percent 2 2" xfId="170" xr:uid="{00000000-0005-0000-0000-000028010000}"/>
    <cellStyle name="Percent 2 2 2" xfId="171" xr:uid="{00000000-0005-0000-0000-000029010000}"/>
    <cellStyle name="Percent 2 2 3" xfId="172" xr:uid="{00000000-0005-0000-0000-00002A010000}"/>
    <cellStyle name="Percent 2 2 4" xfId="173" xr:uid="{00000000-0005-0000-0000-00002B010000}"/>
    <cellStyle name="Percent 2 2 5" xfId="174" xr:uid="{00000000-0005-0000-0000-00002C010000}"/>
    <cellStyle name="Percent 2 2 6" xfId="175" xr:uid="{00000000-0005-0000-0000-00002D010000}"/>
    <cellStyle name="Percent 2 2 7" xfId="176" xr:uid="{00000000-0005-0000-0000-00002E010000}"/>
    <cellStyle name="Percent 2 2 8" xfId="177" xr:uid="{00000000-0005-0000-0000-00002F010000}"/>
    <cellStyle name="Percent 3" xfId="178" xr:uid="{00000000-0005-0000-0000-000030010000}"/>
    <cellStyle name="Percent 3 2" xfId="179" xr:uid="{00000000-0005-0000-0000-000031010000}"/>
    <cellStyle name="Percent 3 3" xfId="180" xr:uid="{00000000-0005-0000-0000-000032010000}"/>
    <cellStyle name="Percent 3 4" xfId="181" xr:uid="{00000000-0005-0000-0000-000033010000}"/>
    <cellStyle name="Percent 3 5" xfId="182" xr:uid="{00000000-0005-0000-0000-000034010000}"/>
    <cellStyle name="Percent 3 6" xfId="183" xr:uid="{00000000-0005-0000-0000-000035010000}"/>
    <cellStyle name="Percent 3 7" xfId="184" xr:uid="{00000000-0005-0000-0000-000036010000}"/>
    <cellStyle name="Percent 3 8" xfId="185" xr:uid="{00000000-0005-0000-0000-000037010000}"/>
    <cellStyle name="Percent 4" xfId="186" xr:uid="{00000000-0005-0000-0000-000038010000}"/>
    <cellStyle name="Title" xfId="187" builtinId="15" customBuiltin="1"/>
    <cellStyle name="Title 2" xfId="188" xr:uid="{00000000-0005-0000-0000-00003A010000}"/>
    <cellStyle name="Total" xfId="189" builtinId="25" customBuiltin="1"/>
    <cellStyle name="Total 2" xfId="190" xr:uid="{00000000-0005-0000-0000-00003C010000}"/>
    <cellStyle name="Total 3" xfId="191" xr:uid="{00000000-0005-0000-0000-00003D010000}"/>
    <cellStyle name="Total 4" xfId="192" xr:uid="{00000000-0005-0000-0000-00003E010000}"/>
    <cellStyle name="Total 5" xfId="193" xr:uid="{00000000-0005-0000-0000-00003F010000}"/>
    <cellStyle name="Total 6" xfId="194" xr:uid="{00000000-0005-0000-0000-000040010000}"/>
    <cellStyle name="Total 7" xfId="195" xr:uid="{00000000-0005-0000-0000-000041010000}"/>
    <cellStyle name="Total 8" xfId="196" xr:uid="{00000000-0005-0000-0000-000042010000}"/>
    <cellStyle name="Total 9" xfId="197" xr:uid="{00000000-0005-0000-0000-000043010000}"/>
    <cellStyle name="Warning Text" xfId="198" builtinId="11" customBuiltin="1"/>
    <cellStyle name="Warning Text 2" xfId="199" xr:uid="{00000000-0005-0000-0000-000045010000}"/>
  </cellStyles>
  <dxfs count="44">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C22"/>
  <sheetViews>
    <sheetView topLeftCell="A7" zoomScaleNormal="100" workbookViewId="0">
      <selection activeCell="G26" sqref="G26"/>
    </sheetView>
  </sheetViews>
  <sheetFormatPr defaultColWidth="9.140625" defaultRowHeight="15" x14ac:dyDescent="0.2"/>
  <cols>
    <col min="1" max="1" width="2.42578125" style="25" bestFit="1" customWidth="1"/>
    <col min="2" max="2" width="70.42578125" style="25" bestFit="1" customWidth="1"/>
    <col min="3" max="3" width="28.42578125" style="25" bestFit="1" customWidth="1"/>
    <col min="4" max="16384" width="9.140625" style="25"/>
  </cols>
  <sheetData>
    <row r="1" spans="1:3" ht="15.75" x14ac:dyDescent="0.25">
      <c r="A1" s="24"/>
      <c r="B1" s="304" t="s">
        <v>139</v>
      </c>
      <c r="C1" s="305"/>
    </row>
    <row r="2" spans="1:3" ht="15.75" x14ac:dyDescent="0.25">
      <c r="A2" s="24"/>
      <c r="B2" s="304" t="s">
        <v>140</v>
      </c>
      <c r="C2" s="305"/>
    </row>
    <row r="3" spans="1:3" ht="15.75" x14ac:dyDescent="0.25">
      <c r="A3" s="24"/>
      <c r="B3" s="306" t="s">
        <v>144</v>
      </c>
      <c r="C3" s="310"/>
    </row>
    <row r="4" spans="1:3" ht="15.75" thickBot="1" x14ac:dyDescent="0.25">
      <c r="B4" s="24"/>
      <c r="C4" s="24"/>
    </row>
    <row r="5" spans="1:3" x14ac:dyDescent="0.2">
      <c r="A5" s="29"/>
      <c r="B5" s="30"/>
      <c r="C5" s="31"/>
    </row>
    <row r="6" spans="1:3" ht="15.75" x14ac:dyDescent="0.2">
      <c r="A6" s="32" t="s">
        <v>0</v>
      </c>
      <c r="B6" s="33" t="s">
        <v>85</v>
      </c>
      <c r="C6" s="34" t="s">
        <v>160</v>
      </c>
    </row>
    <row r="7" spans="1:3" ht="15.75" x14ac:dyDescent="0.2">
      <c r="A7" s="32" t="s">
        <v>1</v>
      </c>
      <c r="B7" s="33" t="s">
        <v>134</v>
      </c>
      <c r="C7" s="35"/>
    </row>
    <row r="8" spans="1:3" ht="15.75" x14ac:dyDescent="0.2">
      <c r="A8" s="32" t="s">
        <v>2</v>
      </c>
      <c r="B8" s="33" t="s">
        <v>88</v>
      </c>
      <c r="C8" s="404" t="s">
        <v>161</v>
      </c>
    </row>
    <row r="9" spans="1:3" ht="15.75" x14ac:dyDescent="0.2">
      <c r="A9" s="32" t="s">
        <v>3</v>
      </c>
      <c r="B9" s="33" t="s">
        <v>89</v>
      </c>
      <c r="C9" s="34"/>
    </row>
    <row r="10" spans="1:3" ht="16.5" thickBot="1" x14ac:dyDescent="0.3">
      <c r="A10" s="36" t="s">
        <v>4</v>
      </c>
      <c r="B10" s="37" t="s">
        <v>86</v>
      </c>
      <c r="C10" s="38" t="s">
        <v>162</v>
      </c>
    </row>
    <row r="11" spans="1:3" x14ac:dyDescent="0.2">
      <c r="A11" s="24"/>
      <c r="B11" s="24"/>
    </row>
    <row r="12" spans="1:3" x14ac:dyDescent="0.2">
      <c r="A12" s="24"/>
      <c r="B12" s="24"/>
    </row>
    <row r="13" spans="1:3" x14ac:dyDescent="0.2">
      <c r="A13" s="24"/>
      <c r="B13" s="24"/>
    </row>
    <row r="14" spans="1:3" ht="15.75" x14ac:dyDescent="0.25">
      <c r="A14" s="24"/>
      <c r="B14" s="26" t="s">
        <v>102</v>
      </c>
    </row>
    <row r="15" spans="1:3" ht="15.75" x14ac:dyDescent="0.25">
      <c r="A15" s="24"/>
      <c r="B15" s="26" t="s">
        <v>138</v>
      </c>
    </row>
    <row r="16" spans="1:3" x14ac:dyDescent="0.2">
      <c r="A16" s="24"/>
      <c r="B16" s="24"/>
    </row>
    <row r="17" spans="1:2" x14ac:dyDescent="0.2">
      <c r="A17" s="24"/>
      <c r="B17" s="24"/>
    </row>
    <row r="18" spans="1:2" x14ac:dyDescent="0.2">
      <c r="A18" s="24"/>
      <c r="B18" s="24" t="s">
        <v>146</v>
      </c>
    </row>
    <row r="19" spans="1:2" x14ac:dyDescent="0.2">
      <c r="A19" s="24"/>
      <c r="B19" s="24" t="s">
        <v>145</v>
      </c>
    </row>
    <row r="20" spans="1:2" ht="30" x14ac:dyDescent="0.2">
      <c r="A20" s="24"/>
      <c r="B20" s="27" t="s">
        <v>147</v>
      </c>
    </row>
    <row r="21" spans="1:2" ht="30" x14ac:dyDescent="0.2">
      <c r="A21" s="24"/>
      <c r="B21" s="27" t="s">
        <v>149</v>
      </c>
    </row>
    <row r="22" spans="1:2" x14ac:dyDescent="0.2">
      <c r="A22" s="24"/>
      <c r="B22" s="28" t="s">
        <v>159</v>
      </c>
    </row>
  </sheetData>
  <sheetProtection algorithmName="SHA-512" hashValue="zLId/elAZE6LKvozytQ3bTIGmaYvLzYhPc31R7CpsZsgNKn2S+WEbiGDkRm09MbKer7oH2sGXNA0Lj5HPPhchw==" saltValue="pr6c1c0iQqjhugMfI92DhA=="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xr:uid="{00000000-0002-0000-0000-000000000000}">
      <formula1>150</formula1>
    </dataValidation>
  </dataValidations>
  <pageMargins left="0.7" right="0.7" top="0.75" bottom="0.75" header="0.3" footer="0.3"/>
  <pageSetup scale="92" fitToHeight="0"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50"/>
    <pageSetUpPr fitToPage="1"/>
  </sheetPr>
  <dimension ref="A1:S59"/>
  <sheetViews>
    <sheetView tabSelected="1" topLeftCell="A25" zoomScale="80" zoomScaleNormal="80" workbookViewId="0">
      <pane xSplit="4" topLeftCell="E1" activePane="topRight" state="frozen"/>
      <selection pane="topRight" activeCell="E53" sqref="E53"/>
    </sheetView>
  </sheetViews>
  <sheetFormatPr defaultColWidth="9.28515625" defaultRowHeight="15" x14ac:dyDescent="0.2"/>
  <cols>
    <col min="1" max="1" width="1.7109375" style="39" customWidth="1"/>
    <col min="2" max="2" width="3.5703125" style="25" customWidth="1"/>
    <col min="3" max="3" width="5.42578125" style="25" customWidth="1"/>
    <col min="4" max="4" width="84" style="25" customWidth="1"/>
    <col min="5" max="5" width="27.140625" style="25" customWidth="1"/>
    <col min="6" max="6" width="25.28515625" style="25" customWidth="1"/>
    <col min="7" max="15" width="19.42578125" style="25" customWidth="1"/>
    <col min="16" max="16" width="21.140625" style="25" customWidth="1"/>
    <col min="17" max="17" width="9.28515625" style="25"/>
    <col min="18" max="18" width="15.5703125" style="25" bestFit="1" customWidth="1"/>
    <col min="19" max="16384" width="9.28515625" style="25"/>
  </cols>
  <sheetData>
    <row r="1" spans="1:16" ht="15.75" x14ac:dyDescent="0.25">
      <c r="B1" s="26" t="s">
        <v>139</v>
      </c>
      <c r="C1" s="24"/>
      <c r="D1" s="24"/>
    </row>
    <row r="2" spans="1:16" s="39" customFormat="1" ht="15.75" x14ac:dyDescent="0.25">
      <c r="B2" s="40" t="s">
        <v>142</v>
      </c>
      <c r="C2" s="41"/>
      <c r="D2" s="41"/>
    </row>
    <row r="3" spans="1:16" ht="15.75" x14ac:dyDescent="0.25">
      <c r="A3" s="42"/>
      <c r="B3" s="26" t="s">
        <v>59</v>
      </c>
      <c r="C3" s="24"/>
      <c r="D3" s="24"/>
    </row>
    <row r="4" spans="1:16" x14ac:dyDescent="0.2">
      <c r="B4" s="24"/>
      <c r="C4" s="24"/>
      <c r="D4" s="24"/>
    </row>
    <row r="5" spans="1:16" s="49" customFormat="1" ht="15.75" x14ac:dyDescent="0.25">
      <c r="A5" s="43"/>
      <c r="B5" s="44" t="s">
        <v>87</v>
      </c>
      <c r="C5" s="45"/>
      <c r="D5" s="45"/>
      <c r="E5" s="46"/>
      <c r="F5" s="46"/>
      <c r="G5" s="25"/>
      <c r="H5" s="47" t="s">
        <v>63</v>
      </c>
      <c r="I5" s="25"/>
      <c r="J5" s="25"/>
      <c r="K5" s="46"/>
      <c r="L5" s="46"/>
      <c r="M5" s="25"/>
      <c r="N5" s="48"/>
      <c r="O5" s="25"/>
      <c r="P5" s="25"/>
    </row>
    <row r="6" spans="1:16" s="49" customFormat="1" ht="15" customHeight="1" x14ac:dyDescent="0.2">
      <c r="A6" s="43"/>
      <c r="B6" s="381"/>
      <c r="C6" s="382"/>
      <c r="D6" s="390">
        <f>'Cover Page'!C7</f>
        <v>0</v>
      </c>
      <c r="E6" s="334"/>
      <c r="F6" s="335"/>
      <c r="G6" s="25"/>
      <c r="H6" s="50" t="str">
        <f>'Cover Page'!C10</f>
        <v>No</v>
      </c>
      <c r="I6" s="25"/>
      <c r="J6" s="25"/>
      <c r="K6" s="51"/>
      <c r="L6" s="51"/>
      <c r="M6" s="25"/>
      <c r="N6" s="52"/>
      <c r="O6" s="25"/>
      <c r="P6" s="25"/>
    </row>
    <row r="7" spans="1:16" s="49" customFormat="1" ht="15.75" x14ac:dyDescent="0.25">
      <c r="A7" s="43"/>
      <c r="B7" s="44" t="s">
        <v>88</v>
      </c>
      <c r="C7" s="45"/>
      <c r="D7" s="45"/>
      <c r="E7" s="335"/>
      <c r="F7" s="335"/>
      <c r="G7" s="25"/>
      <c r="H7" s="39"/>
      <c r="K7" s="51"/>
      <c r="L7" s="51"/>
      <c r="M7" s="25"/>
      <c r="N7" s="39"/>
    </row>
    <row r="8" spans="1:16" s="49" customFormat="1" ht="15" customHeight="1" x14ac:dyDescent="0.2">
      <c r="A8" s="43"/>
      <c r="B8" s="383"/>
      <c r="C8" s="382"/>
      <c r="D8" s="197" t="str">
        <f>'Cover Page'!C8</f>
        <v>Dentegra Insurance Company</v>
      </c>
      <c r="E8" s="335"/>
      <c r="F8" s="335"/>
      <c r="G8" s="25"/>
      <c r="H8" s="53"/>
      <c r="K8" s="380"/>
      <c r="L8" s="380"/>
      <c r="M8" s="25"/>
      <c r="N8" s="53"/>
    </row>
    <row r="9" spans="1:16" s="49" customFormat="1" ht="18" customHeight="1" x14ac:dyDescent="0.25">
      <c r="A9" s="43"/>
      <c r="B9" s="54" t="s">
        <v>90</v>
      </c>
      <c r="C9" s="45"/>
      <c r="D9" s="45"/>
      <c r="E9" s="345" t="s">
        <v>105</v>
      </c>
      <c r="F9" s="335"/>
      <c r="H9" s="43"/>
      <c r="I9" s="25"/>
      <c r="J9" s="25"/>
      <c r="K9" s="55"/>
      <c r="L9" s="55"/>
      <c r="N9" s="43"/>
      <c r="O9" s="25"/>
      <c r="P9" s="25"/>
    </row>
    <row r="10" spans="1:16" s="49" customFormat="1" ht="15" customHeight="1" x14ac:dyDescent="0.2">
      <c r="A10" s="43"/>
      <c r="B10" s="384"/>
      <c r="C10" s="382"/>
      <c r="D10" s="197">
        <f>'Cover Page'!C9</f>
        <v>0</v>
      </c>
      <c r="E10" s="335"/>
      <c r="F10" s="335"/>
      <c r="G10" s="25"/>
      <c r="H10" s="52"/>
      <c r="K10" s="380"/>
      <c r="L10" s="380"/>
      <c r="M10" s="25"/>
      <c r="N10" s="52"/>
    </row>
    <row r="11" spans="1:16" s="49" customFormat="1" ht="15.75" x14ac:dyDescent="0.25">
      <c r="A11" s="43"/>
      <c r="B11" s="54" t="s">
        <v>85</v>
      </c>
      <c r="C11" s="45"/>
      <c r="D11" s="45"/>
      <c r="E11" s="335"/>
      <c r="F11" s="335"/>
      <c r="H11" s="56"/>
      <c r="I11" s="25"/>
      <c r="J11" s="25"/>
      <c r="K11" s="55"/>
      <c r="L11" s="55"/>
      <c r="N11" s="56"/>
      <c r="O11" s="25"/>
      <c r="P11" s="25"/>
    </row>
    <row r="12" spans="1:16" s="49" customFormat="1" x14ac:dyDescent="0.2">
      <c r="A12" s="43"/>
      <c r="B12" s="384"/>
      <c r="C12" s="382"/>
      <c r="D12" s="197" t="str">
        <f>'Cover Page'!C6</f>
        <v>2019</v>
      </c>
      <c r="E12" s="57"/>
      <c r="F12" s="57"/>
      <c r="G12" s="58"/>
      <c r="H12" s="58"/>
      <c r="I12" s="25"/>
      <c r="J12" s="25"/>
      <c r="K12" s="57"/>
      <c r="L12" s="57"/>
      <c r="M12" s="58"/>
      <c r="N12" s="58"/>
      <c r="O12" s="25"/>
      <c r="P12" s="25"/>
    </row>
    <row r="13" spans="1:16" s="49" customFormat="1" ht="15.75" thickBot="1" x14ac:dyDescent="0.25">
      <c r="A13" s="43"/>
      <c r="B13" s="24"/>
      <c r="C13" s="24"/>
      <c r="D13" s="41"/>
      <c r="G13" s="58"/>
      <c r="H13" s="58"/>
      <c r="I13" s="25"/>
      <c r="J13" s="25"/>
      <c r="M13" s="58"/>
      <c r="N13" s="58"/>
      <c r="O13" s="25"/>
      <c r="P13" s="25"/>
    </row>
    <row r="14" spans="1:16" ht="13.7" customHeight="1" thickBot="1" x14ac:dyDescent="0.3">
      <c r="B14" s="24"/>
      <c r="C14" s="24"/>
      <c r="D14" s="41"/>
      <c r="E14" s="319"/>
      <c r="F14" s="320"/>
      <c r="G14" s="320" t="s">
        <v>33</v>
      </c>
      <c r="H14" s="320"/>
      <c r="I14" s="320"/>
      <c r="J14" s="320"/>
      <c r="K14" s="319"/>
      <c r="L14" s="320"/>
      <c r="M14" s="320" t="s">
        <v>33</v>
      </c>
      <c r="N14" s="320"/>
      <c r="O14" s="320"/>
      <c r="P14" s="332"/>
    </row>
    <row r="15" spans="1:16" ht="13.7" customHeight="1" thickBot="1" x14ac:dyDescent="0.25">
      <c r="B15" s="24"/>
      <c r="C15" s="24"/>
      <c r="D15" s="41"/>
      <c r="E15" s="322"/>
      <c r="F15" s="323"/>
      <c r="G15" s="324" t="s">
        <v>106</v>
      </c>
      <c r="H15" s="323"/>
      <c r="I15" s="323"/>
      <c r="J15" s="325"/>
      <c r="K15" s="322"/>
      <c r="L15" s="323"/>
      <c r="M15" s="324" t="s">
        <v>107</v>
      </c>
      <c r="N15" s="323"/>
      <c r="O15" s="323"/>
      <c r="P15" s="325"/>
    </row>
    <row r="16" spans="1:16" ht="16.5" customHeight="1" thickBot="1" x14ac:dyDescent="0.3">
      <c r="B16" s="24"/>
      <c r="C16" s="24"/>
      <c r="D16" s="41"/>
      <c r="E16" s="327" t="s">
        <v>8</v>
      </c>
      <c r="F16" s="326"/>
      <c r="G16" s="327" t="s">
        <v>9</v>
      </c>
      <c r="H16" s="328"/>
      <c r="I16" s="330" t="s">
        <v>10</v>
      </c>
      <c r="J16" s="331"/>
      <c r="K16" s="327" t="s">
        <v>8</v>
      </c>
      <c r="L16" s="328"/>
      <c r="M16" s="327" t="s">
        <v>9</v>
      </c>
      <c r="N16" s="328"/>
      <c r="O16" s="330" t="s">
        <v>10</v>
      </c>
      <c r="P16" s="331"/>
    </row>
    <row r="17" spans="2:18" ht="13.7" customHeight="1" x14ac:dyDescent="0.2">
      <c r="B17" s="24"/>
      <c r="C17" s="24"/>
      <c r="D17" s="41"/>
      <c r="E17" s="59" t="s">
        <v>148</v>
      </c>
      <c r="F17" s="60" t="s">
        <v>148</v>
      </c>
      <c r="G17" s="59" t="s">
        <v>148</v>
      </c>
      <c r="H17" s="61" t="s">
        <v>148</v>
      </c>
      <c r="I17" s="59" t="s">
        <v>148</v>
      </c>
      <c r="J17" s="61" t="s">
        <v>148</v>
      </c>
      <c r="K17" s="59" t="s">
        <v>148</v>
      </c>
      <c r="L17" s="61" t="s">
        <v>148</v>
      </c>
      <c r="M17" s="59" t="s">
        <v>148</v>
      </c>
      <c r="N17" s="61" t="s">
        <v>148</v>
      </c>
      <c r="O17" s="59" t="s">
        <v>148</v>
      </c>
      <c r="P17" s="61" t="s">
        <v>148</v>
      </c>
    </row>
    <row r="18" spans="2:18" ht="31.5" customHeight="1" thickBot="1" x14ac:dyDescent="0.25">
      <c r="B18" s="316"/>
      <c r="C18" s="313"/>
      <c r="D18" s="318" t="s">
        <v>151</v>
      </c>
      <c r="E18" s="62" t="str">
        <f>"12/31/"&amp;""&amp;'Cover Page'!C$6</f>
        <v>12/31/2019</v>
      </c>
      <c r="F18" s="63">
        <f>DATE(YEAR(E18)+0,MONTH(E18)+3,DAY(E18)+0)</f>
        <v>43921</v>
      </c>
      <c r="G18" s="62" t="str">
        <f>"12/31/"&amp;""&amp;'Cover Page'!C$6</f>
        <v>12/31/2019</v>
      </c>
      <c r="H18" s="64">
        <f>DATE(YEAR(G18)+0,MONTH(G18)+3,DAY(G18)+0)</f>
        <v>43921</v>
      </c>
      <c r="I18" s="62" t="str">
        <f>"12/31/"&amp;""&amp;'Cover Page'!C$6</f>
        <v>12/31/2019</v>
      </c>
      <c r="J18" s="64">
        <f>DATE(YEAR(I18)+0,MONTH(I18)+3,DAY(I18)+0)</f>
        <v>43921</v>
      </c>
      <c r="K18" s="62" t="str">
        <f>"12/31/"&amp;""&amp;'Cover Page'!C$6</f>
        <v>12/31/2019</v>
      </c>
      <c r="L18" s="64">
        <f>DATE(YEAR(K18)+0,MONTH(K18)+3,DAY(K18)+0)</f>
        <v>43921</v>
      </c>
      <c r="M18" s="62" t="str">
        <f>"12/31/"&amp;""&amp;'Cover Page'!C$6</f>
        <v>12/31/2019</v>
      </c>
      <c r="N18" s="64">
        <f>DATE(YEAR(M18)+0,MONTH(M18)+3,DAY(M18)+0)</f>
        <v>43921</v>
      </c>
      <c r="O18" s="62" t="str">
        <f>"12/31/"&amp;""&amp;'Cover Page'!C$6</f>
        <v>12/31/2019</v>
      </c>
      <c r="P18" s="64">
        <f>DATE(YEAR(O18)+0,MONTH(O18)+3,DAY(O18)+0)</f>
        <v>43921</v>
      </c>
    </row>
    <row r="19" spans="2:18" s="39" customFormat="1" ht="16.5" thickBot="1" x14ac:dyDescent="0.25">
      <c r="B19" s="314"/>
      <c r="C19" s="315"/>
      <c r="D19" s="317" t="s">
        <v>150</v>
      </c>
      <c r="E19" s="65">
        <v>1</v>
      </c>
      <c r="F19" s="66">
        <v>2</v>
      </c>
      <c r="G19" s="67">
        <v>3</v>
      </c>
      <c r="H19" s="68">
        <v>4</v>
      </c>
      <c r="I19" s="67">
        <v>5</v>
      </c>
      <c r="J19" s="68">
        <v>6</v>
      </c>
      <c r="K19" s="67">
        <v>7</v>
      </c>
      <c r="L19" s="68">
        <v>8</v>
      </c>
      <c r="M19" s="67">
        <v>9</v>
      </c>
      <c r="N19" s="68">
        <v>10</v>
      </c>
      <c r="O19" s="67">
        <v>11</v>
      </c>
      <c r="P19" s="69">
        <v>12</v>
      </c>
    </row>
    <row r="20" spans="2:18" x14ac:dyDescent="0.2">
      <c r="B20" s="70" t="s">
        <v>0</v>
      </c>
      <c r="C20" s="71" t="s">
        <v>32</v>
      </c>
      <c r="D20" s="72"/>
      <c r="E20" s="73"/>
      <c r="F20" s="74"/>
      <c r="G20" s="75"/>
      <c r="H20" s="76"/>
      <c r="I20" s="77"/>
      <c r="J20" s="75"/>
      <c r="K20" s="73"/>
      <c r="L20" s="74"/>
      <c r="M20" s="77"/>
      <c r="N20" s="76"/>
      <c r="O20" s="77"/>
      <c r="P20" s="78"/>
    </row>
    <row r="21" spans="2:18" x14ac:dyDescent="0.2">
      <c r="B21" s="79"/>
      <c r="C21" s="80">
        <v>1.1000000000000001</v>
      </c>
      <c r="D21" s="81" t="s">
        <v>38</v>
      </c>
      <c r="E21" s="82">
        <f>'Pt 2 Premium and Claims'!E22+'Pt 2 Premium and Claims'!E23-'Pt 2 Premium and Claims'!E24-'Pt 2 Premium and Claims'!E25</f>
        <v>0</v>
      </c>
      <c r="F21" s="83">
        <f>'Pt 2 Premium and Claims'!F22+'Pt 2 Premium and Claims'!F23-'Pt 2 Premium and Claims'!F24-'Pt 2 Premium and Claims'!F25</f>
        <v>0</v>
      </c>
      <c r="G21" s="84">
        <f>'Pt 2 Premium and Claims'!G22+'Pt 2 Premium and Claims'!G23-'Pt 2 Premium and Claims'!G24-'Pt 2 Premium and Claims'!G25</f>
        <v>0</v>
      </c>
      <c r="H21" s="83">
        <f>'Pt 2 Premium and Claims'!H22+'Pt 2 Premium and Claims'!H23-'Pt 2 Premium and Claims'!H24-'Pt 2 Premium and Claims'!H25</f>
        <v>0</v>
      </c>
      <c r="I21" s="82">
        <f>'Pt 2 Premium and Claims'!I22+'Pt 2 Premium and Claims'!I23-'Pt 2 Premium and Claims'!I24-'Pt 2 Premium and Claims'!I25</f>
        <v>0</v>
      </c>
      <c r="J21" s="83">
        <f>'Pt 2 Premium and Claims'!J22+'Pt 2 Premium and Claims'!J23-'Pt 2 Premium and Claims'!J24-'Pt 2 Premium and Claims'!J25</f>
        <v>0</v>
      </c>
      <c r="K21" s="82">
        <f>'Pt 2 Premium and Claims'!K22+'Pt 2 Premium and Claims'!K23-'Pt 2 Premium and Claims'!K24-'Pt 2 Premium and Claims'!K25</f>
        <v>26759</v>
      </c>
      <c r="L21" s="83">
        <f>'Pt 2 Premium and Claims'!L22+'Pt 2 Premium and Claims'!L23-'Pt 2 Premium and Claims'!L24-'Pt 2 Premium and Claims'!L25</f>
        <v>26759</v>
      </c>
      <c r="M21" s="82">
        <f>'Pt 2 Premium and Claims'!M22+'Pt 2 Premium and Claims'!M23-'Pt 2 Premium and Claims'!M24-'Pt 2 Premium and Claims'!M25</f>
        <v>0</v>
      </c>
      <c r="N21" s="83">
        <f>'Pt 2 Premium and Claims'!N22+'Pt 2 Premium and Claims'!N23-'Pt 2 Premium and Claims'!N24-'Pt 2 Premium and Claims'!N25</f>
        <v>0</v>
      </c>
      <c r="O21" s="82">
        <f>'Pt 2 Premium and Claims'!O22+'Pt 2 Premium and Claims'!O23-'Pt 2 Premium and Claims'!O24-'Pt 2 Premium and Claims'!O25</f>
        <v>46061168</v>
      </c>
      <c r="P21" s="83">
        <f>'Pt 2 Premium and Claims'!P22+'Pt 2 Premium and Claims'!P23-'Pt 2 Premium and Claims'!P24-'Pt 2 Premium and Claims'!P25</f>
        <v>46061168</v>
      </c>
      <c r="R21" s="195">
        <f>K21+O21</f>
        <v>46087927</v>
      </c>
    </row>
    <row r="22" spans="2:18" s="39" customFormat="1" x14ac:dyDescent="0.2">
      <c r="B22" s="85"/>
      <c r="C22" s="86"/>
      <c r="D22" s="87"/>
      <c r="E22" s="88"/>
      <c r="F22" s="89"/>
      <c r="G22" s="90"/>
      <c r="H22" s="91"/>
      <c r="I22" s="88"/>
      <c r="J22" s="92"/>
      <c r="K22" s="88"/>
      <c r="L22" s="89"/>
      <c r="M22" s="88"/>
      <c r="N22" s="91"/>
      <c r="O22" s="88"/>
      <c r="P22" s="89"/>
    </row>
    <row r="23" spans="2:18" s="39" customFormat="1" x14ac:dyDescent="0.2">
      <c r="B23" s="70" t="s">
        <v>1</v>
      </c>
      <c r="C23" s="71" t="s">
        <v>6</v>
      </c>
      <c r="D23" s="93"/>
      <c r="E23" s="77"/>
      <c r="F23" s="94"/>
      <c r="G23" s="75"/>
      <c r="H23" s="95"/>
      <c r="I23" s="77"/>
      <c r="J23" s="96"/>
      <c r="K23" s="77"/>
      <c r="L23" s="94"/>
      <c r="M23" s="77"/>
      <c r="N23" s="95"/>
      <c r="O23" s="77"/>
      <c r="P23" s="94"/>
    </row>
    <row r="24" spans="2:18" s="39" customFormat="1" x14ac:dyDescent="0.2">
      <c r="B24" s="97"/>
      <c r="C24" s="98">
        <v>2.1</v>
      </c>
      <c r="D24" s="81" t="s">
        <v>133</v>
      </c>
      <c r="E24" s="82">
        <f>'Pt 2 Premium and Claims'!E51</f>
        <v>0</v>
      </c>
      <c r="F24" s="83">
        <f>'Pt 2 Premium and Claims'!F51</f>
        <v>0</v>
      </c>
      <c r="G24" s="84">
        <f>'Pt 2 Premium and Claims'!G51</f>
        <v>0</v>
      </c>
      <c r="H24" s="83">
        <f>'Pt 2 Premium and Claims'!H51</f>
        <v>0</v>
      </c>
      <c r="I24" s="82">
        <f>'Pt 2 Premium and Claims'!I51</f>
        <v>0</v>
      </c>
      <c r="J24" s="83">
        <f>'Pt 2 Premium and Claims'!J51</f>
        <v>0</v>
      </c>
      <c r="K24" s="82">
        <f>'Pt 2 Premium and Claims'!K51</f>
        <v>16587</v>
      </c>
      <c r="L24" s="83">
        <f>'Pt 2 Premium and Claims'!L51</f>
        <v>21742.044541315081</v>
      </c>
      <c r="M24" s="82">
        <f>'Pt 2 Premium and Claims'!M51</f>
        <v>0</v>
      </c>
      <c r="N24" s="83">
        <f>'Pt 2 Premium and Claims'!N51</f>
        <v>0</v>
      </c>
      <c r="O24" s="82">
        <f>'Pt 2 Premium and Claims'!O51</f>
        <v>27808205</v>
      </c>
      <c r="P24" s="83">
        <f>'Pt 2 Premium and Claims'!P51</f>
        <v>27453289.430385575</v>
      </c>
    </row>
    <row r="25" spans="2:18" s="39" customFormat="1" x14ac:dyDescent="0.2">
      <c r="B25" s="99"/>
      <c r="C25" s="100"/>
      <c r="D25" s="87"/>
      <c r="E25" s="88"/>
      <c r="F25" s="89"/>
      <c r="G25" s="90"/>
      <c r="H25" s="91"/>
      <c r="I25" s="88"/>
      <c r="J25" s="92"/>
      <c r="K25" s="88"/>
      <c r="L25" s="89"/>
      <c r="M25" s="88"/>
      <c r="N25" s="91"/>
      <c r="O25" s="88"/>
      <c r="P25" s="89"/>
    </row>
    <row r="26" spans="2:18" x14ac:dyDescent="0.2">
      <c r="B26" s="70" t="s">
        <v>2</v>
      </c>
      <c r="C26" s="71" t="s">
        <v>46</v>
      </c>
      <c r="D26" s="72"/>
      <c r="E26" s="77"/>
      <c r="F26" s="94"/>
      <c r="G26" s="75"/>
      <c r="H26" s="95"/>
      <c r="I26" s="77"/>
      <c r="J26" s="96"/>
      <c r="K26" s="77"/>
      <c r="L26" s="94"/>
      <c r="M26" s="77"/>
      <c r="N26" s="95"/>
      <c r="O26" s="77"/>
      <c r="P26" s="94"/>
    </row>
    <row r="27" spans="2:18" s="39" customFormat="1" ht="30" x14ac:dyDescent="0.2">
      <c r="B27" s="97"/>
      <c r="C27" s="101">
        <v>3.1</v>
      </c>
      <c r="D27" s="81" t="s">
        <v>135</v>
      </c>
      <c r="E27" s="77"/>
      <c r="F27" s="94"/>
      <c r="G27" s="75"/>
      <c r="H27" s="95"/>
      <c r="I27" s="77"/>
      <c r="J27" s="96"/>
      <c r="K27" s="77"/>
      <c r="L27" s="94"/>
      <c r="M27" s="77"/>
      <c r="N27" s="95"/>
      <c r="O27" s="77"/>
      <c r="P27" s="94"/>
    </row>
    <row r="28" spans="2:18" s="39" customFormat="1" x14ac:dyDescent="0.2">
      <c r="B28" s="97"/>
      <c r="C28" s="101"/>
      <c r="D28" s="81" t="s">
        <v>58</v>
      </c>
      <c r="E28" s="102"/>
      <c r="F28" s="103"/>
      <c r="G28" s="104"/>
      <c r="H28" s="105"/>
      <c r="I28" s="106"/>
      <c r="J28" s="107"/>
      <c r="K28" s="106"/>
      <c r="L28" s="108"/>
      <c r="M28" s="106"/>
      <c r="N28" s="105"/>
      <c r="O28" s="106"/>
      <c r="P28" s="108"/>
    </row>
    <row r="29" spans="2:18" s="39" customFormat="1" ht="30" x14ac:dyDescent="0.25">
      <c r="B29" s="97"/>
      <c r="C29" s="101"/>
      <c r="D29" s="81" t="s">
        <v>67</v>
      </c>
      <c r="E29" s="106"/>
      <c r="F29" s="108"/>
      <c r="G29" s="104"/>
      <c r="H29" s="105"/>
      <c r="I29" s="106"/>
      <c r="J29" s="107"/>
      <c r="K29" s="106"/>
      <c r="L29" s="108"/>
      <c r="M29" s="106"/>
      <c r="N29" s="105"/>
      <c r="O29" s="106"/>
      <c r="P29" s="108"/>
      <c r="R29" s="406" t="s">
        <v>165</v>
      </c>
    </row>
    <row r="30" spans="2:18" ht="45" x14ac:dyDescent="0.2">
      <c r="B30" s="79"/>
      <c r="C30" s="101">
        <v>3.2</v>
      </c>
      <c r="D30" s="81" t="s">
        <v>136</v>
      </c>
      <c r="E30" s="77"/>
      <c r="F30" s="94"/>
      <c r="G30" s="75"/>
      <c r="H30" s="95"/>
      <c r="I30" s="77"/>
      <c r="J30" s="96"/>
      <c r="K30" s="77"/>
      <c r="L30" s="94"/>
      <c r="M30" s="77"/>
      <c r="N30" s="95"/>
      <c r="O30" s="77"/>
      <c r="P30" s="94"/>
    </row>
    <row r="31" spans="2:18" x14ac:dyDescent="0.2">
      <c r="B31" s="79"/>
      <c r="C31" s="101"/>
      <c r="D31" s="109" t="s">
        <v>42</v>
      </c>
      <c r="E31" s="110"/>
      <c r="F31" s="108"/>
      <c r="G31" s="104"/>
      <c r="H31" s="105"/>
      <c r="I31" s="106"/>
      <c r="J31" s="107"/>
      <c r="K31" s="110"/>
      <c r="L31" s="108"/>
      <c r="M31" s="106"/>
      <c r="N31" s="105"/>
      <c r="O31" s="106"/>
      <c r="P31" s="108"/>
    </row>
    <row r="32" spans="2:18" x14ac:dyDescent="0.2">
      <c r="B32" s="79"/>
      <c r="C32" s="101"/>
      <c r="D32" s="109" t="s">
        <v>104</v>
      </c>
      <c r="E32" s="106"/>
      <c r="F32" s="108"/>
      <c r="G32" s="104"/>
      <c r="H32" s="105"/>
      <c r="I32" s="106"/>
      <c r="J32" s="107"/>
      <c r="K32" s="102">
        <v>687</v>
      </c>
      <c r="L32" s="103">
        <f>K32</f>
        <v>687</v>
      </c>
      <c r="M32" s="106"/>
      <c r="N32" s="105"/>
      <c r="O32" s="102">
        <v>1077216</v>
      </c>
      <c r="P32" s="103">
        <f>O32</f>
        <v>1077216</v>
      </c>
    </row>
    <row r="33" spans="2:19" x14ac:dyDescent="0.2">
      <c r="B33" s="79"/>
      <c r="C33" s="101"/>
      <c r="D33" s="109" t="s">
        <v>103</v>
      </c>
      <c r="E33" s="106"/>
      <c r="F33" s="108"/>
      <c r="G33" s="104"/>
      <c r="H33" s="105"/>
      <c r="I33" s="106"/>
      <c r="J33" s="107"/>
      <c r="K33" s="102"/>
      <c r="L33" s="103"/>
      <c r="M33" s="106"/>
      <c r="N33" s="105"/>
      <c r="O33" s="102"/>
      <c r="P33" s="103"/>
    </row>
    <row r="34" spans="2:19" x14ac:dyDescent="0.2">
      <c r="B34" s="79"/>
      <c r="C34" s="101">
        <v>3.3</v>
      </c>
      <c r="D34" s="109" t="s">
        <v>21</v>
      </c>
      <c r="E34" s="110"/>
      <c r="F34" s="108"/>
      <c r="G34" s="104"/>
      <c r="H34" s="105"/>
      <c r="I34" s="106"/>
      <c r="J34" s="107"/>
      <c r="K34" s="102">
        <f>30137*R34</f>
        <v>17.965360495776572</v>
      </c>
      <c r="L34" s="103">
        <f>K34</f>
        <v>17.965360495776572</v>
      </c>
      <c r="M34" s="106"/>
      <c r="N34" s="105"/>
      <c r="O34" s="102">
        <f>30137*S34</f>
        <v>30119.034639504222</v>
      </c>
      <c r="P34" s="103">
        <f>O34</f>
        <v>30119.034639504222</v>
      </c>
      <c r="R34" s="407">
        <f>'Pt 2 Premium and Claims'!K51/('Pt 2 Premium and Claims'!K51+'Pt 2 Premium and Claims'!O51)</f>
        <v>5.9612305457665239E-4</v>
      </c>
      <c r="S34" s="407">
        <f>'Pt 2 Premium and Claims'!O51/('Pt 2 Premium and Claims'!K51+'Pt 2 Premium and Claims'!O51)</f>
        <v>0.99940387694542332</v>
      </c>
    </row>
    <row r="35" spans="2:19" x14ac:dyDescent="0.2">
      <c r="B35" s="79"/>
      <c r="C35" s="101">
        <v>3.4</v>
      </c>
      <c r="D35" s="109" t="s">
        <v>72</v>
      </c>
      <c r="E35" s="111">
        <f t="shared" ref="E35:P35" si="0">SUM(E$28:E$29,E$31,E$34+IF($H$6="No",IF(MAX(E$32:E$33)=0,MIN(E$32:E$33),MAX(E$32:E$33)),SUM(E$32:E$33)))</f>
        <v>0</v>
      </c>
      <c r="F35" s="112">
        <f t="shared" si="0"/>
        <v>0</v>
      </c>
      <c r="G35" s="111">
        <f t="shared" si="0"/>
        <v>0</v>
      </c>
      <c r="H35" s="112">
        <f t="shared" si="0"/>
        <v>0</v>
      </c>
      <c r="I35" s="111">
        <f t="shared" si="0"/>
        <v>0</v>
      </c>
      <c r="J35" s="112">
        <f t="shared" si="0"/>
        <v>0</v>
      </c>
      <c r="K35" s="111">
        <f t="shared" si="0"/>
        <v>704.96536049577662</v>
      </c>
      <c r="L35" s="112">
        <f t="shared" si="0"/>
        <v>704.96536049577662</v>
      </c>
      <c r="M35" s="111">
        <f t="shared" si="0"/>
        <v>0</v>
      </c>
      <c r="N35" s="112">
        <f t="shared" si="0"/>
        <v>0</v>
      </c>
      <c r="O35" s="111">
        <f t="shared" si="0"/>
        <v>1107335.0346395043</v>
      </c>
      <c r="P35" s="112">
        <f t="shared" si="0"/>
        <v>1107335.0346395043</v>
      </c>
    </row>
    <row r="36" spans="2:19" s="39" customFormat="1" x14ac:dyDescent="0.2">
      <c r="B36" s="99"/>
      <c r="C36" s="100"/>
      <c r="D36" s="87"/>
      <c r="E36" s="88"/>
      <c r="F36" s="89"/>
      <c r="G36" s="90"/>
      <c r="H36" s="91"/>
      <c r="I36" s="88"/>
      <c r="J36" s="92"/>
      <c r="K36" s="88"/>
      <c r="L36" s="89"/>
      <c r="M36" s="88"/>
      <c r="N36" s="91"/>
      <c r="O36" s="88"/>
      <c r="P36" s="89"/>
    </row>
    <row r="37" spans="2:19" x14ac:dyDescent="0.2">
      <c r="B37" s="113" t="s">
        <v>3</v>
      </c>
      <c r="C37" s="114" t="s">
        <v>47</v>
      </c>
      <c r="D37" s="115"/>
      <c r="E37" s="77"/>
      <c r="F37" s="94"/>
      <c r="G37" s="75"/>
      <c r="H37" s="95"/>
      <c r="I37" s="77"/>
      <c r="J37" s="96"/>
      <c r="K37" s="77"/>
      <c r="L37" s="94"/>
      <c r="M37" s="77"/>
      <c r="N37" s="95"/>
      <c r="O37" s="77"/>
      <c r="P37" s="94"/>
    </row>
    <row r="38" spans="2:19" x14ac:dyDescent="0.2">
      <c r="B38" s="116"/>
      <c r="C38" s="101">
        <v>4.0999999999999996</v>
      </c>
      <c r="D38" s="109" t="s">
        <v>18</v>
      </c>
      <c r="E38" s="106"/>
      <c r="F38" s="108"/>
      <c r="G38" s="106"/>
      <c r="H38" s="108"/>
      <c r="I38" s="106"/>
      <c r="J38" s="108"/>
      <c r="K38" s="106"/>
      <c r="L38" s="108"/>
      <c r="M38" s="106"/>
      <c r="N38" s="108"/>
      <c r="O38" s="106"/>
      <c r="P38" s="108"/>
    </row>
    <row r="39" spans="2:19" x14ac:dyDescent="0.2">
      <c r="B39" s="116"/>
      <c r="C39" s="101">
        <v>4.2</v>
      </c>
      <c r="D39" s="109" t="s">
        <v>19</v>
      </c>
      <c r="E39" s="106"/>
      <c r="F39" s="108"/>
      <c r="G39" s="106"/>
      <c r="H39" s="108"/>
      <c r="I39" s="106"/>
      <c r="J39" s="108"/>
      <c r="K39" s="102">
        <v>951</v>
      </c>
      <c r="L39" s="103">
        <f>K39</f>
        <v>951</v>
      </c>
      <c r="M39" s="102"/>
      <c r="N39" s="103"/>
      <c r="O39" s="102">
        <v>3753</v>
      </c>
      <c r="P39" s="103">
        <f>O39</f>
        <v>3753</v>
      </c>
    </row>
    <row r="40" spans="2:19" x14ac:dyDescent="0.2">
      <c r="B40" s="116"/>
      <c r="C40" s="101">
        <v>4.3</v>
      </c>
      <c r="D40" s="109" t="s">
        <v>22</v>
      </c>
      <c r="E40" s="77"/>
      <c r="F40" s="94"/>
      <c r="G40" s="77"/>
      <c r="H40" s="94"/>
      <c r="I40" s="77"/>
      <c r="J40" s="94"/>
      <c r="K40" s="77"/>
      <c r="L40" s="94"/>
      <c r="M40" s="77"/>
      <c r="N40" s="94"/>
      <c r="O40" s="77"/>
      <c r="P40" s="94"/>
    </row>
    <row r="41" spans="2:19" ht="17.25" customHeight="1" x14ac:dyDescent="0.2">
      <c r="B41" s="116"/>
      <c r="C41" s="101"/>
      <c r="D41" s="81" t="s">
        <v>122</v>
      </c>
      <c r="E41" s="110"/>
      <c r="F41" s="108"/>
      <c r="G41" s="110"/>
      <c r="H41" s="108"/>
      <c r="I41" s="110"/>
      <c r="J41" s="108"/>
      <c r="K41" s="110"/>
      <c r="L41" s="108"/>
      <c r="M41" s="110"/>
      <c r="N41" s="108"/>
      <c r="O41" s="110"/>
      <c r="P41" s="108"/>
    </row>
    <row r="42" spans="2:19" ht="30" x14ac:dyDescent="0.2">
      <c r="B42" s="116"/>
      <c r="C42" s="117"/>
      <c r="D42" s="81" t="s">
        <v>123</v>
      </c>
      <c r="E42" s="110"/>
      <c r="F42" s="108"/>
      <c r="G42" s="110"/>
      <c r="H42" s="108"/>
      <c r="I42" s="110"/>
      <c r="J42" s="108"/>
      <c r="K42" s="110"/>
      <c r="L42" s="108"/>
      <c r="M42" s="110"/>
      <c r="N42" s="108"/>
      <c r="O42" s="110"/>
      <c r="P42" s="108"/>
      <c r="R42" s="407">
        <f>('Pt 2 Premium and Claims'!K51+'Pt 2 Premium and Claims'!O51)/491890066</f>
        <v>5.656709481097754E-2</v>
      </c>
    </row>
    <row r="43" spans="2:19" x14ac:dyDescent="0.2">
      <c r="B43" s="116"/>
      <c r="C43" s="101">
        <v>4.4000000000000004</v>
      </c>
      <c r="D43" s="109" t="s">
        <v>20</v>
      </c>
      <c r="E43" s="110"/>
      <c r="F43" s="104"/>
      <c r="G43" s="110"/>
      <c r="H43" s="104"/>
      <c r="I43" s="110"/>
      <c r="J43" s="104"/>
      <c r="K43" s="102">
        <v>334</v>
      </c>
      <c r="L43" s="408">
        <f>K43</f>
        <v>334</v>
      </c>
      <c r="M43" s="110"/>
      <c r="N43" s="104"/>
      <c r="O43" s="102">
        <v>559168</v>
      </c>
      <c r="P43" s="103">
        <f>O43</f>
        <v>559168</v>
      </c>
      <c r="R43" s="407">
        <f>'Pt 2 Premium and Claims'!K51/('Pt 2 Premium and Claims'!K51+'Pt 2 Premium and Claims'!O51)</f>
        <v>5.9612305457665239E-4</v>
      </c>
      <c r="S43" s="407">
        <f>'Pt 2 Premium and Claims'!O51/('Pt 2 Premium and Claims'!K51+'Pt 2 Premium and Claims'!O51)</f>
        <v>0.99940387694542332</v>
      </c>
    </row>
    <row r="44" spans="2:19" x14ac:dyDescent="0.2">
      <c r="B44" s="116"/>
      <c r="C44" s="101">
        <v>4.5</v>
      </c>
      <c r="D44" s="109" t="s">
        <v>98</v>
      </c>
      <c r="E44" s="82">
        <f>SUM(SUM(E38:E39)+SUM(E41:E43))</f>
        <v>0</v>
      </c>
      <c r="F44" s="83">
        <f t="shared" ref="F44:P44" si="1">SUM(SUM(F38:F39)+SUM(F41:F43))</f>
        <v>0</v>
      </c>
      <c r="G44" s="84">
        <f t="shared" si="1"/>
        <v>0</v>
      </c>
      <c r="H44" s="118">
        <f t="shared" si="1"/>
        <v>0</v>
      </c>
      <c r="I44" s="82">
        <f t="shared" si="1"/>
        <v>0</v>
      </c>
      <c r="J44" s="119">
        <f t="shared" si="1"/>
        <v>0</v>
      </c>
      <c r="K44" s="82">
        <f t="shared" si="1"/>
        <v>1285</v>
      </c>
      <c r="L44" s="83">
        <f t="shared" si="1"/>
        <v>1285</v>
      </c>
      <c r="M44" s="82">
        <f t="shared" si="1"/>
        <v>0</v>
      </c>
      <c r="N44" s="118">
        <f t="shared" si="1"/>
        <v>0</v>
      </c>
      <c r="O44" s="82">
        <f t="shared" si="1"/>
        <v>562921</v>
      </c>
      <c r="P44" s="83">
        <f t="shared" si="1"/>
        <v>562921</v>
      </c>
    </row>
    <row r="45" spans="2:19" s="39" customFormat="1" x14ac:dyDescent="0.2">
      <c r="B45" s="120"/>
      <c r="C45" s="121"/>
      <c r="D45" s="122"/>
      <c r="E45" s="77"/>
      <c r="F45" s="94"/>
      <c r="G45" s="75"/>
      <c r="H45" s="95"/>
      <c r="I45" s="77"/>
      <c r="J45" s="96"/>
      <c r="K45" s="77"/>
      <c r="L45" s="94"/>
      <c r="M45" s="77"/>
      <c r="N45" s="95"/>
      <c r="O45" s="77"/>
      <c r="P45" s="94"/>
    </row>
    <row r="46" spans="2:19" x14ac:dyDescent="0.2">
      <c r="B46" s="113" t="s">
        <v>4</v>
      </c>
      <c r="C46" s="123" t="s">
        <v>48</v>
      </c>
      <c r="D46" s="124"/>
      <c r="E46" s="77"/>
      <c r="F46" s="94"/>
      <c r="G46" s="75"/>
      <c r="H46" s="95"/>
      <c r="I46" s="77"/>
      <c r="J46" s="96"/>
      <c r="K46" s="77"/>
      <c r="L46" s="94"/>
      <c r="M46" s="77"/>
      <c r="N46" s="95"/>
      <c r="O46" s="77"/>
      <c r="P46" s="94"/>
    </row>
    <row r="47" spans="2:19" s="39" customFormat="1" x14ac:dyDescent="0.2">
      <c r="B47" s="97"/>
      <c r="C47" s="101">
        <v>5.0999999999999996</v>
      </c>
      <c r="D47" s="109" t="s">
        <v>5</v>
      </c>
      <c r="E47" s="125"/>
      <c r="F47" s="126"/>
      <c r="G47" s="125"/>
      <c r="H47" s="126"/>
      <c r="I47" s="125"/>
      <c r="J47" s="126"/>
      <c r="K47" s="125">
        <v>40</v>
      </c>
      <c r="L47" s="126">
        <f>K47</f>
        <v>40</v>
      </c>
      <c r="M47" s="125"/>
      <c r="N47" s="126"/>
      <c r="O47" s="125">
        <v>59314</v>
      </c>
      <c r="P47" s="405">
        <f>O47</f>
        <v>59314</v>
      </c>
    </row>
    <row r="48" spans="2:19" s="39" customFormat="1" x14ac:dyDescent="0.2">
      <c r="B48" s="97"/>
      <c r="C48" s="101">
        <v>5.2</v>
      </c>
      <c r="D48" s="109" t="s">
        <v>27</v>
      </c>
      <c r="E48" s="125"/>
      <c r="F48" s="126"/>
      <c r="G48" s="125"/>
      <c r="H48" s="126"/>
      <c r="I48" s="125"/>
      <c r="J48" s="126"/>
      <c r="K48" s="125">
        <v>688</v>
      </c>
      <c r="L48" s="126">
        <f>K48</f>
        <v>688</v>
      </c>
      <c r="M48" s="125"/>
      <c r="N48" s="126"/>
      <c r="O48" s="125">
        <v>707024</v>
      </c>
      <c r="P48" s="405">
        <f>O48</f>
        <v>707024</v>
      </c>
    </row>
    <row r="49" spans="2:16" s="39" customFormat="1" ht="15.75" thickBot="1" x14ac:dyDescent="0.25">
      <c r="B49" s="97"/>
      <c r="C49" s="101">
        <v>5.3</v>
      </c>
      <c r="D49" s="109" t="s">
        <v>23</v>
      </c>
      <c r="E49" s="127">
        <f>E48/12</f>
        <v>0</v>
      </c>
      <c r="F49" s="128">
        <f t="shared" ref="F49:P49" si="2">F48/12</f>
        <v>0</v>
      </c>
      <c r="G49" s="127">
        <f t="shared" si="2"/>
        <v>0</v>
      </c>
      <c r="H49" s="128">
        <f>H48/12</f>
        <v>0</v>
      </c>
      <c r="I49" s="127">
        <f t="shared" si="2"/>
        <v>0</v>
      </c>
      <c r="J49" s="128">
        <f t="shared" si="2"/>
        <v>0</v>
      </c>
      <c r="K49" s="127">
        <f t="shared" si="2"/>
        <v>57.333333333333336</v>
      </c>
      <c r="L49" s="128">
        <f t="shared" si="2"/>
        <v>57.333333333333336</v>
      </c>
      <c r="M49" s="127">
        <f>M48/12</f>
        <v>0</v>
      </c>
      <c r="N49" s="128">
        <f>N48/12</f>
        <v>0</v>
      </c>
      <c r="O49" s="127">
        <f t="shared" si="2"/>
        <v>58918.666666666664</v>
      </c>
      <c r="P49" s="128">
        <f t="shared" si="2"/>
        <v>58918.666666666664</v>
      </c>
    </row>
    <row r="50" spans="2:16" ht="45" customHeight="1" x14ac:dyDescent="0.2">
      <c r="B50" s="129"/>
      <c r="C50" s="130"/>
      <c r="D50" s="131"/>
      <c r="E50" s="333" t="str">
        <f>"Grand Total as of "&amp;""&amp;TEXT(E$18,"MM/DD/YYYY")&amp;" for ALL markets in col. 1-12."</f>
        <v>Grand Total as of 12/31/2019 for ALL markets in col. 1-12.</v>
      </c>
      <c r="F50" s="132"/>
      <c r="G50" s="132"/>
      <c r="H50" s="132"/>
      <c r="I50" s="132"/>
      <c r="J50" s="132"/>
      <c r="K50" s="133"/>
      <c r="L50" s="132"/>
      <c r="M50" s="132"/>
      <c r="N50" s="132"/>
      <c r="O50" s="132"/>
      <c r="P50" s="134"/>
    </row>
    <row r="51" spans="2:16" x14ac:dyDescent="0.2">
      <c r="B51" s="138" t="s">
        <v>56</v>
      </c>
      <c r="C51" s="139" t="s">
        <v>53</v>
      </c>
      <c r="D51" s="140"/>
      <c r="E51" s="391">
        <v>31809</v>
      </c>
      <c r="F51" s="141"/>
      <c r="G51" s="141"/>
      <c r="H51" s="141"/>
      <c r="I51" s="141"/>
      <c r="J51" s="141"/>
      <c r="K51" s="137"/>
      <c r="L51" s="141"/>
      <c r="M51" s="141"/>
      <c r="N51" s="141"/>
      <c r="O51" s="141"/>
      <c r="P51" s="142"/>
    </row>
    <row r="52" spans="2:16" ht="15.75" thickBot="1" x14ac:dyDescent="0.25">
      <c r="B52" s="143" t="s">
        <v>57</v>
      </c>
      <c r="C52" s="144" t="s">
        <v>129</v>
      </c>
      <c r="D52" s="145"/>
      <c r="E52" s="146">
        <v>0</v>
      </c>
      <c r="F52" s="147"/>
      <c r="G52" s="147"/>
      <c r="H52" s="147"/>
      <c r="I52" s="147"/>
      <c r="J52" s="147"/>
      <c r="K52" s="148"/>
      <c r="L52" s="147"/>
      <c r="M52" s="147"/>
      <c r="N52" s="147"/>
      <c r="O52" s="147"/>
      <c r="P52" s="149"/>
    </row>
    <row r="53" spans="2:16" x14ac:dyDescent="0.2">
      <c r="B53" s="24"/>
      <c r="C53" s="24"/>
      <c r="D53" s="24"/>
      <c r="E53" s="150"/>
      <c r="F53" s="150"/>
      <c r="G53" s="150"/>
      <c r="H53" s="150"/>
      <c r="I53" s="150"/>
      <c r="J53" s="150"/>
      <c r="K53" s="150"/>
      <c r="L53" s="150"/>
      <c r="M53" s="150"/>
      <c r="N53" s="150"/>
      <c r="O53" s="150"/>
      <c r="P53" s="150"/>
    </row>
    <row r="54" spans="2:16" ht="15.75" x14ac:dyDescent="0.25">
      <c r="B54" s="151" t="s">
        <v>61</v>
      </c>
      <c r="C54" s="151"/>
      <c r="D54" s="151"/>
      <c r="E54" s="150"/>
      <c r="F54" s="150"/>
      <c r="G54" s="150"/>
      <c r="H54" s="150"/>
      <c r="I54" s="150"/>
      <c r="J54" s="150"/>
      <c r="K54" s="150"/>
      <c r="L54" s="150"/>
      <c r="M54" s="150"/>
      <c r="N54" s="150"/>
      <c r="O54" s="150"/>
      <c r="P54" s="150"/>
    </row>
    <row r="55" spans="2:16" ht="17.25" customHeight="1" x14ac:dyDescent="0.25">
      <c r="B55" s="151"/>
      <c r="C55" s="248" t="s">
        <v>138</v>
      </c>
      <c r="D55" s="248"/>
      <c r="E55" s="150"/>
      <c r="F55" s="150"/>
      <c r="G55" s="150"/>
      <c r="H55" s="150"/>
      <c r="I55" s="150"/>
      <c r="J55" s="150"/>
      <c r="K55" s="150"/>
      <c r="L55" s="150"/>
      <c r="M55" s="150"/>
      <c r="N55" s="150"/>
      <c r="O55" s="150"/>
      <c r="P55" s="150"/>
    </row>
    <row r="56" spans="2:16" ht="16.5" customHeight="1" x14ac:dyDescent="0.25">
      <c r="B56" s="151"/>
      <c r="C56" s="151" t="s">
        <v>70</v>
      </c>
      <c r="D56" s="47"/>
      <c r="E56" s="150"/>
      <c r="F56" s="150"/>
      <c r="G56" s="150"/>
      <c r="H56" s="150"/>
      <c r="I56" s="150"/>
      <c r="J56" s="150"/>
      <c r="K56" s="150"/>
      <c r="L56" s="150"/>
      <c r="M56" s="150"/>
      <c r="N56" s="150"/>
      <c r="O56" s="150"/>
      <c r="P56" s="150"/>
    </row>
    <row r="57" spans="2:16" ht="17.25" customHeight="1" x14ac:dyDescent="0.25">
      <c r="B57" s="151"/>
      <c r="C57" s="151" t="s">
        <v>66</v>
      </c>
      <c r="D57" s="47"/>
    </row>
    <row r="58" spans="2:16" ht="17.25" customHeight="1" x14ac:dyDescent="0.2">
      <c r="B58" s="152"/>
      <c r="C58" s="248" t="s">
        <v>101</v>
      </c>
      <c r="D58" s="248"/>
      <c r="E58" s="153"/>
    </row>
    <row r="59" spans="2:16" ht="13.15" customHeight="1" x14ac:dyDescent="0.2">
      <c r="C59" s="154"/>
      <c r="D59" s="154"/>
    </row>
  </sheetData>
  <sheetProtection algorithmName="SHA-512" hashValue="A8D1cA3MkHK2rmeBt3mpryLs+pnUT+HvesBGfhS9iT30mqdSW0QglocdyHWKFp/6VyxARqWQ8IYNhOekH84iGw==" saltValue="zipF3j5H02z15AKFmYAbRw==" spinCount="100000" sheet="1" formatCells="0" formatColumns="0" formatRows="0"/>
  <dataConsolidate/>
  <phoneticPr fontId="24" type="noConversion"/>
  <conditionalFormatting sqref="E38:E39 E41:E42 E28:E29 E31:E35 G28:G29 G31:G34 I28:I29 I31:I34 E35:F35 E44 I44 G44 E47:F48">
    <cfRule type="cellIs" dxfId="43" priority="73" stopIfTrue="1" operator="lessThan">
      <formula>0</formula>
    </cfRule>
  </conditionalFormatting>
  <conditionalFormatting sqref="K28:K29 K31:K34 M28:M29 M31:M34 O28:O29 O31:O34 O44 M44 K44">
    <cfRule type="cellIs" dxfId="42" priority="42" stopIfTrue="1" operator="lessThan">
      <formula>0</formula>
    </cfRule>
  </conditionalFormatting>
  <conditionalFormatting sqref="G35:H35">
    <cfRule type="cellIs" dxfId="41" priority="14" stopIfTrue="1" operator="lessThan">
      <formula>0</formula>
    </cfRule>
  </conditionalFormatting>
  <conditionalFormatting sqref="I35:J35">
    <cfRule type="cellIs" dxfId="40" priority="13" stopIfTrue="1" operator="lessThan">
      <formula>0</formula>
    </cfRule>
  </conditionalFormatting>
  <conditionalFormatting sqref="K35:L35">
    <cfRule type="cellIs" dxfId="39" priority="12" stopIfTrue="1" operator="lessThan">
      <formula>0</formula>
    </cfRule>
  </conditionalFormatting>
  <conditionalFormatting sqref="M35:N35">
    <cfRule type="cellIs" dxfId="38" priority="11" stopIfTrue="1" operator="lessThan">
      <formula>0</formula>
    </cfRule>
  </conditionalFormatting>
  <conditionalFormatting sqref="O35:P35">
    <cfRule type="cellIs" dxfId="37" priority="10" stopIfTrue="1" operator="lessThan">
      <formula>0</formula>
    </cfRule>
  </conditionalFormatting>
  <conditionalFormatting sqref="G38:G39 I38:I39 K38:K39 M38:M39 O38:O39">
    <cfRule type="cellIs" dxfId="36" priority="9" stopIfTrue="1" operator="lessThan">
      <formula>0</formula>
    </cfRule>
  </conditionalFormatting>
  <conditionalFormatting sqref="F43">
    <cfRule type="cellIs" dxfId="35" priority="8" stopIfTrue="1" operator="lessThan">
      <formula>0</formula>
    </cfRule>
  </conditionalFormatting>
  <conditionalFormatting sqref="E43">
    <cfRule type="cellIs" dxfId="34" priority="6" stopIfTrue="1" operator="lessThan">
      <formula>0</formula>
    </cfRule>
  </conditionalFormatting>
  <conditionalFormatting sqref="H43 J43 L43 N43">
    <cfRule type="cellIs" dxfId="33" priority="4" stopIfTrue="1" operator="lessThan">
      <formula>0</formula>
    </cfRule>
  </conditionalFormatting>
  <conditionalFormatting sqref="G43 I43 K43 M43 O43">
    <cfRule type="cellIs" dxfId="32" priority="3" stopIfTrue="1" operator="lessThan">
      <formula>0</formula>
    </cfRule>
  </conditionalFormatting>
  <conditionalFormatting sqref="G41:G42 I41:I42 K41:K42 M41:M42 O41:O42">
    <cfRule type="cellIs" dxfId="31" priority="2" stopIfTrue="1" operator="lessThan">
      <formula>0</formula>
    </cfRule>
  </conditionalFormatting>
  <conditionalFormatting sqref="G47:O48">
    <cfRule type="cellIs" dxfId="30" priority="1" stopIfTrue="1" operator="lessThan">
      <formula>0</formula>
    </cfRule>
  </conditionalFormatting>
  <pageMargins left="0.2" right="0.2" top="0.35" bottom="0.25" header="0.2" footer="0.2"/>
  <pageSetup scale="54" fitToWidth="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00B050"/>
    <pageSetUpPr fitToPage="1"/>
  </sheetPr>
  <dimension ref="A1:T59"/>
  <sheetViews>
    <sheetView topLeftCell="A7" zoomScale="80" zoomScaleNormal="80" workbookViewId="0">
      <pane xSplit="4" ySplit="6" topLeftCell="K28" activePane="bottomRight" state="frozen"/>
      <selection activeCell="C17" sqref="C17"/>
      <selection pane="topRight" activeCell="C17" sqref="C17"/>
      <selection pane="bottomLeft" activeCell="C17" sqref="C17"/>
      <selection pane="bottomRight" activeCell="R37" sqref="R37"/>
    </sheetView>
  </sheetViews>
  <sheetFormatPr defaultColWidth="9.28515625" defaultRowHeight="15" x14ac:dyDescent="0.2"/>
  <cols>
    <col min="1" max="1" width="1.7109375" style="10" customWidth="1"/>
    <col min="2" max="2" width="3.5703125" style="25" customWidth="1"/>
    <col min="3" max="3" width="5.42578125" style="25" customWidth="1"/>
    <col min="4" max="4" width="78" style="25" customWidth="1"/>
    <col min="5" max="5" width="24.140625" style="11" customWidth="1"/>
    <col min="6" max="6" width="27.42578125" style="11" customWidth="1"/>
    <col min="7" max="7" width="17.85546875" style="11" customWidth="1"/>
    <col min="8" max="8" width="25.140625" style="11" customWidth="1"/>
    <col min="9" max="16" width="19.42578125" style="11" customWidth="1"/>
    <col min="17" max="17" width="9.28515625" style="11"/>
    <col min="18" max="18" width="15.5703125" style="11" bestFit="1" customWidth="1"/>
    <col min="19" max="19" width="14.85546875" style="11" bestFit="1" customWidth="1"/>
    <col min="20" max="20" width="18.85546875" style="11" bestFit="1" customWidth="1"/>
    <col min="21" max="16384" width="9.28515625" style="11"/>
  </cols>
  <sheetData>
    <row r="1" spans="1:16" ht="15.75" x14ac:dyDescent="0.25">
      <c r="B1" s="26" t="s">
        <v>139</v>
      </c>
      <c r="C1" s="24"/>
      <c r="D1" s="24"/>
    </row>
    <row r="2" spans="1:16" s="10" customFormat="1" ht="15.75" x14ac:dyDescent="0.25">
      <c r="B2" s="40" t="s">
        <v>142</v>
      </c>
      <c r="C2" s="41"/>
      <c r="D2" s="41"/>
    </row>
    <row r="3" spans="1:16" ht="15.75" x14ac:dyDescent="0.25">
      <c r="B3" s="26" t="s">
        <v>60</v>
      </c>
      <c r="C3" s="24"/>
      <c r="D3" s="155"/>
    </row>
    <row r="4" spans="1:16" x14ac:dyDescent="0.2">
      <c r="B4" s="24"/>
      <c r="C4" s="24"/>
      <c r="D4" s="24"/>
    </row>
    <row r="5" spans="1:16" s="9" customFormat="1" ht="15.75" x14ac:dyDescent="0.25">
      <c r="A5" s="12"/>
      <c r="B5" s="44" t="s">
        <v>87</v>
      </c>
      <c r="C5" s="45"/>
      <c r="D5" s="45"/>
      <c r="E5" s="11"/>
      <c r="F5" s="11"/>
      <c r="G5" s="11"/>
      <c r="I5" s="11"/>
      <c r="J5" s="11"/>
      <c r="K5" s="11"/>
      <c r="L5" s="11"/>
      <c r="M5" s="11"/>
      <c r="O5" s="11"/>
      <c r="P5" s="11"/>
    </row>
    <row r="6" spans="1:16" s="9" customFormat="1" ht="15" customHeight="1" x14ac:dyDescent="0.2">
      <c r="A6" s="12"/>
      <c r="B6" s="381"/>
      <c r="C6" s="382"/>
      <c r="D6" s="196">
        <f>'Cover Page'!C7</f>
        <v>0</v>
      </c>
      <c r="E6" s="343"/>
      <c r="F6" s="343"/>
      <c r="G6" s="10"/>
      <c r="H6" s="23"/>
      <c r="K6" s="385"/>
      <c r="L6" s="385"/>
      <c r="M6" s="10"/>
      <c r="N6" s="23"/>
    </row>
    <row r="7" spans="1:16" s="9" customFormat="1" ht="15.75" customHeight="1" x14ac:dyDescent="0.25">
      <c r="A7" s="12"/>
      <c r="B7" s="44" t="s">
        <v>88</v>
      </c>
      <c r="C7" s="45"/>
      <c r="D7" s="45"/>
      <c r="E7" s="344"/>
      <c r="F7" s="344"/>
      <c r="G7" s="10"/>
      <c r="H7" s="10"/>
      <c r="K7" s="10"/>
      <c r="L7" s="10"/>
      <c r="M7" s="10"/>
      <c r="N7" s="10"/>
    </row>
    <row r="8" spans="1:16" s="9" customFormat="1" ht="15" customHeight="1" x14ac:dyDescent="0.2">
      <c r="A8" s="12"/>
      <c r="B8" s="383"/>
      <c r="C8" s="382"/>
      <c r="D8" s="197" t="str">
        <f>'Cover Page'!C8</f>
        <v>Dentegra Insurance Company</v>
      </c>
      <c r="E8" s="344"/>
      <c r="F8" s="344"/>
      <c r="G8" s="10"/>
      <c r="H8" s="23"/>
      <c r="I8" s="11"/>
      <c r="J8" s="11"/>
      <c r="K8" s="385"/>
      <c r="L8" s="385"/>
      <c r="M8" s="10"/>
      <c r="N8" s="23"/>
      <c r="O8" s="11"/>
      <c r="P8" s="11"/>
    </row>
    <row r="9" spans="1:16" s="9" customFormat="1" ht="15.75" customHeight="1" x14ac:dyDescent="0.25">
      <c r="A9" s="12"/>
      <c r="B9" s="54" t="s">
        <v>90</v>
      </c>
      <c r="C9" s="45"/>
      <c r="D9" s="45"/>
      <c r="E9" s="345" t="s">
        <v>124</v>
      </c>
      <c r="F9" s="344"/>
      <c r="G9" s="12"/>
      <c r="H9" s="12"/>
      <c r="I9" s="11"/>
      <c r="J9" s="11"/>
      <c r="K9" s="14"/>
      <c r="L9" s="14"/>
      <c r="M9" s="12"/>
      <c r="N9" s="12"/>
      <c r="O9" s="11"/>
      <c r="P9" s="11"/>
    </row>
    <row r="10" spans="1:16" s="9" customFormat="1" ht="15" customHeight="1" x14ac:dyDescent="0.2">
      <c r="A10" s="12"/>
      <c r="B10" s="384"/>
      <c r="C10" s="382"/>
      <c r="D10" s="197">
        <f>'Cover Page'!C9</f>
        <v>0</v>
      </c>
      <c r="E10" s="344"/>
      <c r="F10" s="344"/>
      <c r="G10" s="12"/>
      <c r="H10" s="23"/>
      <c r="I10" s="11"/>
      <c r="J10" s="11"/>
      <c r="K10" s="385"/>
      <c r="L10" s="385"/>
      <c r="M10" s="12"/>
      <c r="N10" s="23"/>
      <c r="O10" s="11"/>
      <c r="P10" s="11"/>
    </row>
    <row r="11" spans="1:16" s="9" customFormat="1" ht="15.75" customHeight="1" x14ac:dyDescent="0.25">
      <c r="A11" s="12"/>
      <c r="B11" s="54" t="s">
        <v>85</v>
      </c>
      <c r="C11" s="45"/>
      <c r="D11" s="45"/>
      <c r="E11" s="344"/>
      <c r="F11" s="344"/>
      <c r="G11" s="12"/>
      <c r="H11" s="15"/>
      <c r="I11" s="11"/>
      <c r="J11" s="11"/>
      <c r="K11" s="14"/>
      <c r="L11" s="14"/>
      <c r="M11" s="12"/>
      <c r="N11" s="15"/>
      <c r="O11" s="11"/>
      <c r="P11" s="11"/>
    </row>
    <row r="12" spans="1:16" s="9" customFormat="1" x14ac:dyDescent="0.2">
      <c r="A12" s="12"/>
      <c r="B12" s="384"/>
      <c r="C12" s="382"/>
      <c r="D12" s="197" t="str">
        <f>'Cover Page'!C6</f>
        <v>2019</v>
      </c>
      <c r="E12" s="385"/>
      <c r="F12" s="385"/>
      <c r="G12" s="12"/>
      <c r="H12" s="23"/>
      <c r="I12" s="11"/>
      <c r="J12" s="11"/>
      <c r="K12" s="385"/>
      <c r="L12" s="385"/>
      <c r="M12" s="12"/>
      <c r="N12" s="23"/>
      <c r="O12" s="11"/>
      <c r="P12" s="11"/>
    </row>
    <row r="13" spans="1:16" s="9" customFormat="1" x14ac:dyDescent="0.2">
      <c r="A13" s="12"/>
      <c r="B13" s="25"/>
      <c r="C13" s="25"/>
      <c r="D13" s="39"/>
      <c r="G13" s="16"/>
      <c r="H13" s="16"/>
      <c r="I13" s="11"/>
      <c r="J13" s="11"/>
      <c r="M13" s="16"/>
      <c r="N13" s="16"/>
      <c r="O13" s="11"/>
      <c r="P13" s="11"/>
    </row>
    <row r="14" spans="1:16" s="25" customFormat="1" ht="15.75" thickBot="1" x14ac:dyDescent="0.25">
      <c r="A14" s="39"/>
      <c r="D14" s="157"/>
    </row>
    <row r="15" spans="1:16" s="25" customFormat="1" ht="16.5" thickBot="1" x14ac:dyDescent="0.3">
      <c r="A15" s="39"/>
      <c r="D15" s="39"/>
      <c r="E15" s="319"/>
      <c r="F15" s="320"/>
      <c r="G15" s="320" t="s">
        <v>33</v>
      </c>
      <c r="H15" s="320"/>
      <c r="I15" s="320"/>
      <c r="J15" s="320"/>
      <c r="K15" s="319"/>
      <c r="L15" s="320"/>
      <c r="M15" s="320" t="s">
        <v>33</v>
      </c>
      <c r="N15" s="320"/>
      <c r="O15" s="320"/>
      <c r="P15" s="332"/>
    </row>
    <row r="16" spans="1:16" s="25" customFormat="1" ht="16.5" customHeight="1" thickBot="1" x14ac:dyDescent="0.25">
      <c r="A16" s="39"/>
      <c r="D16" s="39"/>
      <c r="E16" s="321"/>
      <c r="F16" s="336"/>
      <c r="G16" s="338" t="s">
        <v>106</v>
      </c>
      <c r="H16" s="336"/>
      <c r="I16" s="336"/>
      <c r="J16" s="337"/>
      <c r="K16" s="322"/>
      <c r="L16" s="323"/>
      <c r="M16" s="324" t="s">
        <v>107</v>
      </c>
      <c r="N16" s="323"/>
      <c r="O16" s="323"/>
      <c r="P16" s="325"/>
    </row>
    <row r="17" spans="1:20" s="25" customFormat="1" ht="16.5" thickBot="1" x14ac:dyDescent="0.3">
      <c r="A17" s="39"/>
      <c r="D17" s="39"/>
      <c r="E17" s="340" t="s">
        <v>8</v>
      </c>
      <c r="F17" s="339"/>
      <c r="G17" s="340"/>
      <c r="H17" s="342" t="s">
        <v>9</v>
      </c>
      <c r="I17" s="330" t="s">
        <v>10</v>
      </c>
      <c r="J17" s="331"/>
      <c r="K17" s="340" t="s">
        <v>8</v>
      </c>
      <c r="L17" s="341"/>
      <c r="M17" s="340" t="s">
        <v>9</v>
      </c>
      <c r="N17" s="341"/>
      <c r="O17" s="330" t="s">
        <v>10</v>
      </c>
      <c r="P17" s="331"/>
    </row>
    <row r="18" spans="1:20" s="25" customFormat="1" x14ac:dyDescent="0.2">
      <c r="A18" s="39"/>
      <c r="D18" s="39"/>
      <c r="E18" s="59" t="s">
        <v>148</v>
      </c>
      <c r="F18" s="60" t="s">
        <v>148</v>
      </c>
      <c r="G18" s="59" t="s">
        <v>148</v>
      </c>
      <c r="H18" s="61" t="s">
        <v>148</v>
      </c>
      <c r="I18" s="59" t="s">
        <v>148</v>
      </c>
      <c r="J18" s="61" t="s">
        <v>148</v>
      </c>
      <c r="K18" s="59" t="s">
        <v>148</v>
      </c>
      <c r="L18" s="61" t="s">
        <v>148</v>
      </c>
      <c r="M18" s="59" t="s">
        <v>148</v>
      </c>
      <c r="N18" s="61" t="s">
        <v>148</v>
      </c>
      <c r="O18" s="59" t="s">
        <v>148</v>
      </c>
      <c r="P18" s="61" t="s">
        <v>148</v>
      </c>
    </row>
    <row r="19" spans="1:20" s="25" customFormat="1" ht="32.25" thickBot="1" x14ac:dyDescent="0.25">
      <c r="A19" s="39"/>
      <c r="B19" s="316"/>
      <c r="C19" s="313"/>
      <c r="D19" s="318" t="s">
        <v>152</v>
      </c>
      <c r="E19" s="62" t="str">
        <f>"12/31/"&amp;""&amp;'Cover Page'!C$6</f>
        <v>12/31/2019</v>
      </c>
      <c r="F19" s="63">
        <f>DATE(YEAR(E19)+0,MONTH(E19)+3,DAY(E19)+0)</f>
        <v>43921</v>
      </c>
      <c r="G19" s="62" t="str">
        <f>"12/31/"&amp;""&amp;'Cover Page'!C$6</f>
        <v>12/31/2019</v>
      </c>
      <c r="H19" s="64">
        <f>DATE(YEAR(G19)+0,MONTH(G19)+3,DAY(G19)+0)</f>
        <v>43921</v>
      </c>
      <c r="I19" s="62" t="str">
        <f>"12/31/"&amp;""&amp;'Cover Page'!C$6</f>
        <v>12/31/2019</v>
      </c>
      <c r="J19" s="64">
        <f>DATE(YEAR(I19)+0,MONTH(I19)+3,DAY(I19)+0)</f>
        <v>43921</v>
      </c>
      <c r="K19" s="62" t="str">
        <f>"12/31/"&amp;""&amp;'Cover Page'!C$6</f>
        <v>12/31/2019</v>
      </c>
      <c r="L19" s="64">
        <f>DATE(YEAR(K19)+0,MONTH(K19)+3,DAY(K19)+0)</f>
        <v>43921</v>
      </c>
      <c r="M19" s="62" t="str">
        <f>"12/31/"&amp;""&amp;'Cover Page'!C$6</f>
        <v>12/31/2019</v>
      </c>
      <c r="N19" s="64">
        <f>DATE(YEAR(M19)+0,MONTH(M19)+3,DAY(M19)+0)</f>
        <v>43921</v>
      </c>
      <c r="O19" s="62" t="str">
        <f>"12/31/"&amp;""&amp;'Cover Page'!C$6</f>
        <v>12/31/2019</v>
      </c>
      <c r="P19" s="64">
        <f>DATE(YEAR(O19)+0,MONTH(O19)+3,DAY(O19)+0)</f>
        <v>43921</v>
      </c>
    </row>
    <row r="20" spans="1:20" s="39" customFormat="1" ht="21" customHeight="1" x14ac:dyDescent="0.2">
      <c r="B20" s="314"/>
      <c r="C20" s="315"/>
      <c r="D20" s="317" t="s">
        <v>150</v>
      </c>
      <c r="E20" s="158">
        <v>1</v>
      </c>
      <c r="F20" s="159">
        <v>2</v>
      </c>
      <c r="G20" s="158">
        <v>3</v>
      </c>
      <c r="H20" s="159">
        <v>4</v>
      </c>
      <c r="I20" s="158">
        <v>5</v>
      </c>
      <c r="J20" s="159">
        <v>6</v>
      </c>
      <c r="K20" s="158">
        <v>7</v>
      </c>
      <c r="L20" s="159">
        <v>8</v>
      </c>
      <c r="M20" s="158">
        <v>9</v>
      </c>
      <c r="N20" s="159">
        <v>10</v>
      </c>
      <c r="O20" s="158">
        <v>11</v>
      </c>
      <c r="P20" s="159">
        <v>12</v>
      </c>
    </row>
    <row r="21" spans="1:20" s="25" customFormat="1" x14ac:dyDescent="0.2">
      <c r="A21" s="39"/>
      <c r="B21" s="70" t="s">
        <v>0</v>
      </c>
      <c r="C21" s="114" t="s">
        <v>64</v>
      </c>
      <c r="D21" s="160"/>
      <c r="E21" s="161"/>
      <c r="F21" s="162"/>
      <c r="G21" s="161"/>
      <c r="H21" s="163"/>
      <c r="I21" s="161"/>
      <c r="J21" s="162"/>
      <c r="K21" s="161"/>
      <c r="L21" s="162"/>
      <c r="M21" s="161"/>
      <c r="N21" s="163"/>
      <c r="O21" s="161"/>
      <c r="P21" s="162"/>
    </row>
    <row r="22" spans="1:20" s="25" customFormat="1" x14ac:dyDescent="0.2">
      <c r="A22" s="39"/>
      <c r="B22" s="79"/>
      <c r="C22" s="80">
        <v>1.1000000000000001</v>
      </c>
      <c r="D22" s="109" t="s">
        <v>15</v>
      </c>
      <c r="E22" s="164"/>
      <c r="F22" s="165"/>
      <c r="G22" s="164"/>
      <c r="H22" s="165"/>
      <c r="I22" s="164"/>
      <c r="J22" s="165"/>
      <c r="K22" s="164">
        <v>29371</v>
      </c>
      <c r="L22" s="165">
        <f>K22</f>
        <v>29371</v>
      </c>
      <c r="M22" s="164"/>
      <c r="N22" s="165"/>
      <c r="O22" s="164">
        <v>45836275</v>
      </c>
      <c r="P22" s="165">
        <f>O22</f>
        <v>45836275</v>
      </c>
      <c r="R22" s="409"/>
      <c r="S22" s="409"/>
      <c r="T22" s="409"/>
    </row>
    <row r="23" spans="1:20" s="25" customFormat="1" x14ac:dyDescent="0.2">
      <c r="A23" s="39"/>
      <c r="B23" s="79"/>
      <c r="C23" s="80">
        <v>1.2</v>
      </c>
      <c r="D23" s="109" t="s">
        <v>16</v>
      </c>
      <c r="E23" s="164"/>
      <c r="F23" s="165"/>
      <c r="G23" s="164"/>
      <c r="H23" s="165"/>
      <c r="I23" s="164"/>
      <c r="J23" s="165"/>
      <c r="K23" s="164">
        <v>4440</v>
      </c>
      <c r="L23" s="165">
        <f>K23</f>
        <v>4440</v>
      </c>
      <c r="M23" s="164"/>
      <c r="N23" s="165"/>
      <c r="O23" s="164">
        <v>4485523</v>
      </c>
      <c r="P23" s="165">
        <f t="shared" ref="P23:P24" si="0">O23</f>
        <v>4485523</v>
      </c>
    </row>
    <row r="24" spans="1:20" s="25" customFormat="1" x14ac:dyDescent="0.2">
      <c r="A24" s="39"/>
      <c r="B24" s="79"/>
      <c r="C24" s="80">
        <v>1.3</v>
      </c>
      <c r="D24" s="109" t="s">
        <v>34</v>
      </c>
      <c r="E24" s="164"/>
      <c r="F24" s="165"/>
      <c r="G24" s="164"/>
      <c r="H24" s="165"/>
      <c r="I24" s="164"/>
      <c r="J24" s="165"/>
      <c r="K24" s="164">
        <f>31983-K22+K23</f>
        <v>7052</v>
      </c>
      <c r="L24" s="165">
        <f>K24</f>
        <v>7052</v>
      </c>
      <c r="M24" s="164"/>
      <c r="N24" s="165"/>
      <c r="O24" s="164">
        <f>45611382-O22+O23</f>
        <v>4260630</v>
      </c>
      <c r="P24" s="165">
        <f t="shared" si="0"/>
        <v>4260630</v>
      </c>
    </row>
    <row r="25" spans="1:20" s="25" customFormat="1" x14ac:dyDescent="0.2">
      <c r="A25" s="39"/>
      <c r="B25" s="79"/>
      <c r="C25" s="80">
        <v>1.4</v>
      </c>
      <c r="D25" s="109" t="s">
        <v>17</v>
      </c>
      <c r="E25" s="164"/>
      <c r="F25" s="165"/>
      <c r="G25" s="164"/>
      <c r="H25" s="165"/>
      <c r="I25" s="164"/>
      <c r="J25" s="165"/>
      <c r="K25" s="164"/>
      <c r="L25" s="165"/>
      <c r="M25" s="164"/>
      <c r="N25" s="165"/>
      <c r="O25" s="164"/>
      <c r="P25" s="165"/>
    </row>
    <row r="26" spans="1:20" s="25" customFormat="1" x14ac:dyDescent="0.2">
      <c r="A26" s="39"/>
      <c r="B26" s="166"/>
      <c r="C26" s="167"/>
      <c r="D26" s="136"/>
      <c r="E26" s="168"/>
      <c r="F26" s="169"/>
      <c r="G26" s="168"/>
      <c r="H26" s="170"/>
      <c r="I26" s="168"/>
      <c r="J26" s="169"/>
      <c r="K26" s="168"/>
      <c r="L26" s="169"/>
      <c r="M26" s="168"/>
      <c r="N26" s="170"/>
      <c r="O26" s="168"/>
      <c r="P26" s="169"/>
    </row>
    <row r="27" spans="1:20" s="25" customFormat="1" x14ac:dyDescent="0.2">
      <c r="A27" s="39"/>
      <c r="B27" s="79" t="s">
        <v>1</v>
      </c>
      <c r="C27" s="123" t="s">
        <v>65</v>
      </c>
      <c r="D27" s="171"/>
      <c r="E27" s="172"/>
      <c r="F27" s="173"/>
      <c r="G27" s="172"/>
      <c r="H27" s="174"/>
      <c r="I27" s="172"/>
      <c r="J27" s="173"/>
      <c r="K27" s="172"/>
      <c r="L27" s="173"/>
      <c r="M27" s="172"/>
      <c r="N27" s="174"/>
      <c r="O27" s="172"/>
      <c r="P27" s="173"/>
    </row>
    <row r="28" spans="1:20" s="25" customFormat="1" x14ac:dyDescent="0.2">
      <c r="A28" s="39"/>
      <c r="B28" s="79"/>
      <c r="C28" s="80">
        <v>2.1</v>
      </c>
      <c r="D28" s="109" t="s">
        <v>39</v>
      </c>
      <c r="E28" s="172"/>
      <c r="F28" s="173"/>
      <c r="G28" s="172"/>
      <c r="H28" s="174"/>
      <c r="I28" s="172"/>
      <c r="J28" s="173"/>
      <c r="K28" s="172"/>
      <c r="L28" s="173"/>
      <c r="M28" s="172"/>
      <c r="N28" s="174"/>
      <c r="O28" s="172"/>
      <c r="P28" s="173"/>
    </row>
    <row r="29" spans="1:20" s="25" customFormat="1" x14ac:dyDescent="0.2">
      <c r="A29" s="39"/>
      <c r="B29" s="79"/>
      <c r="C29" s="80"/>
      <c r="D29" s="109" t="s">
        <v>55</v>
      </c>
      <c r="E29" s="164"/>
      <c r="F29" s="175"/>
      <c r="G29" s="164"/>
      <c r="H29" s="175"/>
      <c r="I29" s="164"/>
      <c r="J29" s="175"/>
      <c r="K29" s="164">
        <f>16587+263</f>
        <v>16850</v>
      </c>
      <c r="L29" s="175"/>
      <c r="M29" s="164"/>
      <c r="N29" s="175"/>
      <c r="O29" s="164">
        <f>28064919-K29</f>
        <v>28048069</v>
      </c>
      <c r="P29" s="175"/>
    </row>
    <row r="30" spans="1:20" s="25" customFormat="1" ht="28.5" customHeight="1" x14ac:dyDescent="0.2">
      <c r="A30" s="39"/>
      <c r="B30" s="79"/>
      <c r="C30" s="80"/>
      <c r="D30" s="81" t="s">
        <v>54</v>
      </c>
      <c r="E30" s="176"/>
      <c r="F30" s="165"/>
      <c r="G30" s="176"/>
      <c r="H30" s="165"/>
      <c r="I30" s="176"/>
      <c r="J30" s="165"/>
      <c r="K30" s="176"/>
      <c r="L30" s="165">
        <f>K29-(K29*R30)+(K32*S30)</f>
        <v>20273.749494377145</v>
      </c>
      <c r="M30" s="176"/>
      <c r="N30" s="165"/>
      <c r="O30" s="176"/>
      <c r="P30" s="165">
        <f>O29-(O29*R30)+(O32*S30)</f>
        <v>27170902.060932498</v>
      </c>
      <c r="R30" s="25">
        <f>887097/14330623</f>
        <v>6.1902193645035533E-2</v>
      </c>
      <c r="S30" s="25">
        <f>723662/1261240</f>
        <v>0.57377025784148927</v>
      </c>
      <c r="T30" s="409"/>
    </row>
    <row r="31" spans="1:20" s="39" customFormat="1" x14ac:dyDescent="0.2">
      <c r="B31" s="97"/>
      <c r="C31" s="80">
        <v>2.2000000000000002</v>
      </c>
      <c r="D31" s="109" t="s">
        <v>35</v>
      </c>
      <c r="E31" s="172"/>
      <c r="F31" s="173"/>
      <c r="G31" s="172"/>
      <c r="H31" s="174"/>
      <c r="I31" s="172"/>
      <c r="J31" s="173"/>
      <c r="K31" s="172"/>
      <c r="L31" s="173"/>
      <c r="M31" s="172"/>
      <c r="N31" s="174"/>
      <c r="O31" s="172"/>
      <c r="P31" s="173"/>
    </row>
    <row r="32" spans="1:20" s="39" customFormat="1" ht="30" x14ac:dyDescent="0.2">
      <c r="B32" s="97"/>
      <c r="C32" s="80"/>
      <c r="D32" s="81" t="s">
        <v>51</v>
      </c>
      <c r="E32" s="164"/>
      <c r="F32" s="175"/>
      <c r="G32" s="164"/>
      <c r="H32" s="177"/>
      <c r="I32" s="164"/>
      <c r="J32" s="175"/>
      <c r="K32" s="164">
        <f>K34-263</f>
        <v>7785</v>
      </c>
      <c r="L32" s="175"/>
      <c r="M32" s="164"/>
      <c r="N32" s="177"/>
      <c r="O32" s="164">
        <v>1497237</v>
      </c>
      <c r="P32" s="175"/>
    </row>
    <row r="33" spans="1:20" s="39" customFormat="1" ht="30" x14ac:dyDescent="0.2">
      <c r="B33" s="97"/>
      <c r="C33" s="80"/>
      <c r="D33" s="81" t="s">
        <v>44</v>
      </c>
      <c r="E33" s="176"/>
      <c r="F33" s="165"/>
      <c r="G33" s="176"/>
      <c r="H33" s="178"/>
      <c r="I33" s="176"/>
      <c r="J33" s="165"/>
      <c r="K33" s="176"/>
      <c r="L33" s="165">
        <f>K32*R33</f>
        <v>1468.2950469379341</v>
      </c>
      <c r="M33" s="176"/>
      <c r="N33" s="178"/>
      <c r="O33" s="176"/>
      <c r="P33" s="165">
        <f>O32*R33</f>
        <v>282387.36945307796</v>
      </c>
      <c r="R33" s="39">
        <f>237877/1261240</f>
        <v>0.18860565792394787</v>
      </c>
      <c r="T33" s="411"/>
    </row>
    <row r="34" spans="1:20" s="25" customFormat="1" x14ac:dyDescent="0.2">
      <c r="A34" s="39"/>
      <c r="B34" s="79"/>
      <c r="C34" s="80">
        <v>2.2999999999999998</v>
      </c>
      <c r="D34" s="109" t="s">
        <v>28</v>
      </c>
      <c r="E34" s="164"/>
      <c r="F34" s="175"/>
      <c r="G34" s="164"/>
      <c r="H34" s="177"/>
      <c r="I34" s="164"/>
      <c r="J34" s="175"/>
      <c r="K34" s="164">
        <v>8048</v>
      </c>
      <c r="L34" s="175"/>
      <c r="M34" s="164"/>
      <c r="N34" s="177"/>
      <c r="O34" s="164">
        <v>1737101</v>
      </c>
      <c r="P34" s="175"/>
    </row>
    <row r="35" spans="1:20" s="39" customFormat="1" x14ac:dyDescent="0.2">
      <c r="B35" s="97"/>
      <c r="C35" s="80">
        <v>2.4</v>
      </c>
      <c r="D35" s="109" t="s">
        <v>36</v>
      </c>
      <c r="E35" s="172"/>
      <c r="F35" s="173"/>
      <c r="G35" s="172"/>
      <c r="H35" s="174"/>
      <c r="I35" s="172"/>
      <c r="J35" s="173"/>
      <c r="K35" s="172"/>
      <c r="L35" s="173"/>
      <c r="M35" s="172"/>
      <c r="N35" s="174"/>
      <c r="O35" s="172"/>
      <c r="P35" s="173"/>
    </row>
    <row r="36" spans="1:20" s="39" customFormat="1" ht="30" x14ac:dyDescent="0.2">
      <c r="B36" s="97"/>
      <c r="C36" s="80"/>
      <c r="D36" s="81" t="s">
        <v>52</v>
      </c>
      <c r="E36" s="164"/>
      <c r="F36" s="175"/>
      <c r="G36" s="164"/>
      <c r="H36" s="177"/>
      <c r="I36" s="164"/>
      <c r="J36" s="175"/>
      <c r="K36" s="164"/>
      <c r="L36" s="175"/>
      <c r="M36" s="164"/>
      <c r="N36" s="177"/>
      <c r="O36" s="164"/>
      <c r="P36" s="175"/>
      <c r="R36" s="410"/>
      <c r="S36" s="410"/>
      <c r="T36" s="410"/>
    </row>
    <row r="37" spans="1:20" s="39" customFormat="1" ht="30" x14ac:dyDescent="0.2">
      <c r="B37" s="97"/>
      <c r="C37" s="80"/>
      <c r="D37" s="81" t="s">
        <v>43</v>
      </c>
      <c r="E37" s="176"/>
      <c r="F37" s="165"/>
      <c r="G37" s="176"/>
      <c r="H37" s="178"/>
      <c r="I37" s="176"/>
      <c r="J37" s="165"/>
      <c r="K37" s="176"/>
      <c r="L37" s="165"/>
      <c r="M37" s="176"/>
      <c r="N37" s="178"/>
      <c r="O37" s="176"/>
      <c r="P37" s="165"/>
      <c r="R37" s="39">
        <f>723662/1261240</f>
        <v>0.57377025784148927</v>
      </c>
    </row>
    <row r="38" spans="1:20" s="25" customFormat="1" x14ac:dyDescent="0.2">
      <c r="A38" s="39"/>
      <c r="B38" s="79"/>
      <c r="C38" s="80">
        <v>2.5</v>
      </c>
      <c r="D38" s="109" t="s">
        <v>29</v>
      </c>
      <c r="E38" s="164"/>
      <c r="F38" s="175"/>
      <c r="G38" s="164"/>
      <c r="H38" s="177"/>
      <c r="I38" s="164"/>
      <c r="J38" s="175"/>
      <c r="K38" s="164"/>
      <c r="L38" s="175"/>
      <c r="M38" s="164"/>
      <c r="N38" s="177"/>
      <c r="O38" s="164"/>
      <c r="P38" s="175"/>
    </row>
    <row r="39" spans="1:20" s="25" customFormat="1" x14ac:dyDescent="0.2">
      <c r="A39" s="39"/>
      <c r="B39" s="79"/>
      <c r="C39" s="80">
        <v>2.6</v>
      </c>
      <c r="D39" s="109" t="s">
        <v>31</v>
      </c>
      <c r="E39" s="172"/>
      <c r="F39" s="173"/>
      <c r="G39" s="172"/>
      <c r="H39" s="174"/>
      <c r="I39" s="172"/>
      <c r="J39" s="173"/>
      <c r="K39" s="172"/>
      <c r="L39" s="173"/>
      <c r="M39" s="172"/>
      <c r="N39" s="174"/>
      <c r="O39" s="172"/>
      <c r="P39" s="173"/>
    </row>
    <row r="40" spans="1:20" s="25" customFormat="1" ht="28.5" customHeight="1" x14ac:dyDescent="0.2">
      <c r="A40" s="39"/>
      <c r="B40" s="79"/>
      <c r="C40" s="80"/>
      <c r="D40" s="81" t="s">
        <v>112</v>
      </c>
      <c r="E40" s="164"/>
      <c r="F40" s="175"/>
      <c r="G40" s="164"/>
      <c r="H40" s="177"/>
      <c r="I40" s="164"/>
      <c r="J40" s="175"/>
      <c r="K40" s="164"/>
      <c r="L40" s="175"/>
      <c r="M40" s="164"/>
      <c r="N40" s="177"/>
      <c r="O40" s="164"/>
      <c r="P40" s="175"/>
    </row>
    <row r="41" spans="1:20" s="25" customFormat="1" ht="27.95" customHeight="1" x14ac:dyDescent="0.2">
      <c r="A41" s="39"/>
      <c r="B41" s="79"/>
      <c r="C41" s="80"/>
      <c r="D41" s="81" t="s">
        <v>113</v>
      </c>
      <c r="E41" s="176"/>
      <c r="F41" s="165"/>
      <c r="G41" s="176"/>
      <c r="H41" s="178"/>
      <c r="I41" s="176"/>
      <c r="J41" s="165"/>
      <c r="K41" s="176"/>
      <c r="L41" s="165"/>
      <c r="M41" s="176"/>
      <c r="N41" s="178"/>
      <c r="O41" s="176"/>
      <c r="P41" s="165"/>
    </row>
    <row r="42" spans="1:20" s="25" customFormat="1" x14ac:dyDescent="0.2">
      <c r="A42" s="39"/>
      <c r="B42" s="79"/>
      <c r="C42" s="80">
        <v>2.7</v>
      </c>
      <c r="D42" s="109" t="s">
        <v>37</v>
      </c>
      <c r="E42" s="172"/>
      <c r="F42" s="173"/>
      <c r="G42" s="172"/>
      <c r="H42" s="174"/>
      <c r="I42" s="172"/>
      <c r="J42" s="173"/>
      <c r="K42" s="172"/>
      <c r="L42" s="173"/>
      <c r="M42" s="172"/>
      <c r="N42" s="174"/>
      <c r="O42" s="172"/>
      <c r="P42" s="173"/>
    </row>
    <row r="43" spans="1:20" s="25" customFormat="1" x14ac:dyDescent="0.2">
      <c r="A43" s="39"/>
      <c r="B43" s="79"/>
      <c r="C43" s="80"/>
      <c r="D43" s="81" t="s">
        <v>114</v>
      </c>
      <c r="E43" s="164"/>
      <c r="F43" s="175"/>
      <c r="G43" s="164"/>
      <c r="H43" s="177"/>
      <c r="I43" s="164"/>
      <c r="J43" s="175"/>
      <c r="K43" s="164"/>
      <c r="L43" s="175"/>
      <c r="M43" s="164"/>
      <c r="N43" s="177"/>
      <c r="O43" s="164"/>
      <c r="P43" s="175"/>
    </row>
    <row r="44" spans="1:20" s="39" customFormat="1" ht="30" x14ac:dyDescent="0.2">
      <c r="B44" s="97"/>
      <c r="C44" s="80"/>
      <c r="D44" s="81" t="s">
        <v>115</v>
      </c>
      <c r="E44" s="176"/>
      <c r="F44" s="165"/>
      <c r="G44" s="176"/>
      <c r="H44" s="178"/>
      <c r="I44" s="176"/>
      <c r="J44" s="165"/>
      <c r="K44" s="176"/>
      <c r="L44" s="165"/>
      <c r="M44" s="176"/>
      <c r="N44" s="178"/>
      <c r="O44" s="176"/>
      <c r="P44" s="165"/>
    </row>
    <row r="45" spans="1:20" s="25" customFormat="1" x14ac:dyDescent="0.2">
      <c r="A45" s="39"/>
      <c r="B45" s="79"/>
      <c r="C45" s="179" t="s">
        <v>116</v>
      </c>
      <c r="D45" s="109" t="s">
        <v>30</v>
      </c>
      <c r="E45" s="164"/>
      <c r="F45" s="180"/>
      <c r="G45" s="164"/>
      <c r="H45" s="181"/>
      <c r="I45" s="164"/>
      <c r="J45" s="180"/>
      <c r="K45" s="164"/>
      <c r="L45" s="180"/>
      <c r="M45" s="164"/>
      <c r="N45" s="181"/>
      <c r="O45" s="164"/>
      <c r="P45" s="180"/>
    </row>
    <row r="46" spans="1:20" s="25" customFormat="1" x14ac:dyDescent="0.2">
      <c r="A46" s="39"/>
      <c r="B46" s="79"/>
      <c r="C46" s="80">
        <v>2.9</v>
      </c>
      <c r="D46" s="109" t="s">
        <v>100</v>
      </c>
      <c r="E46" s="172"/>
      <c r="F46" s="182"/>
      <c r="G46" s="172"/>
      <c r="H46" s="183"/>
      <c r="I46" s="172"/>
      <c r="J46" s="182"/>
      <c r="K46" s="172"/>
      <c r="L46" s="182"/>
      <c r="M46" s="172"/>
      <c r="N46" s="183"/>
      <c r="O46" s="172"/>
      <c r="P46" s="182"/>
    </row>
    <row r="47" spans="1:20" s="25" customFormat="1" x14ac:dyDescent="0.2">
      <c r="A47" s="39"/>
      <c r="B47" s="79"/>
      <c r="C47" s="80"/>
      <c r="D47" s="81" t="s">
        <v>117</v>
      </c>
      <c r="E47" s="164"/>
      <c r="F47" s="184"/>
      <c r="G47" s="164"/>
      <c r="H47" s="185"/>
      <c r="I47" s="164"/>
      <c r="J47" s="184"/>
      <c r="K47" s="164"/>
      <c r="L47" s="184"/>
      <c r="M47" s="164"/>
      <c r="N47" s="185"/>
      <c r="O47" s="164"/>
      <c r="P47" s="184"/>
    </row>
    <row r="48" spans="1:20" s="25" customFormat="1" x14ac:dyDescent="0.2">
      <c r="A48" s="39"/>
      <c r="B48" s="79"/>
      <c r="C48" s="80"/>
      <c r="D48" s="109" t="s">
        <v>118</v>
      </c>
      <c r="E48" s="164"/>
      <c r="F48" s="184"/>
      <c r="G48" s="164"/>
      <c r="H48" s="185"/>
      <c r="I48" s="164"/>
      <c r="J48" s="184"/>
      <c r="K48" s="164"/>
      <c r="L48" s="184"/>
      <c r="M48" s="164"/>
      <c r="N48" s="185"/>
      <c r="O48" s="164"/>
      <c r="P48" s="184"/>
    </row>
    <row r="49" spans="1:18" s="25" customFormat="1" x14ac:dyDescent="0.2">
      <c r="A49" s="39"/>
      <c r="B49" s="79"/>
      <c r="C49" s="80"/>
      <c r="D49" s="109" t="s">
        <v>119</v>
      </c>
      <c r="E49" s="164"/>
      <c r="F49" s="180"/>
      <c r="G49" s="164"/>
      <c r="H49" s="181"/>
      <c r="I49" s="164"/>
      <c r="J49" s="180"/>
      <c r="K49" s="164"/>
      <c r="L49" s="180"/>
      <c r="M49" s="164"/>
      <c r="N49" s="181"/>
      <c r="O49" s="164"/>
      <c r="P49" s="180"/>
    </row>
    <row r="50" spans="1:18" s="39" customFormat="1" x14ac:dyDescent="0.2">
      <c r="B50" s="97"/>
      <c r="C50" s="186" t="s">
        <v>14</v>
      </c>
      <c r="D50" s="109" t="s">
        <v>26</v>
      </c>
      <c r="E50" s="164"/>
      <c r="F50" s="165"/>
      <c r="G50" s="164"/>
      <c r="H50" s="178"/>
      <c r="I50" s="164"/>
      <c r="J50" s="165"/>
      <c r="K50" s="164"/>
      <c r="L50" s="165"/>
      <c r="M50" s="164"/>
      <c r="N50" s="178"/>
      <c r="O50" s="164"/>
      <c r="P50" s="165"/>
    </row>
    <row r="51" spans="1:18" s="39" customFormat="1" x14ac:dyDescent="0.2">
      <c r="A51" s="187"/>
      <c r="B51" s="97"/>
      <c r="C51" s="186" t="s">
        <v>120</v>
      </c>
      <c r="D51" s="81" t="s">
        <v>49</v>
      </c>
      <c r="E51" s="188">
        <f>E29+E32-E34+E36-E38+E40+E43-E45+E47+E48-E49+E50</f>
        <v>0</v>
      </c>
      <c r="F51" s="189">
        <f>F30+F33+F37+F41+F44+F47+F48+F50</f>
        <v>0</v>
      </c>
      <c r="G51" s="188">
        <f>G29+G32-G34+G36-G38+G40+G43-G45+G47+G48-G49+G50</f>
        <v>0</v>
      </c>
      <c r="H51" s="189">
        <f>H30+H33+H37+H41+H44+H47+H48+H50</f>
        <v>0</v>
      </c>
      <c r="I51" s="188">
        <f>I29+I32-I34+I36-I38+I40+I43-I45+I47+I48-I49+I50</f>
        <v>0</v>
      </c>
      <c r="J51" s="189">
        <f>J30+J33+J37+J41+J44+J47+J48+J50</f>
        <v>0</v>
      </c>
      <c r="K51" s="188">
        <f>K29+K32-K34+K36-K38+K40+K43-K45+K47+K48-K49+K50</f>
        <v>16587</v>
      </c>
      <c r="L51" s="189">
        <f>L30+L33+L37+L41+L44+L47+L48+L50</f>
        <v>21742.044541315081</v>
      </c>
      <c r="M51" s="188">
        <f>M29+M32-M34+M36-M38+M40+M43-M45+M47+M48-M49+M50</f>
        <v>0</v>
      </c>
      <c r="N51" s="189">
        <f>N30+N33+N37+N41+N44+N47+N48+N50</f>
        <v>0</v>
      </c>
      <c r="O51" s="188">
        <f>O29+O32-O34+O36-O38+O40+O43-O45+O47+O48-O49+O50</f>
        <v>27808205</v>
      </c>
      <c r="P51" s="189">
        <f>P30+P33+P37+P41+P44+P47+P48+P50</f>
        <v>27453289.430385575</v>
      </c>
      <c r="R51" s="412"/>
    </row>
    <row r="52" spans="1:18" s="25" customFormat="1" ht="15.75" thickBot="1" x14ac:dyDescent="0.25">
      <c r="A52" s="39"/>
      <c r="B52" s="166"/>
      <c r="C52" s="135"/>
      <c r="D52" s="190"/>
      <c r="E52" s="191"/>
      <c r="F52" s="192"/>
      <c r="G52" s="191"/>
      <c r="H52" s="193"/>
      <c r="I52" s="191"/>
      <c r="J52" s="192"/>
      <c r="K52" s="191"/>
      <c r="L52" s="192"/>
      <c r="M52" s="191"/>
      <c r="N52" s="193"/>
      <c r="O52" s="191"/>
      <c r="P52" s="192"/>
    </row>
    <row r="53" spans="1:18" s="25" customFormat="1" x14ac:dyDescent="0.2">
      <c r="A53" s="39"/>
      <c r="B53" s="24"/>
      <c r="C53" s="24"/>
      <c r="D53" s="24"/>
    </row>
    <row r="54" spans="1:18" s="25" customFormat="1" ht="15.75" x14ac:dyDescent="0.25">
      <c r="A54" s="39"/>
      <c r="B54" s="151"/>
      <c r="C54" s="151" t="s">
        <v>61</v>
      </c>
      <c r="D54" s="151"/>
    </row>
    <row r="55" spans="1:18" s="25" customFormat="1" ht="13.15" customHeight="1" x14ac:dyDescent="0.25">
      <c r="A55" s="39"/>
      <c r="B55" s="151"/>
      <c r="C55" s="151"/>
      <c r="D55" s="194" t="s">
        <v>138</v>
      </c>
    </row>
    <row r="56" spans="1:18" s="25" customFormat="1" ht="15.75" x14ac:dyDescent="0.25">
      <c r="A56" s="39"/>
      <c r="B56" s="151"/>
      <c r="C56" s="151"/>
      <c r="D56" s="151" t="s">
        <v>71</v>
      </c>
    </row>
    <row r="57" spans="1:18" s="25" customFormat="1" ht="13.15" customHeight="1" x14ac:dyDescent="0.25">
      <c r="A57" s="39"/>
      <c r="B57" s="151"/>
      <c r="C57" s="151"/>
      <c r="D57" s="151" t="s">
        <v>66</v>
      </c>
      <c r="E57" s="195"/>
    </row>
    <row r="58" spans="1:18" s="25" customFormat="1" ht="13.15" customHeight="1" x14ac:dyDescent="0.2">
      <c r="A58" s="39"/>
      <c r="B58" s="24"/>
      <c r="C58" s="152"/>
      <c r="D58" s="194" t="s">
        <v>101</v>
      </c>
    </row>
    <row r="59" spans="1:18" s="25" customFormat="1" ht="13.15" customHeight="1" x14ac:dyDescent="0.2">
      <c r="A59" s="39"/>
      <c r="C59" s="154"/>
      <c r="D59" s="154"/>
    </row>
  </sheetData>
  <sheetProtection algorithmName="SHA-512" hashValue="nJaIvWndslM8WbzlgdCjlYBw60JaBcA/6DHKklKwCn8w7X9NBuKSEI8yJbH9R9FkFJCb8fvio0+KoPuhMj8xsg==" saltValue="SLDCezwWCe95qKHFEAGNHg==" spinCount="100000" sheet="1" formatCells="0" formatColumns="0" formatRows="0"/>
  <dataConsolidate/>
  <conditionalFormatting sqref="I49 I45 G45 G49 E45 E49 E40 G40 I40 E29 I38 G38 E38 E34 G34 I34 F41 F30 H41 J41 E32 G32 I32 E36 G36 I36 F33 H33 J33 F37 H37 J37 F44 H44 J44 E22:E25 E47:P48 E43:P43 E50:P50">
    <cfRule type="cellIs" dxfId="29" priority="90" stopIfTrue="1" operator="lessThan">
      <formula>0</formula>
    </cfRule>
  </conditionalFormatting>
  <conditionalFormatting sqref="O49 O45 M45 M49 K45 K49 K40 M40 O40 O38 M38 K38 K34 M34 O34 L41 N41 P41 K32 M32 O32 K36 M36 O36 L33 N33 P33 L37 N37 P37 L44 N44 P44">
    <cfRule type="cellIs" dxfId="28" priority="14" stopIfTrue="1" operator="lessThan">
      <formula>0</formula>
    </cfRule>
  </conditionalFormatting>
  <conditionalFormatting sqref="G22:G25">
    <cfRule type="cellIs" dxfId="27" priority="11" stopIfTrue="1" operator="lessThan">
      <formula>0</formula>
    </cfRule>
  </conditionalFormatting>
  <conditionalFormatting sqref="I22:I25">
    <cfRule type="cellIs" dxfId="26" priority="10" stopIfTrue="1" operator="lessThan">
      <formula>0</formula>
    </cfRule>
  </conditionalFormatting>
  <conditionalFormatting sqref="K22:K25">
    <cfRule type="cellIs" dxfId="25" priority="9" stopIfTrue="1" operator="lessThan">
      <formula>0</formula>
    </cfRule>
  </conditionalFormatting>
  <conditionalFormatting sqref="M22:M25">
    <cfRule type="cellIs" dxfId="24" priority="8" stopIfTrue="1" operator="lessThan">
      <formula>0</formula>
    </cfRule>
  </conditionalFormatting>
  <conditionalFormatting sqref="O22:O25">
    <cfRule type="cellIs" dxfId="23" priority="7" stopIfTrue="1" operator="lessThan">
      <formula>0</formula>
    </cfRule>
  </conditionalFormatting>
  <conditionalFormatting sqref="G29 H30">
    <cfRule type="cellIs" dxfId="22" priority="6" stopIfTrue="1" operator="lessThan">
      <formula>0</formula>
    </cfRule>
  </conditionalFormatting>
  <conditionalFormatting sqref="I29 J30">
    <cfRule type="cellIs" dxfId="21" priority="5" stopIfTrue="1" operator="lessThan">
      <formula>0</formula>
    </cfRule>
  </conditionalFormatting>
  <conditionalFormatting sqref="K29 L30">
    <cfRule type="cellIs" dxfId="20" priority="4" stopIfTrue="1" operator="lessThan">
      <formula>0</formula>
    </cfRule>
  </conditionalFormatting>
  <conditionalFormatting sqref="M29 N30">
    <cfRule type="cellIs" dxfId="19" priority="3" stopIfTrue="1" operator="lessThan">
      <formula>0</formula>
    </cfRule>
  </conditionalFormatting>
  <conditionalFormatting sqref="O29 P30">
    <cfRule type="cellIs" dxfId="18" priority="2" stopIfTrue="1" operator="lessThan">
      <formula>0</formula>
    </cfRule>
  </conditionalFormatting>
  <pageMargins left="0.2" right="0.2" top="0.35" bottom="0.25" header="0.2" footer="0.2"/>
  <pageSetup scale="52" fitToWidth="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pageSetUpPr fitToPage="1"/>
  </sheetPr>
  <dimension ref="A1:E87"/>
  <sheetViews>
    <sheetView topLeftCell="A4" zoomScaleNormal="100" workbookViewId="0"/>
  </sheetViews>
  <sheetFormatPr defaultRowHeight="15" x14ac:dyDescent="0.2"/>
  <cols>
    <col min="1" max="1" width="1.85546875" style="2" customWidth="1"/>
    <col min="2" max="2" width="69.85546875" style="198" customWidth="1"/>
    <col min="3" max="3" width="18.5703125" customWidth="1"/>
    <col min="4" max="4" width="67.85546875" customWidth="1"/>
  </cols>
  <sheetData>
    <row r="1" spans="2:5" s="2" customFormat="1" ht="15.75" x14ac:dyDescent="0.25">
      <c r="B1" s="26" t="s">
        <v>139</v>
      </c>
    </row>
    <row r="2" spans="2:5" s="5" customFormat="1" ht="15.75" x14ac:dyDescent="0.25">
      <c r="B2" s="40" t="s">
        <v>143</v>
      </c>
    </row>
    <row r="3" spans="2:5" s="2" customFormat="1" ht="15.75" x14ac:dyDescent="0.25">
      <c r="B3" s="26" t="s">
        <v>99</v>
      </c>
    </row>
    <row r="4" spans="2:5" s="2" customFormat="1" x14ac:dyDescent="0.2">
      <c r="B4" s="24"/>
    </row>
    <row r="5" spans="2:5" s="2" customFormat="1" ht="15.75" x14ac:dyDescent="0.25">
      <c r="B5" s="44" t="s">
        <v>87</v>
      </c>
    </row>
    <row r="6" spans="2:5" s="2" customFormat="1" ht="18.75" customHeight="1" x14ac:dyDescent="0.2">
      <c r="B6" s="196">
        <f>'Cover Page'!C7</f>
        <v>0</v>
      </c>
      <c r="D6" s="346" t="s">
        <v>125</v>
      </c>
    </row>
    <row r="7" spans="2:5" s="2" customFormat="1" ht="15.75" customHeight="1" x14ac:dyDescent="0.25">
      <c r="B7" s="44" t="s">
        <v>88</v>
      </c>
    </row>
    <row r="8" spans="2:5" s="2" customFormat="1" ht="15" customHeight="1" x14ac:dyDescent="0.2">
      <c r="B8" s="197" t="str">
        <f>'Cover Page'!C8</f>
        <v>Dentegra Insurance Company</v>
      </c>
    </row>
    <row r="9" spans="2:5" s="2" customFormat="1" ht="15.75" customHeight="1" x14ac:dyDescent="0.25">
      <c r="B9" s="54" t="s">
        <v>90</v>
      </c>
    </row>
    <row r="10" spans="2:5" s="2" customFormat="1" ht="15" customHeight="1" x14ac:dyDescent="0.2">
      <c r="B10" s="197">
        <f>'Cover Page'!C9</f>
        <v>0</v>
      </c>
    </row>
    <row r="11" spans="2:5" s="2" customFormat="1" ht="15.75" x14ac:dyDescent="0.25">
      <c r="B11" s="54" t="s">
        <v>85</v>
      </c>
    </row>
    <row r="12" spans="2:5" s="2" customFormat="1" x14ac:dyDescent="0.2">
      <c r="B12" s="197" t="str">
        <f>'Cover Page'!C6</f>
        <v>2019</v>
      </c>
    </row>
    <row r="13" spans="2:5" s="2" customFormat="1" x14ac:dyDescent="0.2">
      <c r="B13" s="198"/>
    </row>
    <row r="14" spans="2:5" s="2" customFormat="1" ht="15.75" thickBot="1" x14ac:dyDescent="0.25">
      <c r="B14" s="198"/>
    </row>
    <row r="15" spans="2:5" s="198" customFormat="1" ht="16.5" thickBot="1" x14ac:dyDescent="0.3">
      <c r="B15" s="199" t="s">
        <v>74</v>
      </c>
      <c r="C15" s="206" t="s">
        <v>75</v>
      </c>
      <c r="D15" s="395" t="s">
        <v>76</v>
      </c>
      <c r="E15" s="207"/>
    </row>
    <row r="16" spans="2:5" s="209" customFormat="1" ht="15.75" thickBot="1" x14ac:dyDescent="0.25">
      <c r="B16" s="200">
        <v>1</v>
      </c>
      <c r="C16" s="208">
        <v>2</v>
      </c>
      <c r="D16" s="392">
        <v>3</v>
      </c>
    </row>
    <row r="17" spans="2:5" s="198" customFormat="1" ht="15.75" x14ac:dyDescent="0.25">
      <c r="B17" s="201" t="s">
        <v>77</v>
      </c>
      <c r="C17" s="210"/>
      <c r="D17" s="348"/>
      <c r="E17" s="207"/>
    </row>
    <row r="18" spans="2:5" s="198" customFormat="1" ht="35.25" customHeight="1" x14ac:dyDescent="0.2">
      <c r="B18" s="202"/>
      <c r="C18" s="211"/>
      <c r="D18" s="349"/>
      <c r="E18" s="207"/>
    </row>
    <row r="19" spans="2:5" s="198" customFormat="1" ht="35.25" customHeight="1" x14ac:dyDescent="0.2">
      <c r="B19" s="202"/>
      <c r="C19" s="211"/>
      <c r="D19" s="349"/>
      <c r="E19" s="207"/>
    </row>
    <row r="20" spans="2:5" s="198" customFormat="1" ht="35.25" customHeight="1" x14ac:dyDescent="0.2">
      <c r="B20" s="202"/>
      <c r="C20" s="211"/>
      <c r="D20" s="349"/>
      <c r="E20" s="207"/>
    </row>
    <row r="21" spans="2:5" s="198" customFormat="1" ht="35.25" customHeight="1" x14ac:dyDescent="0.2">
      <c r="B21" s="202"/>
      <c r="C21" s="211"/>
      <c r="D21" s="349"/>
      <c r="E21" s="207"/>
    </row>
    <row r="22" spans="2:5" s="198" customFormat="1" ht="35.25" customHeight="1" x14ac:dyDescent="0.2">
      <c r="B22" s="202"/>
      <c r="C22" s="211"/>
      <c r="D22" s="349"/>
      <c r="E22" s="207"/>
    </row>
    <row r="23" spans="2:5" s="198" customFormat="1" ht="35.25" customHeight="1" thickBot="1" x14ac:dyDescent="0.25">
      <c r="B23" s="202"/>
      <c r="C23" s="211"/>
      <c r="D23" s="349"/>
      <c r="E23" s="207"/>
    </row>
    <row r="24" spans="2:5" s="198" customFormat="1" ht="15.75" x14ac:dyDescent="0.25">
      <c r="B24" s="201" t="s">
        <v>78</v>
      </c>
      <c r="C24" s="210"/>
      <c r="D24" s="348"/>
      <c r="E24" s="207"/>
    </row>
    <row r="25" spans="2:5" s="198" customFormat="1" x14ac:dyDescent="0.2">
      <c r="B25" s="203" t="s">
        <v>79</v>
      </c>
      <c r="C25" s="212"/>
      <c r="D25" s="347"/>
      <c r="E25" s="207"/>
    </row>
    <row r="26" spans="2:5" s="198" customFormat="1" ht="35.25" customHeight="1" x14ac:dyDescent="0.2">
      <c r="B26" s="202"/>
      <c r="C26" s="211"/>
      <c r="D26" s="349"/>
      <c r="E26" s="207"/>
    </row>
    <row r="27" spans="2:5" s="198" customFormat="1" ht="35.25" customHeight="1" x14ac:dyDescent="0.2">
      <c r="B27" s="202"/>
      <c r="C27" s="211"/>
      <c r="D27" s="349"/>
      <c r="E27" s="207"/>
    </row>
    <row r="28" spans="2:5" s="198" customFormat="1" ht="35.25" customHeight="1" x14ac:dyDescent="0.2">
      <c r="B28" s="202"/>
      <c r="C28" s="211"/>
      <c r="D28" s="349"/>
      <c r="E28" s="207"/>
    </row>
    <row r="29" spans="2:5" s="198" customFormat="1" ht="35.25" customHeight="1" x14ac:dyDescent="0.2">
      <c r="B29" s="202"/>
      <c r="C29" s="213"/>
      <c r="D29" s="349"/>
      <c r="E29" s="207"/>
    </row>
    <row r="30" spans="2:5" s="198" customFormat="1" ht="35.25" customHeight="1" x14ac:dyDescent="0.2">
      <c r="B30" s="202"/>
      <c r="C30" s="213"/>
      <c r="D30" s="349"/>
      <c r="E30" s="207"/>
    </row>
    <row r="31" spans="2:5" s="198" customFormat="1" ht="35.25" customHeight="1" x14ac:dyDescent="0.2">
      <c r="B31" s="202"/>
      <c r="C31" s="214"/>
      <c r="D31" s="349"/>
      <c r="E31" s="207"/>
    </row>
    <row r="32" spans="2:5" s="198" customFormat="1" x14ac:dyDescent="0.2">
      <c r="B32" s="204" t="s">
        <v>80</v>
      </c>
      <c r="C32" s="215"/>
      <c r="D32" s="347"/>
      <c r="E32" s="207"/>
    </row>
    <row r="33" spans="2:5" s="198" customFormat="1" ht="35.25" customHeight="1" x14ac:dyDescent="0.2">
      <c r="B33" s="202"/>
      <c r="C33" s="211"/>
      <c r="D33" s="349"/>
      <c r="E33" s="207"/>
    </row>
    <row r="34" spans="2:5" s="198" customFormat="1" ht="35.25" customHeight="1" x14ac:dyDescent="0.2">
      <c r="B34" s="202"/>
      <c r="C34" s="211"/>
      <c r="D34" s="349"/>
      <c r="E34" s="207"/>
    </row>
    <row r="35" spans="2:5" s="198" customFormat="1" ht="35.25" customHeight="1" x14ac:dyDescent="0.2">
      <c r="B35" s="202"/>
      <c r="C35" s="211"/>
      <c r="D35" s="349"/>
      <c r="E35" s="207"/>
    </row>
    <row r="36" spans="2:5" s="198" customFormat="1" ht="35.25" customHeight="1" x14ac:dyDescent="0.2">
      <c r="B36" s="202"/>
      <c r="C36" s="213"/>
      <c r="D36" s="349"/>
      <c r="E36" s="207"/>
    </row>
    <row r="37" spans="2:5" s="198" customFormat="1" ht="35.25" customHeight="1" x14ac:dyDescent="0.2">
      <c r="B37" s="202"/>
      <c r="C37" s="213"/>
      <c r="D37" s="349"/>
      <c r="E37" s="207"/>
    </row>
    <row r="38" spans="2:5" s="198" customFormat="1" ht="35.25" customHeight="1" x14ac:dyDescent="0.2">
      <c r="B38" s="202"/>
      <c r="C38" s="214"/>
      <c r="D38" s="349"/>
      <c r="E38" s="207"/>
    </row>
    <row r="39" spans="2:5" s="198" customFormat="1" x14ac:dyDescent="0.2">
      <c r="B39" s="204" t="s">
        <v>81</v>
      </c>
      <c r="C39" s="215"/>
      <c r="D39" s="347"/>
      <c r="E39" s="207"/>
    </row>
    <row r="40" spans="2:5" s="198" customFormat="1" ht="35.25" customHeight="1" x14ac:dyDescent="0.2">
      <c r="B40" s="202"/>
      <c r="C40" s="211"/>
      <c r="D40" s="349"/>
      <c r="E40" s="207"/>
    </row>
    <row r="41" spans="2:5" s="198" customFormat="1" ht="35.25" customHeight="1" x14ac:dyDescent="0.2">
      <c r="B41" s="202"/>
      <c r="C41" s="211"/>
      <c r="D41" s="349"/>
      <c r="E41" s="207"/>
    </row>
    <row r="42" spans="2:5" s="198" customFormat="1" ht="35.25" customHeight="1" x14ac:dyDescent="0.2">
      <c r="B42" s="202"/>
      <c r="C42" s="211"/>
      <c r="D42" s="349"/>
      <c r="E42" s="207"/>
    </row>
    <row r="43" spans="2:5" s="198" customFormat="1" ht="35.25" customHeight="1" x14ac:dyDescent="0.2">
      <c r="B43" s="202"/>
      <c r="C43" s="213"/>
      <c r="D43" s="349"/>
      <c r="E43" s="207"/>
    </row>
    <row r="44" spans="2:5" s="198" customFormat="1" ht="35.25" customHeight="1" x14ac:dyDescent="0.2">
      <c r="B44" s="202"/>
      <c r="C44" s="213"/>
      <c r="D44" s="349"/>
      <c r="E44" s="207"/>
    </row>
    <row r="45" spans="2:5" s="198" customFormat="1" ht="35.25" customHeight="1" x14ac:dyDescent="0.2">
      <c r="B45" s="202"/>
      <c r="C45" s="214"/>
      <c r="D45" s="349"/>
      <c r="E45" s="207"/>
    </row>
    <row r="46" spans="2:5" s="198" customFormat="1" x14ac:dyDescent="0.2">
      <c r="B46" s="204" t="s">
        <v>82</v>
      </c>
      <c r="C46" s="215"/>
      <c r="D46" s="347"/>
      <c r="E46" s="207"/>
    </row>
    <row r="47" spans="2:5" s="198" customFormat="1" ht="35.25" customHeight="1" x14ac:dyDescent="0.2">
      <c r="B47" s="202"/>
      <c r="C47" s="211"/>
      <c r="D47" s="349"/>
      <c r="E47" s="207"/>
    </row>
    <row r="48" spans="2:5" s="198" customFormat="1" ht="35.25" customHeight="1" x14ac:dyDescent="0.2">
      <c r="B48" s="202"/>
      <c r="C48" s="211"/>
      <c r="D48" s="349"/>
      <c r="E48" s="207"/>
    </row>
    <row r="49" spans="2:5" s="198" customFormat="1" ht="35.25" customHeight="1" x14ac:dyDescent="0.2">
      <c r="B49" s="202"/>
      <c r="C49" s="211"/>
      <c r="D49" s="349"/>
      <c r="E49" s="207"/>
    </row>
    <row r="50" spans="2:5" s="198" customFormat="1" ht="35.25" customHeight="1" x14ac:dyDescent="0.2">
      <c r="B50" s="202"/>
      <c r="C50" s="213"/>
      <c r="D50" s="349"/>
      <c r="E50" s="207"/>
    </row>
    <row r="51" spans="2:5" s="198" customFormat="1" ht="35.25" customHeight="1" x14ac:dyDescent="0.2">
      <c r="B51" s="202"/>
      <c r="C51" s="213"/>
      <c r="D51" s="349"/>
      <c r="E51" s="207"/>
    </row>
    <row r="52" spans="2:5" s="198" customFormat="1" ht="35.25" customHeight="1" thickBot="1" x14ac:dyDescent="0.25">
      <c r="B52" s="202"/>
      <c r="C52" s="214"/>
      <c r="D52" s="349"/>
      <c r="E52" s="207"/>
    </row>
    <row r="53" spans="2:5" s="198" customFormat="1" ht="15.75" x14ac:dyDescent="0.25">
      <c r="B53" s="201" t="s">
        <v>108</v>
      </c>
      <c r="C53" s="210"/>
      <c r="D53" s="348"/>
      <c r="E53" s="207"/>
    </row>
    <row r="54" spans="2:5" s="198" customFormat="1" x14ac:dyDescent="0.2">
      <c r="B54" s="205" t="s">
        <v>109</v>
      </c>
      <c r="C54" s="212"/>
      <c r="D54" s="347"/>
      <c r="E54" s="207"/>
    </row>
    <row r="55" spans="2:5" s="218" customFormat="1" ht="35.25" customHeight="1" x14ac:dyDescent="0.2">
      <c r="B55" s="202"/>
      <c r="C55" s="216"/>
      <c r="D55" s="349"/>
      <c r="E55" s="217"/>
    </row>
    <row r="56" spans="2:5" s="218" customFormat="1" ht="35.25" customHeight="1" x14ac:dyDescent="0.2">
      <c r="B56" s="202"/>
      <c r="C56" s="213"/>
      <c r="D56" s="349"/>
      <c r="E56" s="217"/>
    </row>
    <row r="57" spans="2:5" s="218" customFormat="1" ht="35.25" customHeight="1" x14ac:dyDescent="0.2">
      <c r="B57" s="202"/>
      <c r="C57" s="213"/>
      <c r="D57" s="349"/>
      <c r="E57" s="217"/>
    </row>
    <row r="58" spans="2:5" s="218" customFormat="1" ht="35.25" customHeight="1" x14ac:dyDescent="0.2">
      <c r="B58" s="202"/>
      <c r="C58" s="213"/>
      <c r="D58" s="349"/>
      <c r="E58" s="217"/>
    </row>
    <row r="59" spans="2:5" s="218" customFormat="1" ht="35.25" customHeight="1" x14ac:dyDescent="0.2">
      <c r="B59" s="202"/>
      <c r="C59" s="213"/>
      <c r="D59" s="349"/>
      <c r="E59" s="217"/>
    </row>
    <row r="60" spans="2:5" s="218" customFormat="1" ht="35.25" customHeight="1" x14ac:dyDescent="0.2">
      <c r="B60" s="202"/>
      <c r="C60" s="219"/>
      <c r="D60" s="349"/>
      <c r="E60" s="217"/>
    </row>
    <row r="61" spans="2:5" s="198" customFormat="1" x14ac:dyDescent="0.2">
      <c r="B61" s="205" t="s">
        <v>110</v>
      </c>
      <c r="C61" s="212"/>
      <c r="D61" s="347"/>
      <c r="E61" s="207"/>
    </row>
    <row r="62" spans="2:5" s="218" customFormat="1" ht="35.25" customHeight="1" x14ac:dyDescent="0.2">
      <c r="B62" s="202"/>
      <c r="C62" s="216"/>
      <c r="D62" s="349"/>
      <c r="E62" s="217"/>
    </row>
    <row r="63" spans="2:5" s="218" customFormat="1" ht="35.25" customHeight="1" x14ac:dyDescent="0.2">
      <c r="B63" s="202"/>
      <c r="C63" s="211"/>
      <c r="D63" s="349"/>
      <c r="E63" s="217"/>
    </row>
    <row r="64" spans="2:5" s="218" customFormat="1" ht="35.25" customHeight="1" x14ac:dyDescent="0.2">
      <c r="B64" s="202"/>
      <c r="C64" s="213"/>
      <c r="D64" s="349"/>
      <c r="E64" s="217"/>
    </row>
    <row r="65" spans="2:5" s="218" customFormat="1" ht="35.25" customHeight="1" x14ac:dyDescent="0.2">
      <c r="B65" s="202"/>
      <c r="C65" s="213"/>
      <c r="D65" s="349"/>
      <c r="E65" s="217"/>
    </row>
    <row r="66" spans="2:5" s="218" customFormat="1" ht="35.25" customHeight="1" x14ac:dyDescent="0.2">
      <c r="B66" s="202"/>
      <c r="C66" s="213"/>
      <c r="D66" s="349"/>
      <c r="E66" s="217"/>
    </row>
    <row r="67" spans="2:5" s="218" customFormat="1" ht="35.25" customHeight="1" x14ac:dyDescent="0.2">
      <c r="B67" s="202"/>
      <c r="C67" s="219"/>
      <c r="D67" s="349"/>
      <c r="E67" s="217"/>
    </row>
    <row r="68" spans="2:5" s="198" customFormat="1" x14ac:dyDescent="0.2">
      <c r="B68" s="205" t="s">
        <v>111</v>
      </c>
      <c r="C68" s="212"/>
      <c r="D68" s="347"/>
      <c r="E68" s="207"/>
    </row>
    <row r="69" spans="2:5" s="218" customFormat="1" ht="35.25" customHeight="1" x14ac:dyDescent="0.2">
      <c r="B69" s="202"/>
      <c r="C69" s="216"/>
      <c r="D69" s="349"/>
      <c r="E69" s="217"/>
    </row>
    <row r="70" spans="2:5" s="218" customFormat="1" ht="35.25" customHeight="1" x14ac:dyDescent="0.2">
      <c r="B70" s="202"/>
      <c r="C70" s="211"/>
      <c r="D70" s="349"/>
      <c r="E70" s="217"/>
    </row>
    <row r="71" spans="2:5" s="218" customFormat="1" ht="35.25" customHeight="1" x14ac:dyDescent="0.2">
      <c r="B71" s="202"/>
      <c r="C71" s="213"/>
      <c r="D71" s="349"/>
      <c r="E71" s="217"/>
    </row>
    <row r="72" spans="2:5" s="218" customFormat="1" ht="35.25" customHeight="1" x14ac:dyDescent="0.2">
      <c r="B72" s="202"/>
      <c r="C72" s="213"/>
      <c r="D72" s="349"/>
      <c r="E72" s="217"/>
    </row>
    <row r="73" spans="2:5" s="218" customFormat="1" ht="35.25" customHeight="1" x14ac:dyDescent="0.2">
      <c r="B73" s="202"/>
      <c r="C73" s="213"/>
      <c r="D73" s="349"/>
      <c r="E73" s="217"/>
    </row>
    <row r="74" spans="2:5" s="218" customFormat="1" ht="35.25" customHeight="1" x14ac:dyDescent="0.2">
      <c r="B74" s="202"/>
      <c r="C74" s="219"/>
      <c r="D74" s="349"/>
      <c r="E74" s="217"/>
    </row>
    <row r="75" spans="2:5" s="198" customFormat="1" x14ac:dyDescent="0.2">
      <c r="B75" s="205" t="s">
        <v>128</v>
      </c>
      <c r="C75" s="212"/>
      <c r="D75" s="347"/>
      <c r="E75" s="207"/>
    </row>
    <row r="76" spans="2:5" s="218" customFormat="1" ht="35.25" customHeight="1" x14ac:dyDescent="0.2">
      <c r="B76" s="202" t="s">
        <v>163</v>
      </c>
      <c r="C76" s="216"/>
      <c r="D76" s="349" t="s">
        <v>164</v>
      </c>
      <c r="E76" s="217"/>
    </row>
    <row r="77" spans="2:5" s="218" customFormat="1" ht="35.25" customHeight="1" x14ac:dyDescent="0.2">
      <c r="B77" s="202"/>
      <c r="C77" s="211"/>
      <c r="D77" s="349"/>
      <c r="E77" s="217"/>
    </row>
    <row r="78" spans="2:5" s="218" customFormat="1" ht="35.25" customHeight="1" x14ac:dyDescent="0.2">
      <c r="B78" s="202"/>
      <c r="C78" s="213"/>
      <c r="D78" s="349"/>
      <c r="E78" s="217"/>
    </row>
    <row r="79" spans="2:5" s="218" customFormat="1" ht="35.25" customHeight="1" x14ac:dyDescent="0.2">
      <c r="B79" s="202"/>
      <c r="C79" s="213"/>
      <c r="D79" s="349"/>
      <c r="E79" s="217"/>
    </row>
    <row r="80" spans="2:5" s="218" customFormat="1" ht="35.25" customHeight="1" x14ac:dyDescent="0.2">
      <c r="B80" s="202"/>
      <c r="C80" s="213"/>
      <c r="D80" s="349"/>
      <c r="E80" s="217"/>
    </row>
    <row r="81" spans="2:5" s="218" customFormat="1" ht="35.25" customHeight="1" thickBot="1" x14ac:dyDescent="0.25">
      <c r="B81" s="393"/>
      <c r="C81" s="220"/>
      <c r="D81" s="394"/>
      <c r="E81" s="217"/>
    </row>
    <row r="82" spans="2:5" s="198" customFormat="1" x14ac:dyDescent="0.2"/>
    <row r="83" spans="2:5" s="198" customFormat="1" ht="15.75" x14ac:dyDescent="0.25">
      <c r="B83" s="151" t="s">
        <v>61</v>
      </c>
      <c r="C83" s="151"/>
    </row>
    <row r="84" spans="2:5" s="198" customFormat="1" ht="15.75" x14ac:dyDescent="0.2">
      <c r="B84" s="311" t="s">
        <v>138</v>
      </c>
      <c r="C84" s="311"/>
    </row>
    <row r="85" spans="2:5" s="198" customFormat="1" ht="15.75" x14ac:dyDescent="0.25">
      <c r="B85" s="151" t="s">
        <v>70</v>
      </c>
      <c r="C85" s="47"/>
    </row>
    <row r="86" spans="2:5" s="198" customFormat="1" ht="15.75" x14ac:dyDescent="0.25">
      <c r="B86" s="151" t="s">
        <v>66</v>
      </c>
      <c r="C86" s="47"/>
    </row>
    <row r="87" spans="2:5" s="198" customFormat="1" ht="15.75" x14ac:dyDescent="0.2">
      <c r="B87" s="311" t="s">
        <v>101</v>
      </c>
      <c r="C87" s="311"/>
    </row>
  </sheetData>
  <sheetProtection algorithmName="SHA-512" hashValue="LwcFaudbqK4X0bdzeS2f0hGAFNIYY/nDkqpJegyJm4qCLN2Y/q3t4JeLd3UGlcbRY7p1f/S++Jz2Gx4b8lRoKg==" saltValue="fOi/24DGkhMqHERR9VYYZw==" spinCount="100000" sheet="1" formatCells="0" formatColumns="0" formatRows="0"/>
  <pageMargins left="0.7" right="0.7" top="0.75" bottom="0.75" header="0.3" footer="0.3"/>
  <pageSetup scale="30"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00B050"/>
    <pageSetUpPr autoPageBreaks="0" fitToPage="1"/>
  </sheetPr>
  <dimension ref="A1:AB42"/>
  <sheetViews>
    <sheetView topLeftCell="A13" zoomScale="80" zoomScaleNormal="80" workbookViewId="0">
      <pane xSplit="4" topLeftCell="Q1" activePane="topRight" state="frozen"/>
      <selection activeCell="C17" sqref="C17"/>
      <selection pane="topRight" activeCell="U42" sqref="U42"/>
    </sheetView>
  </sheetViews>
  <sheetFormatPr defaultColWidth="9.28515625" defaultRowHeight="15" x14ac:dyDescent="0.2"/>
  <cols>
    <col min="1" max="1" width="1.7109375" style="12" customWidth="1"/>
    <col min="2" max="2" width="6" style="49" customWidth="1"/>
    <col min="3" max="3" width="5.28515625" style="49" customWidth="1"/>
    <col min="4" max="4" width="74.5703125" style="49" bestFit="1" customWidth="1"/>
    <col min="5" max="5" width="13" style="9" customWidth="1"/>
    <col min="6" max="6" width="15.140625" style="9" bestFit="1" customWidth="1"/>
    <col min="7" max="8" width="16.28515625" style="9" bestFit="1" customWidth="1"/>
    <col min="9" max="10" width="13" style="9" customWidth="1"/>
    <col min="11" max="12" width="16.28515625" style="9" bestFit="1" customWidth="1"/>
    <col min="13" max="13" width="14.5703125" style="9" bestFit="1" customWidth="1"/>
    <col min="14" max="14" width="14.5703125" style="11" bestFit="1" customWidth="1"/>
    <col min="15" max="16" width="16.28515625" style="9" bestFit="1" customWidth="1"/>
    <col min="17" max="18" width="14.5703125" style="9" bestFit="1" customWidth="1"/>
    <col min="19" max="20" width="16.28515625" style="9" bestFit="1" customWidth="1"/>
    <col min="21" max="22" width="14.5703125" style="9" bestFit="1" customWidth="1"/>
    <col min="23" max="25" width="16.28515625" style="9" bestFit="1" customWidth="1"/>
    <col min="26" max="26" width="16.28515625" style="11" bestFit="1" customWidth="1"/>
    <col min="27" max="28" width="16.28515625" style="9" bestFit="1" customWidth="1"/>
    <col min="29" max="16384" width="9.28515625" style="9"/>
  </cols>
  <sheetData>
    <row r="1" spans="1:28" ht="15.75" x14ac:dyDescent="0.25">
      <c r="B1" s="26" t="s">
        <v>139</v>
      </c>
      <c r="C1" s="47"/>
      <c r="D1" s="47"/>
      <c r="E1" s="22"/>
      <c r="F1" s="1"/>
      <c r="G1" s="1"/>
      <c r="H1" s="11"/>
      <c r="I1" s="11"/>
      <c r="J1" s="6"/>
      <c r="K1" s="7"/>
      <c r="L1" s="7"/>
      <c r="M1" s="7"/>
      <c r="N1" s="9"/>
      <c r="Q1" s="19"/>
      <c r="R1" s="11"/>
      <c r="S1" s="11"/>
      <c r="T1" s="11"/>
      <c r="U1" s="11"/>
      <c r="V1" s="6"/>
      <c r="W1" s="7"/>
      <c r="X1" s="7"/>
      <c r="Y1" s="7"/>
      <c r="Z1" s="9"/>
    </row>
    <row r="2" spans="1:28" s="12" customFormat="1" ht="15.75" x14ac:dyDescent="0.25">
      <c r="B2" s="40" t="s">
        <v>143</v>
      </c>
      <c r="C2" s="221"/>
      <c r="D2" s="221"/>
      <c r="E2" s="4"/>
      <c r="F2" s="386" t="s">
        <v>62</v>
      </c>
      <c r="G2" s="386"/>
      <c r="H2" s="13"/>
      <c r="I2" s="385" t="s">
        <v>62</v>
      </c>
      <c r="J2" s="385"/>
      <c r="K2" s="385" t="s">
        <v>62</v>
      </c>
      <c r="L2" s="385"/>
      <c r="M2" s="385"/>
      <c r="N2" s="385"/>
      <c r="Q2" s="17"/>
      <c r="R2" s="385" t="s">
        <v>62</v>
      </c>
      <c r="S2" s="385"/>
      <c r="T2" s="13"/>
      <c r="U2" s="385" t="s">
        <v>62</v>
      </c>
      <c r="V2" s="385"/>
      <c r="W2" s="385" t="s">
        <v>62</v>
      </c>
      <c r="X2" s="385"/>
      <c r="Y2" s="385"/>
      <c r="Z2" s="385"/>
    </row>
    <row r="3" spans="1:28" ht="15.75" x14ac:dyDescent="0.25">
      <c r="B3" s="26" t="s">
        <v>69</v>
      </c>
      <c r="C3" s="47"/>
      <c r="D3" s="47"/>
      <c r="E3" s="22"/>
      <c r="F3" s="3"/>
      <c r="G3" s="3"/>
      <c r="H3" s="10"/>
      <c r="I3" s="10"/>
      <c r="J3" s="10"/>
      <c r="K3" s="8"/>
      <c r="L3" s="8"/>
      <c r="M3" s="8"/>
      <c r="N3" s="10"/>
      <c r="O3" s="12"/>
      <c r="P3" s="10"/>
      <c r="Q3" s="19"/>
      <c r="R3" s="10"/>
      <c r="S3" s="10"/>
      <c r="T3" s="10"/>
      <c r="U3" s="10"/>
      <c r="V3" s="10"/>
      <c r="W3" s="8"/>
      <c r="X3" s="8"/>
      <c r="Y3" s="8"/>
      <c r="Z3" s="10"/>
      <c r="AA3" s="12"/>
      <c r="AB3" s="10"/>
    </row>
    <row r="4" spans="1:28" ht="15.75" x14ac:dyDescent="0.25">
      <c r="B4" s="26"/>
      <c r="C4" s="47"/>
      <c r="D4" s="47"/>
      <c r="E4" s="22"/>
      <c r="F4" s="3"/>
      <c r="G4" s="3"/>
      <c r="H4" s="10"/>
      <c r="I4" s="10"/>
      <c r="J4" s="10"/>
      <c r="K4" s="8"/>
      <c r="L4" s="8"/>
      <c r="M4" s="8"/>
      <c r="N4" s="10"/>
      <c r="O4" s="12"/>
      <c r="P4" s="10"/>
      <c r="Q4" s="19"/>
      <c r="R4" s="10"/>
      <c r="S4" s="10"/>
      <c r="T4" s="10"/>
      <c r="U4" s="10"/>
      <c r="V4" s="10"/>
      <c r="W4" s="8"/>
      <c r="X4" s="8"/>
      <c r="Y4" s="8"/>
      <c r="Z4" s="10"/>
      <c r="AA4" s="12"/>
      <c r="AB4" s="10"/>
    </row>
    <row r="5" spans="1:28" ht="15.75" x14ac:dyDescent="0.25">
      <c r="B5" s="44" t="s">
        <v>87</v>
      </c>
      <c r="C5" s="47"/>
      <c r="D5" s="45"/>
      <c r="E5" s="22"/>
      <c r="F5" s="3"/>
      <c r="G5" s="3"/>
      <c r="H5" s="10"/>
      <c r="I5" s="10"/>
      <c r="J5" s="10"/>
      <c r="K5" s="8"/>
      <c r="L5" s="8"/>
      <c r="M5" s="8"/>
      <c r="N5" s="10"/>
      <c r="O5" s="12"/>
      <c r="P5" s="10"/>
      <c r="Q5" s="19"/>
      <c r="R5" s="10"/>
      <c r="S5" s="10"/>
      <c r="T5" s="10"/>
      <c r="U5" s="10"/>
      <c r="V5" s="10"/>
      <c r="W5" s="8"/>
      <c r="X5" s="8"/>
      <c r="Y5" s="8"/>
      <c r="Z5" s="10"/>
      <c r="AA5" s="12"/>
      <c r="AB5" s="10"/>
    </row>
    <row r="6" spans="1:28" ht="15" customHeight="1" x14ac:dyDescent="0.2">
      <c r="B6" s="382"/>
      <c r="C6" s="382"/>
      <c r="D6" s="196">
        <f>'Cover Page'!C7</f>
        <v>0</v>
      </c>
      <c r="E6" s="22"/>
      <c r="F6" s="350" t="s">
        <v>126</v>
      </c>
      <c r="G6" s="351"/>
      <c r="H6" s="10"/>
      <c r="I6" s="10"/>
      <c r="J6" s="10"/>
      <c r="K6" s="8"/>
      <c r="L6" s="8"/>
      <c r="M6" s="8"/>
      <c r="N6" s="10"/>
      <c r="O6" s="12"/>
      <c r="P6" s="10"/>
      <c r="Q6" s="19"/>
      <c r="R6" s="10"/>
      <c r="S6" s="10"/>
      <c r="T6" s="10"/>
      <c r="U6" s="10"/>
      <c r="V6" s="10"/>
      <c r="W6" s="8"/>
      <c r="X6" s="8"/>
      <c r="Y6" s="8"/>
      <c r="Z6" s="10"/>
      <c r="AA6" s="12"/>
      <c r="AB6" s="10"/>
    </row>
    <row r="7" spans="1:28" ht="15.75" customHeight="1" x14ac:dyDescent="0.25">
      <c r="B7" s="44" t="s">
        <v>88</v>
      </c>
      <c r="C7" s="47"/>
      <c r="D7" s="45"/>
      <c r="E7" s="22"/>
      <c r="F7" s="351"/>
      <c r="G7" s="351"/>
      <c r="H7" s="10"/>
      <c r="I7" s="10"/>
      <c r="J7" s="10"/>
      <c r="K7" s="8"/>
      <c r="L7" s="8"/>
      <c r="M7" s="8"/>
      <c r="N7" s="10"/>
      <c r="O7" s="12"/>
      <c r="P7" s="10"/>
      <c r="Q7" s="19"/>
      <c r="R7" s="10"/>
      <c r="S7" s="10"/>
      <c r="T7" s="10"/>
      <c r="U7" s="3"/>
      <c r="V7" s="10"/>
      <c r="W7" s="8"/>
      <c r="X7" s="8"/>
      <c r="Y7" s="8"/>
      <c r="Z7" s="10"/>
      <c r="AA7" s="12"/>
      <c r="AB7" s="10"/>
    </row>
    <row r="8" spans="1:28" ht="15" customHeight="1" x14ac:dyDescent="0.2">
      <c r="B8" s="383"/>
      <c r="C8" s="382"/>
      <c r="D8" s="384" t="str">
        <f>'Cover Page'!C8</f>
        <v>Dentegra Insurance Company</v>
      </c>
      <c r="E8" s="22"/>
      <c r="F8" s="351"/>
      <c r="G8" s="351"/>
      <c r="H8" s="10"/>
      <c r="I8" s="10"/>
      <c r="J8" s="10"/>
      <c r="K8" s="8"/>
      <c r="L8" s="8"/>
      <c r="M8" s="8"/>
      <c r="N8" s="10"/>
      <c r="O8" s="12"/>
      <c r="P8" s="10"/>
      <c r="Q8" s="19"/>
      <c r="R8" s="10"/>
      <c r="S8" s="10"/>
      <c r="T8" s="10"/>
      <c r="U8" s="10"/>
      <c r="V8" s="10"/>
      <c r="W8" s="8"/>
      <c r="X8" s="8"/>
      <c r="Y8" s="8"/>
      <c r="Z8" s="10"/>
      <c r="AA8" s="12"/>
      <c r="AB8" s="10"/>
    </row>
    <row r="9" spans="1:28" ht="15.75" customHeight="1" x14ac:dyDescent="0.25">
      <c r="B9" s="54" t="s">
        <v>90</v>
      </c>
      <c r="C9" s="47"/>
      <c r="D9" s="45"/>
      <c r="E9" s="22"/>
      <c r="F9" s="351"/>
      <c r="G9" s="351"/>
      <c r="H9" s="10"/>
      <c r="I9" s="10"/>
      <c r="J9" s="10"/>
      <c r="K9" s="8"/>
      <c r="L9" s="8"/>
      <c r="M9" s="8"/>
      <c r="N9" s="10"/>
      <c r="O9" s="12"/>
      <c r="P9" s="10"/>
      <c r="Q9" s="19"/>
      <c r="R9" s="10"/>
      <c r="S9" s="10"/>
      <c r="T9" s="10"/>
      <c r="U9" s="10"/>
      <c r="V9" s="10"/>
      <c r="W9" s="8"/>
      <c r="X9" s="8"/>
      <c r="Y9" s="8"/>
      <c r="Z9" s="10"/>
      <c r="AA9" s="12"/>
      <c r="AB9" s="10"/>
    </row>
    <row r="10" spans="1:28" ht="15" customHeight="1" x14ac:dyDescent="0.2">
      <c r="B10" s="383"/>
      <c r="C10" s="382"/>
      <c r="D10" s="384">
        <f>'Cover Page'!C9</f>
        <v>0</v>
      </c>
      <c r="E10" s="22"/>
      <c r="F10" s="351"/>
      <c r="G10" s="351"/>
      <c r="H10" s="10"/>
      <c r="I10" s="10"/>
      <c r="J10" s="10"/>
      <c r="K10" s="8"/>
      <c r="L10" s="8"/>
      <c r="M10" s="8"/>
      <c r="N10" s="10"/>
      <c r="O10" s="12"/>
      <c r="P10" s="10"/>
      <c r="Q10" s="19"/>
      <c r="R10" s="10"/>
      <c r="S10" s="10"/>
      <c r="T10" s="10"/>
      <c r="U10" s="10"/>
      <c r="V10" s="10"/>
      <c r="W10" s="8"/>
      <c r="X10" s="8"/>
      <c r="Y10" s="8"/>
      <c r="Z10" s="10"/>
      <c r="AA10" s="12"/>
      <c r="AB10" s="10"/>
    </row>
    <row r="11" spans="1:28" ht="15.75" x14ac:dyDescent="0.25">
      <c r="B11" s="54" t="s">
        <v>85</v>
      </c>
      <c r="C11" s="47"/>
      <c r="D11" s="45"/>
      <c r="E11" s="22"/>
      <c r="F11" s="3"/>
      <c r="G11" s="3"/>
      <c r="H11" s="10"/>
      <c r="I11" s="10"/>
      <c r="J11" s="10"/>
      <c r="K11" s="8"/>
      <c r="L11" s="8"/>
      <c r="M11" s="8"/>
      <c r="N11" s="10"/>
      <c r="O11" s="12"/>
      <c r="P11" s="10"/>
      <c r="Q11" s="19"/>
      <c r="R11" s="10"/>
      <c r="S11" s="10"/>
      <c r="T11" s="10"/>
      <c r="U11" s="10"/>
      <c r="V11" s="10"/>
      <c r="W11" s="8"/>
      <c r="X11" s="8"/>
      <c r="Y11" s="8"/>
      <c r="Z11" s="10"/>
      <c r="AA11" s="12"/>
      <c r="AB11" s="10"/>
    </row>
    <row r="12" spans="1:28" x14ac:dyDescent="0.2">
      <c r="B12" s="383"/>
      <c r="C12" s="382"/>
      <c r="D12" s="384" t="str">
        <f>'Cover Page'!C6</f>
        <v>2019</v>
      </c>
      <c r="E12" s="22"/>
      <c r="F12" s="3"/>
      <c r="G12" s="3"/>
      <c r="H12" s="10"/>
      <c r="I12" s="10"/>
      <c r="J12" s="10"/>
      <c r="K12" s="8"/>
      <c r="L12" s="8"/>
      <c r="M12" s="8"/>
      <c r="N12" s="10"/>
      <c r="O12" s="12"/>
      <c r="P12" s="10"/>
      <c r="Q12" s="19"/>
      <c r="R12" s="10"/>
      <c r="S12" s="10"/>
      <c r="T12" s="10"/>
      <c r="U12" s="10"/>
      <c r="V12" s="10"/>
      <c r="W12" s="8"/>
      <c r="X12" s="8"/>
      <c r="Y12" s="8"/>
      <c r="Z12" s="10"/>
      <c r="AA12" s="12"/>
      <c r="AB12" s="10"/>
    </row>
    <row r="13" spans="1:28" x14ac:dyDescent="0.2">
      <c r="B13" s="222"/>
      <c r="C13" s="47"/>
      <c r="D13" s="47"/>
      <c r="E13" s="7"/>
      <c r="F13" s="20"/>
      <c r="G13" s="20"/>
      <c r="H13" s="20"/>
      <c r="I13" s="7"/>
      <c r="J13" s="20"/>
      <c r="K13" s="7"/>
      <c r="L13" s="7"/>
      <c r="M13" s="7"/>
      <c r="N13" s="9"/>
      <c r="Q13" s="7"/>
      <c r="R13" s="20"/>
      <c r="S13" s="20"/>
      <c r="T13" s="20"/>
      <c r="U13" s="7"/>
      <c r="V13" s="20"/>
      <c r="W13" s="7"/>
      <c r="X13" s="7"/>
      <c r="Y13" s="7"/>
      <c r="Z13" s="9"/>
    </row>
    <row r="14" spans="1:28" s="43" customFormat="1" ht="15.75" thickBot="1" x14ac:dyDescent="0.25">
      <c r="B14" s="223"/>
      <c r="C14" s="223"/>
      <c r="D14" s="223"/>
    </row>
    <row r="15" spans="1:28" s="49" customFormat="1" ht="16.5" thickBot="1" x14ac:dyDescent="0.3">
      <c r="A15" s="43"/>
      <c r="B15" s="45"/>
      <c r="C15" s="45"/>
      <c r="D15" s="45"/>
      <c r="E15" s="358"/>
      <c r="F15" s="359"/>
      <c r="G15" s="359"/>
      <c r="H15" s="359"/>
      <c r="I15" s="359"/>
      <c r="J15" s="307" t="s">
        <v>33</v>
      </c>
      <c r="K15" s="359"/>
      <c r="L15" s="359"/>
      <c r="M15" s="359"/>
      <c r="N15" s="359"/>
      <c r="O15" s="359"/>
      <c r="P15" s="360"/>
      <c r="Q15" s="358"/>
      <c r="R15" s="359"/>
      <c r="S15" s="359"/>
      <c r="T15" s="359"/>
      <c r="U15" s="359"/>
      <c r="V15" s="320" t="s">
        <v>33</v>
      </c>
      <c r="W15" s="359"/>
      <c r="X15" s="359"/>
      <c r="Y15" s="359"/>
      <c r="Z15" s="359"/>
      <c r="AA15" s="359"/>
      <c r="AB15" s="360"/>
    </row>
    <row r="16" spans="1:28" s="49" customFormat="1" ht="15.75" customHeight="1" thickBot="1" x14ac:dyDescent="0.25">
      <c r="A16" s="43"/>
      <c r="B16" s="45"/>
      <c r="C16" s="45"/>
      <c r="D16" s="45"/>
      <c r="E16" s="357"/>
      <c r="F16" s="323"/>
      <c r="G16" s="323"/>
      <c r="H16" s="323"/>
      <c r="I16" s="323"/>
      <c r="J16" s="324" t="s">
        <v>106</v>
      </c>
      <c r="K16" s="323"/>
      <c r="L16" s="323"/>
      <c r="M16" s="323"/>
      <c r="N16" s="323"/>
      <c r="O16" s="323"/>
      <c r="P16" s="325"/>
      <c r="Q16" s="357"/>
      <c r="R16" s="323"/>
      <c r="S16" s="323"/>
      <c r="T16" s="323"/>
      <c r="U16" s="323"/>
      <c r="V16" s="338" t="s">
        <v>107</v>
      </c>
      <c r="W16" s="323"/>
      <c r="X16" s="323"/>
      <c r="Y16" s="323"/>
      <c r="Z16" s="323"/>
      <c r="AA16" s="323"/>
      <c r="AB16" s="325"/>
    </row>
    <row r="17" spans="1:28" s="49" customFormat="1" ht="16.5" customHeight="1" thickBot="1" x14ac:dyDescent="0.3">
      <c r="A17" s="43"/>
      <c r="B17" s="45"/>
      <c r="C17" s="45"/>
      <c r="D17" s="45"/>
      <c r="E17" s="356"/>
      <c r="F17" s="341" t="s">
        <v>8</v>
      </c>
      <c r="G17" s="339"/>
      <c r="H17" s="339"/>
      <c r="I17" s="356"/>
      <c r="J17" s="342" t="s">
        <v>9</v>
      </c>
      <c r="K17" s="339"/>
      <c r="L17" s="339"/>
      <c r="M17" s="361"/>
      <c r="N17" s="387" t="s">
        <v>10</v>
      </c>
      <c r="O17" s="388"/>
      <c r="P17" s="329"/>
      <c r="Q17" s="356"/>
      <c r="R17" s="341" t="s">
        <v>8</v>
      </c>
      <c r="S17" s="339"/>
      <c r="T17" s="339"/>
      <c r="U17" s="356"/>
      <c r="V17" s="341" t="s">
        <v>9</v>
      </c>
      <c r="W17" s="339"/>
      <c r="X17" s="339"/>
      <c r="Y17" s="362"/>
      <c r="Z17" s="365" t="s">
        <v>10</v>
      </c>
      <c r="AA17" s="363"/>
      <c r="AB17" s="364"/>
    </row>
    <row r="18" spans="1:28" s="49" customFormat="1" ht="36" customHeight="1" thickBot="1" x14ac:dyDescent="0.25">
      <c r="A18" s="156"/>
      <c r="B18" s="312"/>
      <c r="C18" s="313"/>
      <c r="D18" s="354" t="s">
        <v>153</v>
      </c>
      <c r="E18" s="249" t="s">
        <v>11</v>
      </c>
      <c r="F18" s="250" t="s">
        <v>12</v>
      </c>
      <c r="G18" s="250" t="s">
        <v>7</v>
      </c>
      <c r="H18" s="251" t="s">
        <v>40</v>
      </c>
      <c r="I18" s="252" t="s">
        <v>11</v>
      </c>
      <c r="J18" s="253" t="s">
        <v>12</v>
      </c>
      <c r="K18" s="253" t="s">
        <v>7</v>
      </c>
      <c r="L18" s="251" t="s">
        <v>41</v>
      </c>
      <c r="M18" s="249" t="s">
        <v>11</v>
      </c>
      <c r="N18" s="250" t="s">
        <v>12</v>
      </c>
      <c r="O18" s="250" t="s">
        <v>7</v>
      </c>
      <c r="P18" s="251" t="s">
        <v>41</v>
      </c>
      <c r="Q18" s="249" t="s">
        <v>11</v>
      </c>
      <c r="R18" s="250" t="s">
        <v>12</v>
      </c>
      <c r="S18" s="250" t="s">
        <v>7</v>
      </c>
      <c r="T18" s="251" t="s">
        <v>40</v>
      </c>
      <c r="U18" s="252" t="s">
        <v>11</v>
      </c>
      <c r="V18" s="253" t="s">
        <v>12</v>
      </c>
      <c r="W18" s="253" t="s">
        <v>7</v>
      </c>
      <c r="X18" s="251" t="s">
        <v>41</v>
      </c>
      <c r="Y18" s="249" t="s">
        <v>11</v>
      </c>
      <c r="Z18" s="250" t="s">
        <v>12</v>
      </c>
      <c r="AA18" s="250" t="s">
        <v>7</v>
      </c>
      <c r="AB18" s="251" t="s">
        <v>41</v>
      </c>
    </row>
    <row r="19" spans="1:28" s="43" customFormat="1" ht="15.75" customHeight="1" thickBot="1" x14ac:dyDescent="0.25">
      <c r="B19" s="352"/>
      <c r="C19" s="353"/>
      <c r="D19" s="355" t="s">
        <v>150</v>
      </c>
      <c r="E19" s="254">
        <v>1</v>
      </c>
      <c r="F19" s="255">
        <v>2</v>
      </c>
      <c r="G19" s="255">
        <v>3</v>
      </c>
      <c r="H19" s="256">
        <v>4</v>
      </c>
      <c r="I19" s="254">
        <v>5</v>
      </c>
      <c r="J19" s="255">
        <v>6</v>
      </c>
      <c r="K19" s="255">
        <v>7</v>
      </c>
      <c r="L19" s="256">
        <v>8</v>
      </c>
      <c r="M19" s="254">
        <v>9</v>
      </c>
      <c r="N19" s="255">
        <v>10</v>
      </c>
      <c r="O19" s="255">
        <v>11</v>
      </c>
      <c r="P19" s="256">
        <v>12</v>
      </c>
      <c r="Q19" s="254">
        <v>13</v>
      </c>
      <c r="R19" s="255">
        <v>14</v>
      </c>
      <c r="S19" s="255">
        <v>15</v>
      </c>
      <c r="T19" s="256">
        <v>16</v>
      </c>
      <c r="U19" s="254">
        <v>17</v>
      </c>
      <c r="V19" s="255">
        <v>18</v>
      </c>
      <c r="W19" s="255">
        <v>19</v>
      </c>
      <c r="X19" s="256">
        <v>20</v>
      </c>
      <c r="Y19" s="254">
        <v>21</v>
      </c>
      <c r="Z19" s="255">
        <v>22</v>
      </c>
      <c r="AA19" s="255">
        <v>23</v>
      </c>
      <c r="AB19" s="256">
        <v>24</v>
      </c>
    </row>
    <row r="20" spans="1:28" s="49" customFormat="1" x14ac:dyDescent="0.2">
      <c r="A20" s="43"/>
      <c r="B20" s="224" t="s">
        <v>0</v>
      </c>
      <c r="C20" s="225" t="s">
        <v>24</v>
      </c>
      <c r="D20" s="226"/>
      <c r="E20" s="257"/>
      <c r="F20" s="258"/>
      <c r="G20" s="258"/>
      <c r="H20" s="259"/>
      <c r="I20" s="257"/>
      <c r="J20" s="258"/>
      <c r="K20" s="258"/>
      <c r="L20" s="259"/>
      <c r="M20" s="257"/>
      <c r="N20" s="258"/>
      <c r="O20" s="258"/>
      <c r="P20" s="259"/>
      <c r="Q20" s="257"/>
      <c r="R20" s="258"/>
      <c r="S20" s="258"/>
      <c r="T20" s="259"/>
      <c r="U20" s="257"/>
      <c r="V20" s="258"/>
      <c r="W20" s="258"/>
      <c r="X20" s="259"/>
      <c r="Y20" s="257"/>
      <c r="Z20" s="258"/>
      <c r="AA20" s="258"/>
      <c r="AB20" s="259"/>
    </row>
    <row r="21" spans="1:28" s="43" customFormat="1" x14ac:dyDescent="0.2">
      <c r="B21" s="227"/>
      <c r="C21" s="80">
        <v>1.1000000000000001</v>
      </c>
      <c r="D21" s="228" t="s">
        <v>45</v>
      </c>
      <c r="E21" s="260"/>
      <c r="F21" s="261"/>
      <c r="G21" s="177"/>
      <c r="H21" s="175"/>
      <c r="I21" s="260"/>
      <c r="J21" s="261"/>
      <c r="K21" s="177"/>
      <c r="L21" s="175"/>
      <c r="M21" s="260"/>
      <c r="N21" s="261"/>
      <c r="O21" s="177"/>
      <c r="P21" s="175"/>
      <c r="Q21" s="260"/>
      <c r="R21" s="261"/>
      <c r="S21" s="177"/>
      <c r="T21" s="175"/>
      <c r="U21" s="260"/>
      <c r="V21" s="261"/>
      <c r="W21" s="177"/>
      <c r="X21" s="175"/>
      <c r="Y21" s="260"/>
      <c r="Z21" s="261"/>
      <c r="AA21" s="177"/>
      <c r="AB21" s="175"/>
    </row>
    <row r="22" spans="1:28" s="43" customFormat="1" ht="30" x14ac:dyDescent="0.2">
      <c r="B22" s="227"/>
      <c r="C22" s="80">
        <v>1.2</v>
      </c>
      <c r="D22" s="229" t="s">
        <v>132</v>
      </c>
      <c r="E22" s="262"/>
      <c r="F22" s="263"/>
      <c r="G22" s="264">
        <f>'Pt 1 Summary of Data'!F24</f>
        <v>0</v>
      </c>
      <c r="H22" s="265">
        <f>SUM(E22:G22)</f>
        <v>0</v>
      </c>
      <c r="I22" s="262"/>
      <c r="J22" s="263"/>
      <c r="K22" s="264">
        <f>'Pt 1 Summary of Data'!H24</f>
        <v>0</v>
      </c>
      <c r="L22" s="265">
        <f>SUM(I22:K22)</f>
        <v>0</v>
      </c>
      <c r="M22" s="262"/>
      <c r="N22" s="263"/>
      <c r="O22" s="264">
        <f>'Pt 1 Summary of Data'!J24</f>
        <v>0</v>
      </c>
      <c r="P22" s="265">
        <f>SUM(M22:O22)</f>
        <v>0</v>
      </c>
      <c r="Q22" s="262">
        <v>81641</v>
      </c>
      <c r="R22" s="263">
        <v>44845</v>
      </c>
      <c r="S22" s="264">
        <f>'Pt 1 Summary of Data'!L24</f>
        <v>21742.044541315081</v>
      </c>
      <c r="T22" s="265">
        <f>SUM(Q22:S22)</f>
        <v>148228.04454131509</v>
      </c>
      <c r="U22" s="262"/>
      <c r="V22" s="263"/>
      <c r="W22" s="264">
        <f>'Pt 1 Summary of Data'!N24</f>
        <v>0</v>
      </c>
      <c r="X22" s="265">
        <f>SUM(U22:W22)</f>
        <v>0</v>
      </c>
      <c r="Y22" s="262">
        <v>25669742</v>
      </c>
      <c r="Z22" s="263">
        <v>26073771</v>
      </c>
      <c r="AA22" s="264">
        <f>'Pt 1 Summary of Data'!P24</f>
        <v>27453289.430385575</v>
      </c>
      <c r="AB22" s="265">
        <f>SUM(Y22:AA22)</f>
        <v>79196802.430385575</v>
      </c>
    </row>
    <row r="23" spans="1:28" s="49" customFormat="1" x14ac:dyDescent="0.2">
      <c r="A23" s="43"/>
      <c r="B23" s="230"/>
      <c r="C23" s="80">
        <v>1.3</v>
      </c>
      <c r="D23" s="229" t="s">
        <v>121</v>
      </c>
      <c r="E23" s="266">
        <f>SUM(E$22)</f>
        <v>0</v>
      </c>
      <c r="F23" s="266">
        <f>SUM(F$22)</f>
        <v>0</v>
      </c>
      <c r="G23" s="266">
        <f>SUM(G$22:G$22)</f>
        <v>0</v>
      </c>
      <c r="H23" s="265">
        <f>SUM(E23:G23)</f>
        <v>0</v>
      </c>
      <c r="I23" s="266">
        <f>SUM(I$22:I$22)</f>
        <v>0</v>
      </c>
      <c r="J23" s="266">
        <f>SUM(J$22:J$22)</f>
        <v>0</v>
      </c>
      <c r="K23" s="266">
        <f>SUM(K$22:K$22)</f>
        <v>0</v>
      </c>
      <c r="L23" s="265">
        <f>SUM(I23:K23)</f>
        <v>0</v>
      </c>
      <c r="M23" s="266">
        <f>SUM(M$22:M$22)</f>
        <v>0</v>
      </c>
      <c r="N23" s="266">
        <f>SUM(N$22:N$22)</f>
        <v>0</v>
      </c>
      <c r="O23" s="266">
        <f>SUM(O$22:O$22)</f>
        <v>0</v>
      </c>
      <c r="P23" s="265">
        <f>SUM(M23:O23)</f>
        <v>0</v>
      </c>
      <c r="Q23" s="266">
        <f>SUM(Q$22:Q$22)</f>
        <v>81641</v>
      </c>
      <c r="R23" s="266">
        <f>SUM(R$22:R$22)</f>
        <v>44845</v>
      </c>
      <c r="S23" s="266">
        <f>SUM(S$22:S$22)</f>
        <v>21742.044541315081</v>
      </c>
      <c r="T23" s="265">
        <f>SUM(Q23:S23)</f>
        <v>148228.04454131509</v>
      </c>
      <c r="U23" s="266">
        <f>SUM(U$22:U$22)</f>
        <v>0</v>
      </c>
      <c r="V23" s="266">
        <f>SUM(V$22:V$22)</f>
        <v>0</v>
      </c>
      <c r="W23" s="266">
        <f>SUM(W$22:W$22)</f>
        <v>0</v>
      </c>
      <c r="X23" s="265">
        <f>SUM(U23:W23)</f>
        <v>0</v>
      </c>
      <c r="Y23" s="266">
        <f>SUM(Y$22:Y$22)</f>
        <v>25669742</v>
      </c>
      <c r="Z23" s="266">
        <f>SUM(Z$22:Z$22)</f>
        <v>26073771</v>
      </c>
      <c r="AA23" s="266">
        <f>SUM(AA$22:AA$22)</f>
        <v>27453289.430385575</v>
      </c>
      <c r="AB23" s="265">
        <f>SUM(Y23:AA23)</f>
        <v>79196802.430385575</v>
      </c>
    </row>
    <row r="24" spans="1:28" s="49" customFormat="1" x14ac:dyDescent="0.2">
      <c r="A24" s="43"/>
      <c r="B24" s="231"/>
      <c r="C24" s="120"/>
      <c r="D24" s="232" t="s">
        <v>13</v>
      </c>
      <c r="E24" s="267"/>
      <c r="F24" s="268"/>
      <c r="G24" s="268"/>
      <c r="H24" s="269"/>
      <c r="I24" s="267"/>
      <c r="J24" s="268"/>
      <c r="K24" s="268"/>
      <c r="L24" s="269"/>
      <c r="M24" s="267"/>
      <c r="N24" s="268"/>
      <c r="O24" s="268"/>
      <c r="P24" s="269"/>
      <c r="Q24" s="267"/>
      <c r="R24" s="268"/>
      <c r="S24" s="268"/>
      <c r="T24" s="269"/>
      <c r="U24" s="267"/>
      <c r="V24" s="268"/>
      <c r="W24" s="268"/>
      <c r="X24" s="269"/>
      <c r="Y24" s="267"/>
      <c r="Z24" s="268"/>
      <c r="AA24" s="268"/>
      <c r="AB24" s="269"/>
    </row>
    <row r="25" spans="1:28" s="49" customFormat="1" x14ac:dyDescent="0.2">
      <c r="A25" s="43"/>
      <c r="B25" s="233" t="s">
        <v>1</v>
      </c>
      <c r="C25" s="71" t="s">
        <v>25</v>
      </c>
      <c r="D25" s="228"/>
      <c r="E25" s="270"/>
      <c r="F25" s="258"/>
      <c r="G25" s="258"/>
      <c r="H25" s="271"/>
      <c r="I25" s="270"/>
      <c r="J25" s="258"/>
      <c r="K25" s="258"/>
      <c r="L25" s="271"/>
      <c r="M25" s="270"/>
      <c r="N25" s="258"/>
      <c r="O25" s="258"/>
      <c r="P25" s="271"/>
      <c r="Q25" s="270"/>
      <c r="R25" s="258"/>
      <c r="S25" s="258"/>
      <c r="T25" s="271"/>
      <c r="U25" s="270"/>
      <c r="V25" s="258"/>
      <c r="W25" s="258"/>
      <c r="X25" s="271"/>
      <c r="Y25" s="270"/>
      <c r="Z25" s="258"/>
      <c r="AA25" s="258"/>
      <c r="AB25" s="271"/>
    </row>
    <row r="26" spans="1:28" s="49" customFormat="1" x14ac:dyDescent="0.2">
      <c r="A26" s="43"/>
      <c r="B26" s="230"/>
      <c r="C26" s="80">
        <v>2.1</v>
      </c>
      <c r="D26" s="229" t="s">
        <v>83</v>
      </c>
      <c r="E26" s="272"/>
      <c r="F26" s="263"/>
      <c r="G26" s="273">
        <f>'Pt 1 Summary of Data'!F21</f>
        <v>0</v>
      </c>
      <c r="H26" s="265">
        <f>SUM(E26:G26)</f>
        <v>0</v>
      </c>
      <c r="I26" s="272"/>
      <c r="J26" s="263"/>
      <c r="K26" s="273">
        <f>'Pt 1 Summary of Data'!H21</f>
        <v>0</v>
      </c>
      <c r="L26" s="265">
        <f>SUM(I26:K26)</f>
        <v>0</v>
      </c>
      <c r="M26" s="272"/>
      <c r="N26" s="263"/>
      <c r="O26" s="273">
        <f>'Pt 1 Summary of Data'!J21</f>
        <v>0</v>
      </c>
      <c r="P26" s="265">
        <f>SUM(M26:O26)</f>
        <v>0</v>
      </c>
      <c r="Q26" s="272">
        <v>61680</v>
      </c>
      <c r="R26" s="263">
        <v>44697</v>
      </c>
      <c r="S26" s="273">
        <f>'Pt 1 Summary of Data'!L21</f>
        <v>26759</v>
      </c>
      <c r="T26" s="265">
        <f>SUM(Q26:S26)</f>
        <v>133136</v>
      </c>
      <c r="U26" s="272"/>
      <c r="V26" s="263"/>
      <c r="W26" s="273">
        <f>'Pt 1 Summary of Data'!N21</f>
        <v>0</v>
      </c>
      <c r="X26" s="265">
        <f>SUM(U26:W26)</f>
        <v>0</v>
      </c>
      <c r="Y26" s="272">
        <v>42609077</v>
      </c>
      <c r="Z26" s="263">
        <v>44143343</v>
      </c>
      <c r="AA26" s="273">
        <f>'Pt 1 Summary of Data'!P21</f>
        <v>46061168</v>
      </c>
      <c r="AB26" s="265">
        <f>SUM(Y26:AA26)</f>
        <v>132813588</v>
      </c>
    </row>
    <row r="27" spans="1:28" s="43" customFormat="1" ht="30" x14ac:dyDescent="0.2">
      <c r="B27" s="227"/>
      <c r="C27" s="80">
        <v>2.2000000000000002</v>
      </c>
      <c r="D27" s="229" t="s">
        <v>84</v>
      </c>
      <c r="E27" s="272"/>
      <c r="F27" s="263"/>
      <c r="G27" s="273">
        <f>'Pt 1 Summary of Data'!F35</f>
        <v>0</v>
      </c>
      <c r="H27" s="265">
        <f>SUM(E27:G27)</f>
        <v>0</v>
      </c>
      <c r="I27" s="272"/>
      <c r="J27" s="263"/>
      <c r="K27" s="273">
        <f>'Pt 1 Summary of Data'!H35</f>
        <v>0</v>
      </c>
      <c r="L27" s="265">
        <f>SUM(I27:K27)</f>
        <v>0</v>
      </c>
      <c r="M27" s="272"/>
      <c r="N27" s="263"/>
      <c r="O27" s="273">
        <f>'Pt 1 Summary of Data'!J35</f>
        <v>0</v>
      </c>
      <c r="P27" s="265">
        <f>SUM(M27:O27)</f>
        <v>0</v>
      </c>
      <c r="Q27" s="272">
        <v>3950</v>
      </c>
      <c r="R27" s="263">
        <v>2190</v>
      </c>
      <c r="S27" s="273">
        <f>'Pt 1 Summary of Data'!L35</f>
        <v>704.96536049577662</v>
      </c>
      <c r="T27" s="265">
        <f>SUM(Q27:S27)</f>
        <v>6844.9653604957766</v>
      </c>
      <c r="U27" s="272"/>
      <c r="V27" s="263"/>
      <c r="W27" s="273">
        <f>'Pt 1 Summary of Data'!N35</f>
        <v>0</v>
      </c>
      <c r="X27" s="265">
        <f>SUM(U27:W27)</f>
        <v>0</v>
      </c>
      <c r="Y27" s="272">
        <v>1814434</v>
      </c>
      <c r="Z27" s="263">
        <v>1804303</v>
      </c>
      <c r="AA27" s="273">
        <f>'Pt 1 Summary of Data'!P35</f>
        <v>1107335.0346395043</v>
      </c>
      <c r="AB27" s="265">
        <f>SUM(Y27:AA27)</f>
        <v>4726072.0346395038</v>
      </c>
    </row>
    <row r="28" spans="1:28" s="49" customFormat="1" x14ac:dyDescent="0.2">
      <c r="A28" s="43"/>
      <c r="B28" s="230"/>
      <c r="C28" s="80">
        <v>2.2999999999999998</v>
      </c>
      <c r="D28" s="229" t="s">
        <v>50</v>
      </c>
      <c r="E28" s="273">
        <f t="shared" ref="E28:AA28" si="0">E$26-E$27</f>
        <v>0</v>
      </c>
      <c r="F28" s="273">
        <f t="shared" si="0"/>
        <v>0</v>
      </c>
      <c r="G28" s="273">
        <f t="shared" si="0"/>
        <v>0</v>
      </c>
      <c r="H28" s="112">
        <f>H$26-H$27</f>
        <v>0</v>
      </c>
      <c r="I28" s="273">
        <f>I$26-I$27</f>
        <v>0</v>
      </c>
      <c r="J28" s="273">
        <f>J$26-J$27</f>
        <v>0</v>
      </c>
      <c r="K28" s="273">
        <f t="shared" si="0"/>
        <v>0</v>
      </c>
      <c r="L28" s="112">
        <f>L$26-L$27</f>
        <v>0</v>
      </c>
      <c r="M28" s="273">
        <f t="shared" si="0"/>
        <v>0</v>
      </c>
      <c r="N28" s="273">
        <f t="shared" si="0"/>
        <v>0</v>
      </c>
      <c r="O28" s="273">
        <f t="shared" si="0"/>
        <v>0</v>
      </c>
      <c r="P28" s="112">
        <f>P$26-P$27</f>
        <v>0</v>
      </c>
      <c r="Q28" s="273">
        <f t="shared" si="0"/>
        <v>57730</v>
      </c>
      <c r="R28" s="273">
        <f t="shared" si="0"/>
        <v>42507</v>
      </c>
      <c r="S28" s="273">
        <f t="shared" si="0"/>
        <v>26054.034639504222</v>
      </c>
      <c r="T28" s="112">
        <f>T$26-T$27</f>
        <v>126291.03463950423</v>
      </c>
      <c r="U28" s="273">
        <f t="shared" si="0"/>
        <v>0</v>
      </c>
      <c r="V28" s="273">
        <f t="shared" si="0"/>
        <v>0</v>
      </c>
      <c r="W28" s="273">
        <f t="shared" si="0"/>
        <v>0</v>
      </c>
      <c r="X28" s="112">
        <f>X$26-X$27</f>
        <v>0</v>
      </c>
      <c r="Y28" s="273">
        <f t="shared" si="0"/>
        <v>40794643</v>
      </c>
      <c r="Z28" s="273">
        <f t="shared" si="0"/>
        <v>42339040</v>
      </c>
      <c r="AA28" s="273">
        <f t="shared" si="0"/>
        <v>44953832.965360492</v>
      </c>
      <c r="AB28" s="112">
        <f>AB$26-AB$27</f>
        <v>128087515.96536049</v>
      </c>
    </row>
    <row r="29" spans="1:28" s="49" customFormat="1" x14ac:dyDescent="0.2">
      <c r="A29" s="43"/>
      <c r="B29" s="231"/>
      <c r="C29" s="121"/>
      <c r="D29" s="234"/>
      <c r="E29" s="274"/>
      <c r="F29" s="275"/>
      <c r="G29" s="275"/>
      <c r="H29" s="276"/>
      <c r="I29" s="274"/>
      <c r="J29" s="275"/>
      <c r="K29" s="275"/>
      <c r="L29" s="276"/>
      <c r="M29" s="274"/>
      <c r="N29" s="275"/>
      <c r="O29" s="275"/>
      <c r="P29" s="276"/>
      <c r="Q29" s="274"/>
      <c r="R29" s="275"/>
      <c r="S29" s="275"/>
      <c r="T29" s="276"/>
      <c r="U29" s="274"/>
      <c r="V29" s="275"/>
      <c r="W29" s="275"/>
      <c r="X29" s="276"/>
      <c r="Y29" s="274"/>
      <c r="Z29" s="275"/>
      <c r="AA29" s="275"/>
      <c r="AB29" s="276"/>
    </row>
    <row r="30" spans="1:28" s="43" customFormat="1" x14ac:dyDescent="0.2">
      <c r="B30" s="235" t="s">
        <v>2</v>
      </c>
      <c r="C30" s="236">
        <v>3.1</v>
      </c>
      <c r="D30" s="237" t="s">
        <v>141</v>
      </c>
      <c r="E30" s="277"/>
      <c r="F30" s="278"/>
      <c r="G30" s="279">
        <f>'Pt 1 Summary of Data'!F49</f>
        <v>0</v>
      </c>
      <c r="H30" s="280">
        <f>SUM(E30:G30)</f>
        <v>0</v>
      </c>
      <c r="I30" s="281"/>
      <c r="J30" s="278"/>
      <c r="K30" s="282">
        <f>'Pt 1 Summary of Data'!H49</f>
        <v>0</v>
      </c>
      <c r="L30" s="280">
        <f>SUM(I30:K30)</f>
        <v>0</v>
      </c>
      <c r="M30" s="281"/>
      <c r="N30" s="278"/>
      <c r="O30" s="282">
        <f>'Pt 1 Summary of Data'!J49</f>
        <v>0</v>
      </c>
      <c r="P30" s="280">
        <f>SUM(M30:O30)</f>
        <v>0</v>
      </c>
      <c r="Q30" s="277">
        <v>174</v>
      </c>
      <c r="R30" s="278">
        <v>122</v>
      </c>
      <c r="S30" s="279">
        <f>'Pt 1 Summary of Data'!L49</f>
        <v>57.333333333333336</v>
      </c>
      <c r="T30" s="280">
        <f>SUM(Q30:S30)</f>
        <v>353.33333333333331</v>
      </c>
      <c r="U30" s="281"/>
      <c r="V30" s="278"/>
      <c r="W30" s="282">
        <f>'Pt 1 Summary of Data'!N49</f>
        <v>0</v>
      </c>
      <c r="X30" s="280">
        <f>SUM(U30:W30)</f>
        <v>0</v>
      </c>
      <c r="Y30" s="281">
        <v>55089</v>
      </c>
      <c r="Z30" s="278">
        <v>57110</v>
      </c>
      <c r="AA30" s="282">
        <f>'Pt 1 Summary of Data'!P49</f>
        <v>58918.666666666664</v>
      </c>
      <c r="AB30" s="280">
        <f>SUM(Y30:AA30)</f>
        <v>171117.66666666666</v>
      </c>
    </row>
    <row r="31" spans="1:28" s="49" customFormat="1" x14ac:dyDescent="0.2">
      <c r="A31" s="43"/>
      <c r="B31" s="238"/>
      <c r="C31" s="239"/>
      <c r="D31" s="240"/>
      <c r="E31" s="274"/>
      <c r="F31" s="275"/>
      <c r="G31" s="275"/>
      <c r="H31" s="276"/>
      <c r="I31" s="283"/>
      <c r="J31" s="284"/>
      <c r="K31" s="284"/>
      <c r="L31" s="285"/>
      <c r="M31" s="283"/>
      <c r="N31" s="284"/>
      <c r="O31" s="284"/>
      <c r="P31" s="285"/>
      <c r="Q31" s="274"/>
      <c r="R31" s="275"/>
      <c r="S31" s="275"/>
      <c r="T31" s="276"/>
      <c r="U31" s="283"/>
      <c r="V31" s="284"/>
      <c r="W31" s="284"/>
      <c r="X31" s="285"/>
      <c r="Y31" s="283"/>
      <c r="Z31" s="284"/>
      <c r="AA31" s="284"/>
      <c r="AB31" s="285"/>
    </row>
    <row r="32" spans="1:28" s="49" customFormat="1" ht="30" customHeight="1" x14ac:dyDescent="0.2">
      <c r="A32" s="43"/>
      <c r="B32" s="389" t="s">
        <v>3</v>
      </c>
      <c r="C32" s="308"/>
      <c r="D32" s="309" t="s">
        <v>137</v>
      </c>
      <c r="E32" s="286"/>
      <c r="F32" s="287"/>
      <c r="G32" s="287"/>
      <c r="H32" s="288"/>
      <c r="I32" s="286"/>
      <c r="J32" s="289"/>
      <c r="K32" s="287"/>
      <c r="L32" s="288"/>
      <c r="M32" s="286"/>
      <c r="N32" s="290"/>
      <c r="O32" s="287"/>
      <c r="P32" s="288"/>
      <c r="Q32" s="286"/>
      <c r="R32" s="287"/>
      <c r="S32" s="287"/>
      <c r="T32" s="288"/>
      <c r="U32" s="286"/>
      <c r="V32" s="289"/>
      <c r="W32" s="287"/>
      <c r="X32" s="288"/>
      <c r="Y32" s="286"/>
      <c r="Z32" s="290"/>
      <c r="AA32" s="287"/>
      <c r="AB32" s="288"/>
    </row>
    <row r="33" spans="1:28" s="49" customFormat="1" ht="15.75" x14ac:dyDescent="0.25">
      <c r="A33" s="43"/>
      <c r="B33" s="241"/>
      <c r="C33" s="242">
        <v>4.0999999999999996</v>
      </c>
      <c r="D33" s="243" t="s">
        <v>73</v>
      </c>
      <c r="E33" s="291"/>
      <c r="F33" s="292"/>
      <c r="G33" s="292"/>
      <c r="H33" s="293" t="str">
        <f>IF(H30&lt;1000,"Not Required to Calculate",H23/H28)</f>
        <v>Not Required to Calculate</v>
      </c>
      <c r="I33" s="291"/>
      <c r="J33" s="292"/>
      <c r="K33" s="292"/>
      <c r="L33" s="293" t="str">
        <f>IF(L30&lt;1000,"Not Required to Calculate",L23/L28)</f>
        <v>Not Required to Calculate</v>
      </c>
      <c r="M33" s="291"/>
      <c r="N33" s="292"/>
      <c r="O33" s="292"/>
      <c r="P33" s="293" t="str">
        <f>IF(P30&lt;1000,"Not Required to Calculate",P23/P28)</f>
        <v>Not Required to Calculate</v>
      </c>
      <c r="Q33" s="291"/>
      <c r="R33" s="292"/>
      <c r="S33" s="292"/>
      <c r="T33" s="293" t="str">
        <f>IF(T30&lt;1000,"Not Required to Calculate",T23/T28)</f>
        <v>Not Required to Calculate</v>
      </c>
      <c r="U33" s="291"/>
      <c r="V33" s="292"/>
      <c r="W33" s="292"/>
      <c r="X33" s="293" t="str">
        <f>IF(X30&lt;1000,"Not Required to Calculate",X23/X28)</f>
        <v>Not Required to Calculate</v>
      </c>
      <c r="Y33" s="291"/>
      <c r="Z33" s="292"/>
      <c r="AA33" s="292"/>
      <c r="AB33" s="293">
        <f>IF(AB30&lt;1000,"Not Required to Calculate",AB23/AB28)</f>
        <v>0.61830227429660878</v>
      </c>
    </row>
    <row r="34" spans="1:28" s="49" customFormat="1" ht="15.75" thickBot="1" x14ac:dyDescent="0.25">
      <c r="A34" s="43"/>
      <c r="B34" s="244"/>
      <c r="C34" s="245"/>
      <c r="D34" s="246"/>
      <c r="E34" s="294"/>
      <c r="F34" s="295"/>
      <c r="G34" s="295"/>
      <c r="H34" s="296"/>
      <c r="I34" s="294"/>
      <c r="J34" s="295"/>
      <c r="K34" s="295"/>
      <c r="L34" s="296"/>
      <c r="M34" s="294"/>
      <c r="N34" s="295"/>
      <c r="O34" s="295"/>
      <c r="P34" s="296"/>
      <c r="Q34" s="294"/>
      <c r="R34" s="295"/>
      <c r="S34" s="295"/>
      <c r="T34" s="296"/>
      <c r="U34" s="294"/>
      <c r="V34" s="295"/>
      <c r="W34" s="295"/>
      <c r="X34" s="296"/>
      <c r="Y34" s="294"/>
      <c r="Z34" s="295"/>
      <c r="AA34" s="295"/>
      <c r="AB34" s="296"/>
    </row>
    <row r="35" spans="1:28" s="49" customFormat="1" ht="15.75" x14ac:dyDescent="0.25">
      <c r="A35" s="43"/>
      <c r="B35" s="247"/>
      <c r="N35" s="25"/>
      <c r="Z35" s="25"/>
    </row>
    <row r="36" spans="1:28" s="49" customFormat="1" x14ac:dyDescent="0.2">
      <c r="A36" s="43"/>
      <c r="B36" s="25"/>
      <c r="N36" s="25"/>
      <c r="Z36" s="25"/>
    </row>
    <row r="37" spans="1:28" s="49" customFormat="1" ht="15.75" x14ac:dyDescent="0.25">
      <c r="A37" s="43"/>
      <c r="C37" s="151" t="s">
        <v>61</v>
      </c>
      <c r="D37" s="151"/>
      <c r="E37" s="151"/>
      <c r="N37" s="25"/>
      <c r="Q37" s="247"/>
      <c r="Z37" s="25"/>
    </row>
    <row r="38" spans="1:28" s="49" customFormat="1" ht="15.75" x14ac:dyDescent="0.25">
      <c r="A38" s="43"/>
      <c r="C38" s="151"/>
      <c r="D38" s="311" t="s">
        <v>138</v>
      </c>
      <c r="E38" s="311"/>
      <c r="N38" s="25"/>
      <c r="Z38" s="25"/>
    </row>
    <row r="39" spans="1:28" s="49" customFormat="1" ht="15.75" x14ac:dyDescent="0.25">
      <c r="A39" s="43"/>
      <c r="C39" s="151"/>
      <c r="D39" s="151" t="s">
        <v>70</v>
      </c>
      <c r="E39" s="47"/>
      <c r="N39" s="25"/>
      <c r="Q39" s="52"/>
      <c r="Z39" s="25"/>
    </row>
    <row r="40" spans="1:28" s="49" customFormat="1" ht="15.75" x14ac:dyDescent="0.25">
      <c r="A40" s="43"/>
      <c r="C40" s="151"/>
      <c r="D40" s="151" t="s">
        <v>66</v>
      </c>
      <c r="E40" s="47"/>
      <c r="G40" s="45"/>
      <c r="N40" s="25"/>
      <c r="Q40" s="48"/>
      <c r="Z40" s="25"/>
    </row>
    <row r="41" spans="1:28" s="49" customFormat="1" ht="15.75" x14ac:dyDescent="0.2">
      <c r="A41" s="43"/>
      <c r="C41" s="152"/>
      <c r="D41" s="248" t="s">
        <v>101</v>
      </c>
      <c r="E41" s="248"/>
      <c r="N41" s="25"/>
      <c r="Z41" s="25"/>
    </row>
    <row r="42" spans="1:28" s="49" customFormat="1" ht="15.75" x14ac:dyDescent="0.2">
      <c r="A42" s="43"/>
      <c r="C42" s="248"/>
      <c r="D42" s="248"/>
      <c r="E42" s="45"/>
      <c r="N42" s="25"/>
      <c r="Z42" s="25"/>
    </row>
  </sheetData>
  <sheetProtection algorithmName="SHA-512" hashValue="7y7X9J8yuM8MC2dlT/RW5jFrizrq9rQJxiro9JCMav1wr0xrSpGy5oxBI8xZpAPOYDhCW53D5XLJD+dZu1q3Nw==" saltValue="ChVy4tYKM7Desl132UFM1A==" spinCount="100000" sheet="1" formatCells="0" formatColumns="0" formatRows="0"/>
  <phoneticPr fontId="26" type="noConversion"/>
  <conditionalFormatting sqref="G26:G27">
    <cfRule type="cellIs" dxfId="17" priority="69" stopIfTrue="1" operator="lessThan">
      <formula>0</formula>
    </cfRule>
  </conditionalFormatting>
  <conditionalFormatting sqref="K26:K27">
    <cfRule type="cellIs" dxfId="16" priority="32" stopIfTrue="1" operator="lessThan">
      <formula>0</formula>
    </cfRule>
  </conditionalFormatting>
  <conditionalFormatting sqref="S26:S27">
    <cfRule type="cellIs" dxfId="15" priority="28" stopIfTrue="1" operator="lessThan">
      <formula>0</formula>
    </cfRule>
  </conditionalFormatting>
  <conditionalFormatting sqref="O26:O27">
    <cfRule type="cellIs" dxfId="14" priority="29" stopIfTrue="1" operator="lessThan">
      <formula>0</formula>
    </cfRule>
  </conditionalFormatting>
  <conditionalFormatting sqref="W26:W27">
    <cfRule type="cellIs" dxfId="13" priority="26" stopIfTrue="1" operator="lessThan">
      <formula>0</formula>
    </cfRule>
  </conditionalFormatting>
  <conditionalFormatting sqref="AA26:AA27">
    <cfRule type="cellIs" dxfId="12" priority="24" stopIfTrue="1" operator="lessThan">
      <formula>0</formula>
    </cfRule>
  </conditionalFormatting>
  <conditionalFormatting sqref="E26:F27">
    <cfRule type="cellIs" dxfId="11" priority="12" stopIfTrue="1" operator="lessThan">
      <formula>0</formula>
    </cfRule>
  </conditionalFormatting>
  <conditionalFormatting sqref="I26">
    <cfRule type="cellIs" dxfId="10" priority="11" stopIfTrue="1" operator="lessThan">
      <formula>0</formula>
    </cfRule>
  </conditionalFormatting>
  <conditionalFormatting sqref="I27">
    <cfRule type="cellIs" dxfId="9" priority="10" stopIfTrue="1" operator="lessThan">
      <formula>0</formula>
    </cfRule>
  </conditionalFormatting>
  <conditionalFormatting sqref="J26:J27">
    <cfRule type="cellIs" dxfId="8" priority="9" stopIfTrue="1" operator="lessThan">
      <formula>0</formula>
    </cfRule>
  </conditionalFormatting>
  <conditionalFormatting sqref="M26:M27">
    <cfRule type="cellIs" dxfId="7" priority="8" stopIfTrue="1" operator="lessThan">
      <formula>0</formula>
    </cfRule>
  </conditionalFormatting>
  <conditionalFormatting sqref="N26:N27">
    <cfRule type="cellIs" dxfId="6" priority="7" stopIfTrue="1" operator="lessThan">
      <formula>0</formula>
    </cfRule>
  </conditionalFormatting>
  <conditionalFormatting sqref="Q26:Q27">
    <cfRule type="cellIs" dxfId="5" priority="6" stopIfTrue="1" operator="lessThan">
      <formula>0</formula>
    </cfRule>
  </conditionalFormatting>
  <conditionalFormatting sqref="R26:R27">
    <cfRule type="cellIs" dxfId="4" priority="5" stopIfTrue="1" operator="lessThan">
      <formula>0</formula>
    </cfRule>
  </conditionalFormatting>
  <conditionalFormatting sqref="U26:U27">
    <cfRule type="cellIs" dxfId="3" priority="4" stopIfTrue="1" operator="lessThan">
      <formula>0</formula>
    </cfRule>
  </conditionalFormatting>
  <conditionalFormatting sqref="V26:V27">
    <cfRule type="cellIs" dxfId="2" priority="3" stopIfTrue="1" operator="lessThan">
      <formula>0</formula>
    </cfRule>
  </conditionalFormatting>
  <conditionalFormatting sqref="Y26:Y27">
    <cfRule type="cellIs" dxfId="1" priority="2" stopIfTrue="1" operator="lessThan">
      <formula>0</formula>
    </cfRule>
  </conditionalFormatting>
  <conditionalFormatting sqref="Z26:Z27">
    <cfRule type="cellIs" dxfId="0" priority="1" stopIfTrue="1" operator="lessThan">
      <formula>0</formula>
    </cfRule>
  </conditionalFormatting>
  <pageMargins left="0.2" right="0.2" top="0.35" bottom="0.25" header="0.2" footer="0.2"/>
  <pageSetup scale="66" fitToWidth="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pageSetUpPr fitToPage="1"/>
  </sheetPr>
  <dimension ref="A1:C49"/>
  <sheetViews>
    <sheetView topLeftCell="A7" zoomScale="80" zoomScaleNormal="80" workbookViewId="0">
      <selection activeCell="C17" sqref="C17"/>
    </sheetView>
  </sheetViews>
  <sheetFormatPr defaultRowHeight="15" x14ac:dyDescent="0.2"/>
  <cols>
    <col min="1" max="1" width="1.85546875" style="2" customWidth="1"/>
    <col min="2" max="2" width="92.42578125" style="198" bestFit="1" customWidth="1"/>
    <col min="3" max="3" width="33.28515625" bestFit="1" customWidth="1"/>
  </cols>
  <sheetData>
    <row r="1" spans="2:3" s="2" customFormat="1" ht="15.75" x14ac:dyDescent="0.25">
      <c r="B1" s="26" t="s">
        <v>139</v>
      </c>
    </row>
    <row r="2" spans="2:3" s="5" customFormat="1" ht="15.75" x14ac:dyDescent="0.25">
      <c r="B2" s="40" t="s">
        <v>143</v>
      </c>
    </row>
    <row r="3" spans="2:3" s="2" customFormat="1" ht="15.75" x14ac:dyDescent="0.25">
      <c r="B3" s="26" t="s">
        <v>131</v>
      </c>
    </row>
    <row r="4" spans="2:3" s="2" customFormat="1" ht="15.75" x14ac:dyDescent="0.25">
      <c r="B4" s="26"/>
    </row>
    <row r="5" spans="2:3" s="2" customFormat="1" ht="15.75" x14ac:dyDescent="0.25">
      <c r="B5" s="44" t="s">
        <v>87</v>
      </c>
    </row>
    <row r="6" spans="2:3" s="2" customFormat="1" x14ac:dyDescent="0.2">
      <c r="B6" s="196">
        <f>'Cover Page'!C7</f>
        <v>0</v>
      </c>
    </row>
    <row r="7" spans="2:3" s="2" customFormat="1" ht="15.75" customHeight="1" x14ac:dyDescent="0.25">
      <c r="B7" s="44" t="s">
        <v>88</v>
      </c>
      <c r="C7" s="402" t="s">
        <v>127</v>
      </c>
    </row>
    <row r="8" spans="2:3" s="2" customFormat="1" ht="15.75" customHeight="1" x14ac:dyDescent="0.25">
      <c r="B8" s="297" t="str">
        <f>'Cover Page'!C8</f>
        <v>Dentegra Insurance Company</v>
      </c>
    </row>
    <row r="9" spans="2:3" s="2" customFormat="1" ht="15.75" customHeight="1" x14ac:dyDescent="0.25">
      <c r="B9" s="54" t="s">
        <v>90</v>
      </c>
    </row>
    <row r="10" spans="2:3" s="2" customFormat="1" ht="15.75" customHeight="1" x14ac:dyDescent="0.25">
      <c r="B10" s="297">
        <f>'Cover Page'!C9</f>
        <v>0</v>
      </c>
    </row>
    <row r="11" spans="2:3" s="2" customFormat="1" ht="15.75" x14ac:dyDescent="0.25">
      <c r="B11" s="54" t="s">
        <v>85</v>
      </c>
    </row>
    <row r="12" spans="2:3" s="2" customFormat="1" x14ac:dyDescent="0.2">
      <c r="B12" s="197" t="str">
        <f>'Cover Page'!C6</f>
        <v>2019</v>
      </c>
    </row>
    <row r="13" spans="2:3" s="2" customFormat="1" ht="15.75" x14ac:dyDescent="0.25">
      <c r="B13" s="54"/>
    </row>
    <row r="14" spans="2:3" s="2" customFormat="1" ht="15.75" x14ac:dyDescent="0.25">
      <c r="B14" s="54"/>
    </row>
    <row r="15" spans="2:3" s="198" customFormat="1" ht="15.75" x14ac:dyDescent="0.25">
      <c r="B15" s="54"/>
    </row>
    <row r="16" spans="2:3" s="198" customFormat="1" ht="16.5" thickBot="1" x14ac:dyDescent="0.3">
      <c r="B16" s="298"/>
      <c r="C16" s="396" t="s">
        <v>130</v>
      </c>
    </row>
    <row r="17" spans="2:3" s="198" customFormat="1" ht="48" thickBot="1" x14ac:dyDescent="0.25">
      <c r="B17" s="397" t="s">
        <v>155</v>
      </c>
      <c r="C17" s="376">
        <v>2.35</v>
      </c>
    </row>
    <row r="18" spans="2:3" s="198" customFormat="1" ht="47.25" x14ac:dyDescent="0.25">
      <c r="B18" s="398" t="s">
        <v>156</v>
      </c>
      <c r="C18" s="403"/>
    </row>
    <row r="19" spans="2:3" s="198" customFormat="1" x14ac:dyDescent="0.2">
      <c r="B19" s="374" t="s">
        <v>96</v>
      </c>
      <c r="C19" s="368"/>
    </row>
    <row r="20" spans="2:3" s="198" customFormat="1" x14ac:dyDescent="0.2">
      <c r="B20" s="372" t="s">
        <v>97</v>
      </c>
      <c r="C20" s="373"/>
    </row>
    <row r="21" spans="2:3" s="198" customFormat="1" x14ac:dyDescent="0.2">
      <c r="B21" s="375"/>
      <c r="C21" s="376"/>
    </row>
    <row r="22" spans="2:3" s="198" customFormat="1" x14ac:dyDescent="0.2">
      <c r="B22" s="375"/>
      <c r="C22" s="376"/>
    </row>
    <row r="23" spans="2:3" s="198" customFormat="1" x14ac:dyDescent="0.2">
      <c r="B23" s="375"/>
      <c r="C23" s="376"/>
    </row>
    <row r="24" spans="2:3" s="198" customFormat="1" x14ac:dyDescent="0.2">
      <c r="B24" s="375"/>
      <c r="C24" s="376"/>
    </row>
    <row r="25" spans="2:3" s="198" customFormat="1" x14ac:dyDescent="0.2">
      <c r="B25" s="375"/>
      <c r="C25" s="376"/>
    </row>
    <row r="26" spans="2:3" s="198" customFormat="1" x14ac:dyDescent="0.2">
      <c r="B26" s="375"/>
      <c r="C26" s="376"/>
    </row>
    <row r="27" spans="2:3" s="198" customFormat="1" x14ac:dyDescent="0.2">
      <c r="B27" s="375"/>
      <c r="C27" s="376"/>
    </row>
    <row r="28" spans="2:3" s="198" customFormat="1" x14ac:dyDescent="0.2">
      <c r="B28" s="375"/>
      <c r="C28" s="376"/>
    </row>
    <row r="29" spans="2:3" s="198" customFormat="1" x14ac:dyDescent="0.2">
      <c r="B29" s="375"/>
      <c r="C29" s="376"/>
    </row>
    <row r="30" spans="2:3" s="198" customFormat="1" x14ac:dyDescent="0.2">
      <c r="B30" s="375"/>
      <c r="C30" s="376"/>
    </row>
    <row r="31" spans="2:3" s="198" customFormat="1" x14ac:dyDescent="0.2">
      <c r="B31" s="377"/>
      <c r="C31" s="378"/>
    </row>
    <row r="32" spans="2:3" s="198" customFormat="1" ht="47.25" x14ac:dyDescent="0.25">
      <c r="B32" s="399" t="s">
        <v>157</v>
      </c>
      <c r="C32" s="379"/>
    </row>
    <row r="33" spans="2:3" s="198" customFormat="1" x14ac:dyDescent="0.2">
      <c r="B33" s="370" t="s">
        <v>95</v>
      </c>
      <c r="C33" s="371" t="s">
        <v>154</v>
      </c>
    </row>
    <row r="34" spans="2:3" s="198" customFormat="1" x14ac:dyDescent="0.2">
      <c r="B34" s="400"/>
      <c r="C34" s="369"/>
    </row>
    <row r="35" spans="2:3" s="198" customFormat="1" x14ac:dyDescent="0.2">
      <c r="B35" s="400"/>
      <c r="C35" s="369"/>
    </row>
    <row r="36" spans="2:3" s="198" customFormat="1" x14ac:dyDescent="0.2">
      <c r="B36" s="400"/>
      <c r="C36" s="369"/>
    </row>
    <row r="37" spans="2:3" s="198" customFormat="1" x14ac:dyDescent="0.2">
      <c r="B37" s="400"/>
      <c r="C37" s="369"/>
    </row>
    <row r="38" spans="2:3" s="198" customFormat="1" x14ac:dyDescent="0.2">
      <c r="B38" s="400"/>
      <c r="C38" s="369"/>
    </row>
    <row r="39" spans="2:3" s="198" customFormat="1" x14ac:dyDescent="0.2">
      <c r="B39" s="400"/>
      <c r="C39" s="369"/>
    </row>
    <row r="40" spans="2:3" s="198" customFormat="1" x14ac:dyDescent="0.2">
      <c r="B40" s="400"/>
      <c r="C40" s="369"/>
    </row>
    <row r="41" spans="2:3" s="198" customFormat="1" x14ac:dyDescent="0.2">
      <c r="B41" s="400"/>
      <c r="C41" s="369"/>
    </row>
    <row r="42" spans="2:3" s="198" customFormat="1" x14ac:dyDescent="0.2">
      <c r="B42" s="400"/>
      <c r="C42" s="369"/>
    </row>
    <row r="43" spans="2:3" s="198" customFormat="1" ht="15.75" thickBot="1" x14ac:dyDescent="0.25">
      <c r="B43" s="366"/>
      <c r="C43" s="367"/>
    </row>
    <row r="44" spans="2:3" s="198" customFormat="1" x14ac:dyDescent="0.2">
      <c r="B44" s="207"/>
    </row>
    <row r="45" spans="2:3" s="198" customFormat="1" ht="15.75" x14ac:dyDescent="0.25">
      <c r="B45" s="151" t="s">
        <v>61</v>
      </c>
      <c r="C45" s="300"/>
    </row>
    <row r="46" spans="2:3" s="198" customFormat="1" ht="15.75" x14ac:dyDescent="0.25">
      <c r="B46" s="151" t="s">
        <v>138</v>
      </c>
      <c r="C46" s="151"/>
    </row>
    <row r="47" spans="2:3" s="198" customFormat="1" ht="15.75" x14ac:dyDescent="0.25">
      <c r="B47" s="151" t="s">
        <v>70</v>
      </c>
      <c r="C47" s="151"/>
    </row>
    <row r="48" spans="2:3" s="198" customFormat="1" ht="15.75" x14ac:dyDescent="0.25">
      <c r="B48" s="151" t="s">
        <v>66</v>
      </c>
      <c r="C48" s="151"/>
    </row>
    <row r="49" spans="2:3" s="198" customFormat="1" ht="15.75" x14ac:dyDescent="0.25">
      <c r="B49" s="299" t="s">
        <v>101</v>
      </c>
      <c r="C49" s="301"/>
    </row>
  </sheetData>
  <sheetProtection algorithmName="SHA-512" hashValue="/zJIfs3YvXLz2GX5JkWvUizpG2ZtoINn1ooiWafCFAH5e3AmseVcV8XiTDTAvjozUS0tonD6zTtkKaVCzHvCuQ==" saltValue="DtElMlk3hsexHtv0FTGOCA==" spinCount="100000" sheet="1" formatCells="0" formatColumns="0" formatRows="0"/>
  <pageMargins left="0.7" right="0.7" top="0.75" bottom="0.75" header="0.3" footer="0.3"/>
  <pageSetup scale="96"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66"/>
    <pageSetUpPr fitToPage="1"/>
  </sheetPr>
  <dimension ref="B1:D27"/>
  <sheetViews>
    <sheetView zoomScaleNormal="100" workbookViewId="0"/>
  </sheetViews>
  <sheetFormatPr defaultColWidth="9.140625" defaultRowHeight="15" x14ac:dyDescent="0.2"/>
  <cols>
    <col min="1" max="1" width="1.85546875" style="18" customWidth="1"/>
    <col min="2" max="2" width="96.140625" style="25" customWidth="1"/>
    <col min="3" max="16384" width="9.140625" style="18"/>
  </cols>
  <sheetData>
    <row r="1" spans="2:4" ht="15.75" x14ac:dyDescent="0.25">
      <c r="B1" s="26" t="s">
        <v>68</v>
      </c>
    </row>
    <row r="2" spans="2:4" s="21" customFormat="1" ht="15.75" x14ac:dyDescent="0.25">
      <c r="B2" s="40" t="s">
        <v>143</v>
      </c>
    </row>
    <row r="3" spans="2:4" ht="15.75" x14ac:dyDescent="0.25">
      <c r="B3" s="26" t="s">
        <v>91</v>
      </c>
    </row>
    <row r="4" spans="2:4" ht="15.75" x14ac:dyDescent="0.25">
      <c r="B4" s="26"/>
    </row>
    <row r="5" spans="2:4" ht="15.75" x14ac:dyDescent="0.25">
      <c r="B5" s="44" t="s">
        <v>87</v>
      </c>
    </row>
    <row r="6" spans="2:4" ht="16.5" customHeight="1" x14ac:dyDescent="0.2">
      <c r="B6" s="196">
        <f>'Cover Page'!C7</f>
        <v>0</v>
      </c>
    </row>
    <row r="7" spans="2:4" ht="15.75" customHeight="1" x14ac:dyDescent="0.25">
      <c r="B7" s="44" t="s">
        <v>88</v>
      </c>
    </row>
    <row r="8" spans="2:4" ht="15.75" customHeight="1" x14ac:dyDescent="0.25">
      <c r="B8" s="297" t="str">
        <f>'Cover Page'!C8</f>
        <v>Dentegra Insurance Company</v>
      </c>
      <c r="D8" s="346" t="s">
        <v>91</v>
      </c>
    </row>
    <row r="9" spans="2:4" ht="15.75" customHeight="1" x14ac:dyDescent="0.25">
      <c r="B9" s="54" t="s">
        <v>90</v>
      </c>
    </row>
    <row r="10" spans="2:4" ht="15.75" customHeight="1" x14ac:dyDescent="0.25">
      <c r="B10" s="297">
        <f>'Cover Page'!C9</f>
        <v>0</v>
      </c>
    </row>
    <row r="11" spans="2:4" ht="15.75" x14ac:dyDescent="0.25">
      <c r="B11" s="54" t="s">
        <v>85</v>
      </c>
    </row>
    <row r="12" spans="2:4" x14ac:dyDescent="0.2">
      <c r="B12" s="197" t="str">
        <f>'Cover Page'!C6</f>
        <v>2019</v>
      </c>
    </row>
    <row r="13" spans="2:4" ht="15.75" x14ac:dyDescent="0.25">
      <c r="B13" s="302"/>
    </row>
    <row r="17" spans="2:2" s="25" customFormat="1" ht="15.75" thickBot="1" x14ac:dyDescent="0.25">
      <c r="B17" s="303" t="s">
        <v>92</v>
      </c>
    </row>
    <row r="18" spans="2:2" s="25" customFormat="1" ht="150.75" thickBot="1" x14ac:dyDescent="0.25">
      <c r="B18" s="401" t="s">
        <v>158</v>
      </c>
    </row>
    <row r="19" spans="2:2" s="25" customFormat="1" x14ac:dyDescent="0.2"/>
    <row r="20" spans="2:2" s="25" customFormat="1" x14ac:dyDescent="0.2"/>
    <row r="21" spans="2:2" s="25" customFormat="1" x14ac:dyDescent="0.2"/>
    <row r="22" spans="2:2" s="25" customFormat="1" x14ac:dyDescent="0.2"/>
    <row r="23" spans="2:2" s="25" customFormat="1" x14ac:dyDescent="0.2">
      <c r="B23" s="24" t="s">
        <v>93</v>
      </c>
    </row>
    <row r="24" spans="2:2" s="25" customFormat="1" x14ac:dyDescent="0.2"/>
    <row r="25" spans="2:2" s="25" customFormat="1" x14ac:dyDescent="0.2"/>
    <row r="26" spans="2:2" s="25" customFormat="1" x14ac:dyDescent="0.2"/>
    <row r="27" spans="2:2" s="25" customFormat="1" x14ac:dyDescent="0.2">
      <c r="B27" s="24" t="s">
        <v>94</v>
      </c>
    </row>
  </sheetData>
  <sheetProtection algorithmName="SHA-512" hashValue="0Zta9WWRwbIjQVV0STEfl7aTwSpfv2vqbFtzilEort6gG8SOyufU8sFFmydJO6WpVw0GEd8tWJGcjsYndNsIng==" saltValue="6CKHQJcNfcyCYcSxMOtZVw==" spinCount="100000" sheet="1" formatCells="0" formatColumns="0" formatRows="0"/>
  <pageMargins left="0.7" right="0.7" top="0.75" bottom="0.75" header="0.3" footer="0.3"/>
  <pageSetup orientation="landscape" r:id="rId1"/>
  <headerFooter>
    <oddFooter>&amp;LMedical Loss Ratio Reporting Form&amp;R[&amp;A]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2020-07-20T13:47:21Z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