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1310" yWindow="6105" windowWidth="6570" windowHeight="1980" tabRatio="646" activeTab="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52511"/>
</workbook>
</file>

<file path=xl/calcChain.xml><?xml version="1.0" encoding="utf-8"?>
<calcChain xmlns="http://schemas.openxmlformats.org/spreadsheetml/2006/main">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W27" i="10" l="1"/>
  <c r="X27" i="10" s="1"/>
  <c r="X28" i="10" s="1"/>
  <c r="S30" i="10"/>
  <c r="T30" i="10" s="1"/>
  <c r="G22" i="10"/>
  <c r="H22" i="10" s="1"/>
  <c r="O35" i="4"/>
  <c r="G35" i="4"/>
  <c r="G23" i="10"/>
  <c r="H23" i="10" s="1"/>
  <c r="H35" i="4"/>
  <c r="K27" i="10" s="1"/>
  <c r="L27" i="10" s="1"/>
  <c r="L28" i="10" s="1"/>
  <c r="P35" i="4"/>
  <c r="M35" i="4"/>
  <c r="L35" i="4"/>
  <c r="F35" i="4"/>
  <c r="G27" i="10" s="1"/>
  <c r="H27" i="10" s="1"/>
  <c r="H28" i="10" s="1"/>
  <c r="E35" i="4"/>
  <c r="AA23" i="10"/>
  <c r="AB23" i="10" s="1"/>
  <c r="W23" i="10"/>
  <c r="X23" i="10" s="1"/>
  <c r="S23" i="10"/>
  <c r="T23" i="10" s="1"/>
  <c r="O23" i="10"/>
  <c r="P23" i="10" s="1"/>
  <c r="K23" i="10"/>
  <c r="L23" i="10" s="1"/>
  <c r="K35" i="4"/>
  <c r="W28" i="10"/>
  <c r="I35" i="4"/>
  <c r="J35" i="4"/>
  <c r="O27" i="10" s="1"/>
  <c r="P27" i="10" s="1"/>
  <c r="P28" i="10" s="1"/>
  <c r="AA27" i="10" l="1"/>
  <c r="AB27" i="10" s="1"/>
  <c r="AB28" i="10" s="1"/>
  <c r="AB33" i="10" s="1"/>
  <c r="S27" i="10"/>
  <c r="T27" i="10" s="1"/>
  <c r="T28" i="10" s="1"/>
  <c r="T33" i="10" s="1"/>
  <c r="S28" i="10"/>
  <c r="X33" i="10"/>
  <c r="AA28" i="10"/>
  <c r="K28" i="10"/>
  <c r="G28" i="10"/>
  <c r="L33" i="10"/>
  <c r="P33" i="10"/>
  <c r="H33" i="10"/>
  <c r="O28" i="10"/>
</calcChain>
</file>

<file path=xl/sharedStrings.xml><?xml version="1.0" encoding="utf-8"?>
<sst xmlns="http://schemas.openxmlformats.org/spreadsheetml/2006/main" count="350" uniqueCount="188">
  <si>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</si>
  <si>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</si>
  <si>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</si>
  <si>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</si>
  <si>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</si>
  <si>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</si>
  <si>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</si>
  <si>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</si>
  <si>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</si>
  <si>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</si>
  <si>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</si>
  <si>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</si>
  <si>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</si>
  <si>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</si>
  <si>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</si>
  <si>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</si>
  <si>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</si>
  <si>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</si>
  <si>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</si>
  <si>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</si>
  <si>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</si>
  <si>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</si>
  <si>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</si>
  <si>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</si>
  <si>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</si>
  <si>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</si>
  <si>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</si>
  <si>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</si>
  <si>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</si>
  <si>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</si>
  <si>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</si>
  <si>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</si>
  <si>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</si>
  <si>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</si>
  <si>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</si>
  <si>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</si>
  <si>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</si>
  <si>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</si>
  <si>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</si>
  <si>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</si>
  <si>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</si>
  <si>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</si>
  <si>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</si>
  <si>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</si>
  <si>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</si>
  <si>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</si>
  <si>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</si>
  <si>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</si>
  <si>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</si>
  <si>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</si>
  <si>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</si>
  <si>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</si>
  <si>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</si>
  <si>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</si>
  <si>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</si>
  <si>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</si>
  <si>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</si>
  <si>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</si>
  <si>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</si>
  <si>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</si>
  <si>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</si>
  <si>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</si>
  <si>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</si>
  <si>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</si>
  <si>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</si>
  <si>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</si>
  <si>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</si>
  <si>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</si>
  <si>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</si>
  <si>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</si>
  <si>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</si>
  <si>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</si>
  <si>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</si>
  <si>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</si>
  <si>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</si>
  <si>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</si>
  <si>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</si>
  <si>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</si>
  <si>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</si>
  <si>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</si>
  <si>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</si>
  <si>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</si>
  <si>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</si>
  <si>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</si>
  <si>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</si>
  <si>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</si>
  <si>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</si>
  <si>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</si>
  <si>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</si>
  <si>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</si>
  <si>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</si>
  <si>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</si>
  <si>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</si>
  <si>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</si>
  <si>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</si>
  <si>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</si>
  <si>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</si>
  <si>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</si>
  <si>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</si>
  <si>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</si>
  <si>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</si>
  <si>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</si>
  <si>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</si>
  <si>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</si>
  <si>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</si>
  <si>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</si>
  <si>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</si>
  <si>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</si>
  <si>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</si>
  <si>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</si>
  <si>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</si>
  <si>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</si>
  <si>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</si>
  <si>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</si>
  <si>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</si>
  <si>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</si>
  <si>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</si>
  <si>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</si>
  <si>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</si>
  <si>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</si>
  <si>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</si>
  <si>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</si>
  <si>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</si>
  <si>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</si>
  <si>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</si>
  <si>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</si>
  <si>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</si>
  <si>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</si>
  <si>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</si>
  <si>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</si>
  <si>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</si>
  <si>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</si>
  <si>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</si>
  <si>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</si>
  <si>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</si>
  <si>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</si>
  <si>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</si>
  <si>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</si>
  <si>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</si>
  <si>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</si>
  <si>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</si>
  <si>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</si>
  <si>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</si>
  <si>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</si>
  <si>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</si>
  <si>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</si>
  <si>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</si>
  <si>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</si>
  <si>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</si>
  <si>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</si>
  <si>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</si>
  <si>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</si>
  <si>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</si>
  <si>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</si>
  <si>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</si>
  <si>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</si>
  <si>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</si>
  <si>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</si>
  <si>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</si>
  <si>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</si>
  <si>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2019</t>
  </si>
  <si>
    <t>Cigna Health and Life Insurance Company</t>
  </si>
  <si>
    <t>Paid claims are assigned to the contract situs state with the exception of claims with respect to individual market business sold through an association which are reported in the resident state of the insured at the time the certificate of coverage was issued.  Claim liabilities are allocated to the contract situs state based on premium except for minimum premium accounts which were specifically assigned to situs states.</t>
  </si>
  <si>
    <t xml:space="preserve">Includes claims paid or payable to physicians and non-clinical providers for services and supplies covered by the policy, including estimates of losses incurred, but not yet reported.  </t>
  </si>
  <si>
    <t xml:space="preserve">          Allocation</t>
  </si>
  <si>
    <t xml:space="preserve">          Description</t>
  </si>
  <si>
    <t>No</t>
  </si>
  <si>
    <t>Includes all federal taxes and assessments allocated to health insurance coverage reported under Section 2718 of the Public Health Service Act and excludes federal income taxes on investment income, capital gains and the medical loss rebate liability, fines and penalties of regulatory authorities, and fees for examinations by any Federal departments other than as specified in 45 CFR §158.161(a) as other non-claims costs, that are not included as an adjustment to premium revenue.</t>
  </si>
  <si>
    <t xml:space="preserve">Premium earned by segment by contract situs state is used to allocate state and municipal premium taxes. </t>
  </si>
  <si>
    <t>Property taxes are allocated pro rata based on membership. Once dollars have been allocated to the California sitused other health column based on the methodology noted above- these dollars are then allocated to the individual, small group and large group sizing based on premium's in each of those segments.</t>
  </si>
  <si>
    <t>Premium earned by segment (i.e., individual, small group, large group) by contract situs state is used to allocate guaranty fund assessments.</t>
  </si>
  <si>
    <t>Includes State income, excise, business, and other taxes that may be excluded from earned premium under 45 CFR §158.162(b)(1), also includes State premium taxes, and Community Benefit Expenditures</t>
  </si>
  <si>
    <t>Expenses are allocated pro rata based on the proportion of enrollee months associated with contracts in each segment (i.e., individual, small group, large group) that are sitused in a state. 
For minimum premium contracts, enrollee member months are split between the insured and administrative portion of the contract.</t>
  </si>
  <si>
    <t>Assessments were allocated by state based on actual payment detail.</t>
  </si>
  <si>
    <t>Assessments were further allocated to segments (i.e., individual, small group, large group) pro rata based on the proportion of membership associated with contracts in each segment sitused in a state.</t>
  </si>
  <si>
    <t>Includes statutory assessments to defray operating expenses of any State or Federal regulatory department, and examination fees in lieu of premium taxes as specified by State law, and excludes fines and penalties of regulatory authorities, and any fees for examinations by any State or Federal regulatory departments other than as specifically included in this Line.</t>
  </si>
  <si>
    <t>Includes compensation (including but not limited to salary and benefits) to employees engaged in soliciting and generating sales to policyholders for the issuer.</t>
  </si>
  <si>
    <t>Premium earned by segment by contract situs state is used to allocate expenses associated with contracts in the small and large group segment that are sitused in a state. For minimum premium contracts, enrollee member months are split between the insured and administrative portion of the contract.</t>
  </si>
  <si>
    <t>All expenses incurred by the issuer payable to a licensed agent, broker, or producer who is not an employee of the issuer in relation to the sale and solicitation of policies for the company.</t>
  </si>
  <si>
    <t>Other taxes are specifically identified by state, if specific identification was not possible, remaining taxes were allocated based on a ratio of total specifically identified state tax payments.</t>
  </si>
  <si>
    <t>Federal payroll tax is aligned to a product and then allocated on a pro rata basis to the proper segment (i.e., individual, small group, large group) within a  state based on membership associated with contracts in each segment sitused in each state.</t>
  </si>
  <si>
    <t>Includes other taxes, fines and penalties of regulatory authorities, and fees for examinations by any State or Federal departments not already included in other lines.</t>
  </si>
  <si>
    <t>Aligning with the CMS HHS Commercial MLR, the optional quality improvement expenses reporting method (0.8% of earned premium) has been elected.</t>
  </si>
  <si>
    <t>General and Administrative Expenses not already Included in other lines.</t>
  </si>
  <si>
    <t>Federal income taxes, excluding federal income taxes on net investment income, capital gains and the medical loss rebate liability, were allocated by state and by segment (i.e., individual, small group, large group) based on their pro rata share of pre-federal tax income excluding net investment income, capital gains, medical loss rebate liability and HII fee.</t>
  </si>
  <si>
    <t>n/a</t>
  </si>
  <si>
    <t>Timothy S Sheridan                 7/30/2019</t>
  </si>
  <si>
    <t>Kathleen M. O'Neil                   7/30/2019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</si>
</sst>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7">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0" fontId="0" fillId="0" borderId="75" xfId="0" applyFont="1" applyBorder="1" applyAlignment="1" applyProtection="1">
      <alignment horizontal="left" wrapText="1" indent="3"/>
      <protection locked="0"/>
    </xf>
    <xf numFmtId="14" fontId="30" fillId="0" borderId="0" xfId="0" applyNumberFormat="1" applyFont="1" applyProtection="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57">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zoomScaleNormal="100" workbookViewId="0">
      <selection activeCell="J15" sqref="J15"/>
    </sheetView>
  </sheetViews>
  <sheetFormatPr defaultColWidth="9.140625" defaultRowHeight="15" x14ac:dyDescent="0.2"/>
  <cols>
    <col min="1" max="1" width="2.42578125" style="25" bestFit="1" customWidth="1"/>
    <col min="2" max="2" width="70.42578125" style="25" bestFit="1" customWidth="1"/>
    <col min="3" max="3" width="27" style="25" bestFit="1" customWidth="1"/>
    <col min="4" max="16384" width="9.140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161</v>
      </c>
    </row>
    <row r="9" spans="1:3" ht="15.75" x14ac:dyDescent="0.2">
      <c r="A9" s="32" t="s">
        <v>3</v>
      </c>
      <c r="B9" s="33" t="s">
        <v>89</v>
      </c>
      <c r="C9" s="34"/>
    </row>
    <row r="10" spans="1:3" ht="16.5" thickBot="1" x14ac:dyDescent="0.3">
      <c r="A10" s="36" t="s">
        <v>4</v>
      </c>
      <c r="B10" s="37" t="s">
        <v>86</v>
      </c>
      <c r="C10" s="38" t="s">
        <v>166</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zoomScaleNormal="100" workbookViewId="0">
      <selection activeCell="A5" sqref="A5"/>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140625" style="25" customWidth="1"/>
    <col min="6" max="6" width="25.28515625" style="25" customWidth="1"/>
    <col min="7" max="15" width="19.42578125" style="25" customWidth="1"/>
    <col min="16" max="16" width="21.140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Cigna Health and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2019</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7" customHeight="1" thickBot="1" x14ac:dyDescent="0.3">
      <c r="B14" s="24"/>
      <c r="C14" s="24"/>
      <c r="D14" s="41"/>
      <c r="E14" s="320"/>
      <c r="F14" s="321"/>
      <c r="G14" s="321" t="s">
        <v>33</v>
      </c>
      <c r="H14" s="321"/>
      <c r="I14" s="321"/>
      <c r="J14" s="321"/>
      <c r="K14" s="320"/>
      <c r="L14" s="321"/>
      <c r="M14" s="321" t="s">
        <v>33</v>
      </c>
      <c r="N14" s="321"/>
      <c r="O14" s="321"/>
      <c r="P14" s="333"/>
    </row>
    <row r="15" spans="1:16" ht="13.7"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7"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12/31/2019</v>
      </c>
      <c r="F18" s="63">
        <f>DATE(YEAR(E18)+0,MONTH(E18)+3,DAY(E18)+0)</f>
        <v>43921</v>
      </c>
      <c r="G18" s="62" t="str">
        <f>"12/31/"&amp;""&amp;'Cover Page'!C$6</f>
        <v>12/31/2019</v>
      </c>
      <c r="H18" s="64">
        <f>DATE(YEAR(G18)+0,MONTH(G18)+3,DAY(G18)+0)</f>
        <v>43921</v>
      </c>
      <c r="I18" s="62" t="str">
        <f>"12/31/"&amp;""&amp;'Cover Page'!C$6</f>
        <v>12/31/2019</v>
      </c>
      <c r="J18" s="64">
        <f>DATE(YEAR(I18)+0,MONTH(I18)+3,DAY(I18)+0)</f>
        <v>43921</v>
      </c>
      <c r="K18" s="62" t="str">
        <f>"12/31/"&amp;""&amp;'Cover Page'!C$6</f>
        <v>12/31/2019</v>
      </c>
      <c r="L18" s="64">
        <f>DATE(YEAR(K18)+0,MONTH(K18)+3,DAY(K18)+0)</f>
        <v>43921</v>
      </c>
      <c r="M18" s="62" t="str">
        <f>"12/31/"&amp;""&amp;'Cover Page'!C$6</f>
        <v>12/31/2019</v>
      </c>
      <c r="N18" s="64">
        <f>DATE(YEAR(M18)+0,MONTH(M18)+3,DAY(M18)+0)</f>
        <v>43921</v>
      </c>
      <c r="O18" s="62" t="str">
        <f>"12/31/"&amp;""&amp;'Cover Page'!C$6</f>
        <v>12/31/2019</v>
      </c>
      <c r="P18" s="64">
        <f>DATE(YEAR(O18)+0,MONTH(O18)+3,DAY(O18)+0)</f>
        <v>43921</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18756722.789999999</v>
      </c>
      <c r="L21" s="83">
        <f>'Pt 2 Premium and Claims'!L22+'Pt 2 Premium and Claims'!L23-'Pt 2 Premium and Claims'!L24-'Pt 2 Premium and Claims'!L25</f>
        <v>18774145.780000001</v>
      </c>
      <c r="M21" s="82">
        <f>'Pt 2 Premium and Claims'!M22+'Pt 2 Premium and Claims'!M23-'Pt 2 Premium and Claims'!M24-'Pt 2 Premium and Claims'!M25</f>
        <v>11395430.189999999</v>
      </c>
      <c r="N21" s="83">
        <f>'Pt 2 Premium and Claims'!N22+'Pt 2 Premium and Claims'!N23-'Pt 2 Premium and Claims'!N24-'Pt 2 Premium and Claims'!N25</f>
        <v>11414735.68</v>
      </c>
      <c r="O21" s="82">
        <f>'Pt 2 Premium and Claims'!O22+'Pt 2 Premium and Claims'!O23-'Pt 2 Premium and Claims'!O24-'Pt 2 Premium and Claims'!O25</f>
        <v>261803031.63</v>
      </c>
      <c r="P21" s="83">
        <f>'Pt 2 Premium and Claims'!P22+'Pt 2 Premium and Claims'!P23-'Pt 2 Premium and Claims'!P24-'Pt 2 Premium and Claims'!P25</f>
        <v>261982779.53999999</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10274280.149999999</v>
      </c>
      <c r="L24" s="83">
        <f>'Pt 2 Premium and Claims'!L51</f>
        <v>10250209</v>
      </c>
      <c r="M24" s="82">
        <f>'Pt 2 Premium and Claims'!M51</f>
        <v>8681475.1600000001</v>
      </c>
      <c r="N24" s="83">
        <f>'Pt 2 Premium and Claims'!N51</f>
        <v>8731583</v>
      </c>
      <c r="O24" s="82">
        <f>'Pt 2 Premium and Claims'!O51</f>
        <v>213839194.43999997</v>
      </c>
      <c r="P24" s="83">
        <f>'Pt 2 Premium and Claims'!P51</f>
        <v>210785360.27000001</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v>1210410.25</v>
      </c>
      <c r="L28" s="108">
        <v>1210410.25</v>
      </c>
      <c r="M28" s="106">
        <v>292700.76</v>
      </c>
      <c r="N28" s="105">
        <v>292700.76</v>
      </c>
      <c r="O28" s="106">
        <v>2701687.09</v>
      </c>
      <c r="P28" s="108">
        <v>2701687.09</v>
      </c>
    </row>
    <row r="29" spans="2:16" s="39" customFormat="1" ht="30" x14ac:dyDescent="0.2">
      <c r="B29" s="97"/>
      <c r="C29" s="101"/>
      <c r="D29" s="81" t="s">
        <v>67</v>
      </c>
      <c r="E29" s="106"/>
      <c r="F29" s="108"/>
      <c r="G29" s="104"/>
      <c r="H29" s="105"/>
      <c r="I29" s="106"/>
      <c r="J29" s="107"/>
      <c r="K29" s="106">
        <v>1.62</v>
      </c>
      <c r="L29" s="108">
        <v>1.62</v>
      </c>
      <c r="M29" s="106">
        <v>0.93</v>
      </c>
      <c r="N29" s="105">
        <v>0.93</v>
      </c>
      <c r="O29" s="106">
        <v>25.47</v>
      </c>
      <c r="P29" s="108">
        <v>25.47</v>
      </c>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v>7530.59</v>
      </c>
      <c r="L31" s="108">
        <v>7530.59</v>
      </c>
      <c r="M31" s="106">
        <v>4575.12</v>
      </c>
      <c r="N31" s="105">
        <v>4575.12</v>
      </c>
      <c r="O31" s="106">
        <v>105110.61</v>
      </c>
      <c r="P31" s="108">
        <v>105110.61</v>
      </c>
    </row>
    <row r="32" spans="2:16" x14ac:dyDescent="0.2">
      <c r="B32" s="79"/>
      <c r="C32" s="101"/>
      <c r="D32" s="109" t="s">
        <v>104</v>
      </c>
      <c r="E32" s="106"/>
      <c r="F32" s="108"/>
      <c r="G32" s="104"/>
      <c r="H32" s="105"/>
      <c r="I32" s="106"/>
      <c r="J32" s="107"/>
      <c r="K32" s="106">
        <v>280733.74</v>
      </c>
      <c r="L32" s="108">
        <v>280733.74</v>
      </c>
      <c r="M32" s="106">
        <v>170556.54</v>
      </c>
      <c r="N32" s="105">
        <v>170556.54</v>
      </c>
      <c r="O32" s="106">
        <v>3918432.07</v>
      </c>
      <c r="P32" s="108">
        <v>3918432.07</v>
      </c>
    </row>
    <row r="33" spans="2:16" x14ac:dyDescent="0.2">
      <c r="B33" s="79"/>
      <c r="C33" s="101"/>
      <c r="D33" s="109" t="s">
        <v>103</v>
      </c>
      <c r="E33" s="106"/>
      <c r="F33" s="108"/>
      <c r="G33" s="104"/>
      <c r="H33" s="105"/>
      <c r="I33" s="106"/>
      <c r="J33" s="107"/>
      <c r="K33" s="106">
        <v>0</v>
      </c>
      <c r="L33" s="108">
        <v>0</v>
      </c>
      <c r="M33" s="106">
        <v>0</v>
      </c>
      <c r="N33" s="105">
        <v>0</v>
      </c>
      <c r="O33" s="106">
        <v>0</v>
      </c>
      <c r="P33" s="108">
        <v>0</v>
      </c>
    </row>
    <row r="34" spans="2:16" x14ac:dyDescent="0.2">
      <c r="B34" s="79"/>
      <c r="C34" s="101">
        <v>3.3</v>
      </c>
      <c r="D34" s="109" t="s">
        <v>21</v>
      </c>
      <c r="E34" s="110"/>
      <c r="F34" s="108"/>
      <c r="G34" s="104"/>
      <c r="H34" s="105"/>
      <c r="I34" s="106"/>
      <c r="J34" s="107"/>
      <c r="K34" s="110">
        <v>314.52</v>
      </c>
      <c r="L34" s="108">
        <v>314.52</v>
      </c>
      <c r="M34" s="106">
        <v>180.22</v>
      </c>
      <c r="N34" s="105">
        <v>180.22</v>
      </c>
      <c r="O34" s="106">
        <v>4945.3</v>
      </c>
      <c r="P34" s="108">
        <v>4945.3</v>
      </c>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1498990.7200000002</v>
      </c>
      <c r="L35" s="112">
        <f t="shared" si="0"/>
        <v>1498990.7200000002</v>
      </c>
      <c r="M35" s="111">
        <f t="shared" si="0"/>
        <v>468013.57</v>
      </c>
      <c r="N35" s="112">
        <f t="shared" si="0"/>
        <v>468013.57</v>
      </c>
      <c r="O35" s="111">
        <f t="shared" si="0"/>
        <v>6730200.5399999991</v>
      </c>
      <c r="P35" s="112">
        <f t="shared" si="0"/>
        <v>6730200.5399999991</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v>129670.74</v>
      </c>
      <c r="L38" s="108">
        <v>129670.74</v>
      </c>
      <c r="M38" s="106">
        <v>74301.87</v>
      </c>
      <c r="N38" s="108">
        <v>74301.87</v>
      </c>
      <c r="O38" s="106">
        <v>2038845.01</v>
      </c>
      <c r="P38" s="108">
        <v>2038845.01</v>
      </c>
    </row>
    <row r="39" spans="2:16" x14ac:dyDescent="0.2">
      <c r="B39" s="116"/>
      <c r="C39" s="101">
        <v>4.2</v>
      </c>
      <c r="D39" s="109" t="s">
        <v>19</v>
      </c>
      <c r="E39" s="106"/>
      <c r="F39" s="108"/>
      <c r="G39" s="106"/>
      <c r="H39" s="108"/>
      <c r="I39" s="106"/>
      <c r="J39" s="108"/>
      <c r="K39" s="106">
        <v>996585.47</v>
      </c>
      <c r="L39" s="108">
        <v>996585.47</v>
      </c>
      <c r="M39" s="106">
        <v>237969.84</v>
      </c>
      <c r="N39" s="108">
        <v>237969.84</v>
      </c>
      <c r="O39" s="106">
        <v>5467211.3300000001</v>
      </c>
      <c r="P39" s="108">
        <v>5467211.3300000001</v>
      </c>
    </row>
    <row r="40" spans="2:16" x14ac:dyDescent="0.2">
      <c r="B40" s="116"/>
      <c r="C40" s="101">
        <v>4.3</v>
      </c>
      <c r="D40" s="109" t="s">
        <v>22</v>
      </c>
      <c r="E40" s="77"/>
      <c r="F40" s="94"/>
      <c r="G40" s="77"/>
      <c r="H40" s="94"/>
      <c r="I40" s="77"/>
      <c r="J40" s="94"/>
      <c r="K40" s="77"/>
      <c r="L40" s="94"/>
      <c r="M40" s="77"/>
      <c r="N40" s="94"/>
      <c r="O40" s="77"/>
      <c r="P40" s="94"/>
    </row>
    <row r="41" spans="2:16" ht="17.25" customHeight="1" x14ac:dyDescent="0.2">
      <c r="B41" s="116"/>
      <c r="C41" s="101"/>
      <c r="D41" s="81" t="s">
        <v>122</v>
      </c>
      <c r="E41" s="110"/>
      <c r="F41" s="108"/>
      <c r="G41" s="110"/>
      <c r="H41" s="108"/>
      <c r="I41" s="110"/>
      <c r="J41" s="108"/>
      <c r="K41" s="110">
        <v>46324.75</v>
      </c>
      <c r="L41" s="108">
        <v>46324.75</v>
      </c>
      <c r="M41" s="110">
        <v>26544.27</v>
      </c>
      <c r="N41" s="108">
        <v>26544.27</v>
      </c>
      <c r="O41" s="110">
        <v>728375.52</v>
      </c>
      <c r="P41" s="108">
        <v>728375.52</v>
      </c>
    </row>
    <row r="42" spans="2:16" ht="30" x14ac:dyDescent="0.2">
      <c r="B42" s="116"/>
      <c r="C42" s="117"/>
      <c r="D42" s="81" t="s">
        <v>123</v>
      </c>
      <c r="E42" s="110"/>
      <c r="F42" s="108"/>
      <c r="G42" s="110"/>
      <c r="H42" s="108"/>
      <c r="I42" s="110"/>
      <c r="J42" s="108"/>
      <c r="K42" s="110">
        <v>1125.8399999999999</v>
      </c>
      <c r="L42" s="108">
        <v>1125.8399999999999</v>
      </c>
      <c r="M42" s="110">
        <v>645.11</v>
      </c>
      <c r="N42" s="108">
        <v>645.11</v>
      </c>
      <c r="O42" s="110">
        <v>17701.82</v>
      </c>
      <c r="P42" s="108">
        <v>17701.82</v>
      </c>
    </row>
    <row r="43" spans="2:16" x14ac:dyDescent="0.2">
      <c r="B43" s="116"/>
      <c r="C43" s="101">
        <v>4.4000000000000004</v>
      </c>
      <c r="D43" s="109" t="s">
        <v>20</v>
      </c>
      <c r="E43" s="110"/>
      <c r="F43" s="104"/>
      <c r="G43" s="110"/>
      <c r="H43" s="104"/>
      <c r="I43" s="110"/>
      <c r="J43" s="104"/>
      <c r="K43" s="110">
        <v>1518954.28</v>
      </c>
      <c r="L43" s="104">
        <v>1518954.28</v>
      </c>
      <c r="M43" s="110">
        <v>875549.01</v>
      </c>
      <c r="N43" s="104">
        <v>875549.01</v>
      </c>
      <c r="O43" s="110">
        <v>23617983.399999999</v>
      </c>
      <c r="P43" s="108">
        <v>23617983.399999999</v>
      </c>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2692661.08</v>
      </c>
      <c r="L44" s="83">
        <f t="shared" si="1"/>
        <v>2692661.08</v>
      </c>
      <c r="M44" s="82">
        <f t="shared" si="1"/>
        <v>1215010.1000000001</v>
      </c>
      <c r="N44" s="118">
        <f t="shared" si="1"/>
        <v>1215010.1000000001</v>
      </c>
      <c r="O44" s="82">
        <f t="shared" si="1"/>
        <v>31870117.079999998</v>
      </c>
      <c r="P44" s="83">
        <f t="shared" si="1"/>
        <v>31870117.079999998</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v>35202</v>
      </c>
      <c r="L47" s="126">
        <v>35202</v>
      </c>
      <c r="M47" s="125">
        <v>20437</v>
      </c>
      <c r="N47" s="126">
        <v>20437</v>
      </c>
      <c r="O47" s="125">
        <v>540521</v>
      </c>
      <c r="P47" s="103">
        <v>540521</v>
      </c>
    </row>
    <row r="48" spans="2:16" s="39" customFormat="1" x14ac:dyDescent="0.2">
      <c r="B48" s="97"/>
      <c r="C48" s="101">
        <v>5.2</v>
      </c>
      <c r="D48" s="109" t="s">
        <v>27</v>
      </c>
      <c r="E48" s="125"/>
      <c r="F48" s="126"/>
      <c r="G48" s="125"/>
      <c r="H48" s="126"/>
      <c r="I48" s="125"/>
      <c r="J48" s="126"/>
      <c r="K48" s="125">
        <v>410751</v>
      </c>
      <c r="L48" s="126">
        <v>410751</v>
      </c>
      <c r="M48" s="125">
        <v>235362</v>
      </c>
      <c r="N48" s="126">
        <v>235362</v>
      </c>
      <c r="O48" s="125">
        <v>6458339</v>
      </c>
      <c r="P48" s="127">
        <v>6458339</v>
      </c>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34229.25</v>
      </c>
      <c r="L49" s="129">
        <f t="shared" si="2"/>
        <v>34229.25</v>
      </c>
      <c r="M49" s="128">
        <f>M48/12</f>
        <v>19613.5</v>
      </c>
      <c r="N49" s="129">
        <f>N48/12</f>
        <v>19613.5</v>
      </c>
      <c r="O49" s="128">
        <f t="shared" si="2"/>
        <v>538194.91666666663</v>
      </c>
      <c r="P49" s="129">
        <f t="shared" si="2"/>
        <v>538194.91666666663</v>
      </c>
    </row>
    <row r="50" spans="2:16" ht="45" customHeight="1" x14ac:dyDescent="0.2">
      <c r="B50" s="130"/>
      <c r="C50" s="131"/>
      <c r="D50" s="132"/>
      <c r="E50" s="334" t="str">
        <f>"Grand Total as of "&amp;""&amp;TEXT(E$18,"MM/DD/YYYY")&amp;" for ALL markets in col. 1-12."</f>
        <v>Grand Total as of 12/31/2019 for ALL markets in col. 1-12.</v>
      </c>
      <c r="F50" s="133"/>
      <c r="G50" s="133"/>
      <c r="H50" s="133"/>
      <c r="I50" s="133"/>
      <c r="J50" s="133"/>
      <c r="K50" s="134"/>
      <c r="L50" s="133"/>
      <c r="M50" s="133"/>
      <c r="N50" s="133"/>
      <c r="O50" s="133"/>
      <c r="P50" s="135"/>
    </row>
    <row r="51" spans="2:16" x14ac:dyDescent="0.2">
      <c r="B51" s="139" t="s">
        <v>56</v>
      </c>
      <c r="C51" s="140" t="s">
        <v>53</v>
      </c>
      <c r="D51" s="141"/>
      <c r="E51" s="392">
        <v>1899995.2653408153</v>
      </c>
      <c r="F51" s="142"/>
      <c r="G51" s="142"/>
      <c r="H51" s="142"/>
      <c r="I51" s="142"/>
      <c r="J51" s="142"/>
      <c r="K51" s="138"/>
      <c r="L51" s="142"/>
      <c r="M51" s="142"/>
      <c r="N51" s="142"/>
      <c r="O51" s="142"/>
      <c r="P51" s="143"/>
    </row>
    <row r="52" spans="2:16" ht="15.75" thickBot="1" x14ac:dyDescent="0.25">
      <c r="B52" s="144" t="s">
        <v>57</v>
      </c>
      <c r="C52" s="145" t="s">
        <v>129</v>
      </c>
      <c r="D52" s="146"/>
      <c r="E52" s="147">
        <v>305962.13116835628</v>
      </c>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56" priority="73" stopIfTrue="1" operator="lessThan">
      <formula>0</formula>
    </cfRule>
  </conditionalFormatting>
  <conditionalFormatting sqref="K28:K29 K31:K34 M28:M29 M31:M34 O28:O29 O31:O34 O44 M44 K44">
    <cfRule type="cellIs" dxfId="55" priority="42" stopIfTrue="1" operator="lessThan">
      <formula>0</formula>
    </cfRule>
  </conditionalFormatting>
  <conditionalFormatting sqref="G35:H35">
    <cfRule type="cellIs" dxfId="54" priority="14" stopIfTrue="1" operator="lessThan">
      <formula>0</formula>
    </cfRule>
  </conditionalFormatting>
  <conditionalFormatting sqref="I35:J35">
    <cfRule type="cellIs" dxfId="53" priority="13" stopIfTrue="1" operator="lessThan">
      <formula>0</formula>
    </cfRule>
  </conditionalFormatting>
  <conditionalFormatting sqref="K35:L35">
    <cfRule type="cellIs" dxfId="52" priority="12" stopIfTrue="1" operator="lessThan">
      <formula>0</formula>
    </cfRule>
  </conditionalFormatting>
  <conditionalFormatting sqref="M35:N35">
    <cfRule type="cellIs" dxfId="51" priority="11" stopIfTrue="1" operator="lessThan">
      <formula>0</formula>
    </cfRule>
  </conditionalFormatting>
  <conditionalFormatting sqref="O35:P35">
    <cfRule type="cellIs" dxfId="50" priority="10" stopIfTrue="1" operator="lessThan">
      <formula>0</formula>
    </cfRule>
  </conditionalFormatting>
  <conditionalFormatting sqref="G38:G39 I38:I39 K38:K39 M38:M39 O38:O39">
    <cfRule type="cellIs" dxfId="49" priority="9" stopIfTrue="1" operator="lessThan">
      <formula>0</formula>
    </cfRule>
  </conditionalFormatting>
  <conditionalFormatting sqref="F43">
    <cfRule type="cellIs" dxfId="48" priority="8" stopIfTrue="1" operator="lessThan">
      <formula>0</formula>
    </cfRule>
  </conditionalFormatting>
  <conditionalFormatting sqref="E43">
    <cfRule type="cellIs" dxfId="47" priority="6" stopIfTrue="1" operator="lessThan">
      <formula>0</formula>
    </cfRule>
  </conditionalFormatting>
  <conditionalFormatting sqref="H43 J43 L43 N43">
    <cfRule type="cellIs" dxfId="46" priority="4" stopIfTrue="1" operator="lessThan">
      <formula>0</formula>
    </cfRule>
  </conditionalFormatting>
  <conditionalFormatting sqref="G43 I43 K43 M43 O43">
    <cfRule type="cellIs" dxfId="45" priority="3" stopIfTrue="1" operator="lessThan">
      <formula>0</formula>
    </cfRule>
  </conditionalFormatting>
  <conditionalFormatting sqref="G41:G42 I41:I42 K41:K42 M41:M42 O41:O42">
    <cfRule type="cellIs" dxfId="44" priority="2" stopIfTrue="1" operator="lessThan">
      <formula>0</formula>
    </cfRule>
  </conditionalFormatting>
  <conditionalFormatting sqref="G47:O48">
    <cfRule type="cellIs" dxfId="43"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zoomScaleNormal="100" workbookViewId="0">
      <selection activeCell="A6" sqref="A6"/>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140625" style="11" customWidth="1"/>
    <col min="6" max="6" width="27.42578125" style="11" customWidth="1"/>
    <col min="7" max="7" width="17.85546875" style="11" customWidth="1"/>
    <col min="8" max="8" width="25.140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Cigna Health and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2019</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6"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6"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6" s="25" customFormat="1" ht="32.25" thickBot="1" x14ac:dyDescent="0.25">
      <c r="A19" s="39"/>
      <c r="B19" s="317"/>
      <c r="C19" s="314"/>
      <c r="D19" s="319" t="s">
        <v>152</v>
      </c>
      <c r="E19" s="62" t="str">
        <f>"12/31/"&amp;""&amp;'Cover Page'!C$6</f>
        <v>12/31/2019</v>
      </c>
      <c r="F19" s="63">
        <f>DATE(YEAR(E19)+0,MONTH(E19)+3,DAY(E19)+0)</f>
        <v>43921</v>
      </c>
      <c r="G19" s="62" t="str">
        <f>"12/31/"&amp;""&amp;'Cover Page'!C$6</f>
        <v>12/31/2019</v>
      </c>
      <c r="H19" s="64">
        <f>DATE(YEAR(G19)+0,MONTH(G19)+3,DAY(G19)+0)</f>
        <v>43921</v>
      </c>
      <c r="I19" s="62" t="str">
        <f>"12/31/"&amp;""&amp;'Cover Page'!C$6</f>
        <v>12/31/2019</v>
      </c>
      <c r="J19" s="64">
        <f>DATE(YEAR(I19)+0,MONTH(I19)+3,DAY(I19)+0)</f>
        <v>43921</v>
      </c>
      <c r="K19" s="62" t="str">
        <f>"12/31/"&amp;""&amp;'Cover Page'!C$6</f>
        <v>12/31/2019</v>
      </c>
      <c r="L19" s="64">
        <f>DATE(YEAR(K19)+0,MONTH(K19)+3,DAY(K19)+0)</f>
        <v>43921</v>
      </c>
      <c r="M19" s="62" t="str">
        <f>"12/31/"&amp;""&amp;'Cover Page'!C$6</f>
        <v>12/31/2019</v>
      </c>
      <c r="N19" s="64">
        <f>DATE(YEAR(M19)+0,MONTH(M19)+3,DAY(M19)+0)</f>
        <v>43921</v>
      </c>
      <c r="O19" s="62" t="str">
        <f>"12/31/"&amp;""&amp;'Cover Page'!C$6</f>
        <v>12/31/2019</v>
      </c>
      <c r="P19" s="64">
        <f>DATE(YEAR(O19)+0,MONTH(O19)+3,DAY(O19)+0)</f>
        <v>43921</v>
      </c>
    </row>
    <row r="20" spans="1:16"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6" s="25" customFormat="1" x14ac:dyDescent="0.2">
      <c r="A21" s="39"/>
      <c r="B21" s="70" t="s">
        <v>0</v>
      </c>
      <c r="C21" s="114" t="s">
        <v>64</v>
      </c>
      <c r="D21" s="161"/>
      <c r="E21" s="162"/>
      <c r="F21" s="163"/>
      <c r="G21" s="162"/>
      <c r="H21" s="164"/>
      <c r="I21" s="162"/>
      <c r="J21" s="163"/>
      <c r="K21" s="162"/>
      <c r="L21" s="163"/>
      <c r="M21" s="162"/>
      <c r="N21" s="164"/>
      <c r="O21" s="162"/>
      <c r="P21" s="163"/>
    </row>
    <row r="22" spans="1:16" s="25" customFormat="1" x14ac:dyDescent="0.2">
      <c r="A22" s="39"/>
      <c r="B22" s="79"/>
      <c r="C22" s="80">
        <v>1.1000000000000001</v>
      </c>
      <c r="D22" s="109" t="s">
        <v>15</v>
      </c>
      <c r="E22" s="165"/>
      <c r="F22" s="166"/>
      <c r="G22" s="165"/>
      <c r="H22" s="166"/>
      <c r="I22" s="165"/>
      <c r="J22" s="166"/>
      <c r="K22" s="165">
        <v>18920589.68</v>
      </c>
      <c r="L22" s="166">
        <v>18388516</v>
      </c>
      <c r="M22" s="165">
        <v>11359992.43</v>
      </c>
      <c r="N22" s="166">
        <v>11326931</v>
      </c>
      <c r="O22" s="165">
        <v>262742140.15000001</v>
      </c>
      <c r="P22" s="166">
        <v>261932396</v>
      </c>
    </row>
    <row r="23" spans="1:16" s="25" customFormat="1" x14ac:dyDescent="0.2">
      <c r="A23" s="39"/>
      <c r="B23" s="79"/>
      <c r="C23" s="80">
        <v>1.2</v>
      </c>
      <c r="D23" s="109" t="s">
        <v>16</v>
      </c>
      <c r="E23" s="165"/>
      <c r="F23" s="166"/>
      <c r="G23" s="165"/>
      <c r="H23" s="166"/>
      <c r="I23" s="165"/>
      <c r="J23" s="166"/>
      <c r="K23" s="165">
        <v>403878.78</v>
      </c>
      <c r="L23" s="166">
        <v>403878.78</v>
      </c>
      <c r="M23" s="165">
        <v>88372.68</v>
      </c>
      <c r="N23" s="166">
        <v>88372.68</v>
      </c>
      <c r="O23" s="165">
        <v>914300.54</v>
      </c>
      <c r="P23" s="166">
        <v>914300.54</v>
      </c>
    </row>
    <row r="24" spans="1:16" s="25" customFormat="1" x14ac:dyDescent="0.2">
      <c r="A24" s="39"/>
      <c r="B24" s="79"/>
      <c r="C24" s="80">
        <v>1.3</v>
      </c>
      <c r="D24" s="109" t="s">
        <v>34</v>
      </c>
      <c r="E24" s="165"/>
      <c r="F24" s="166"/>
      <c r="G24" s="165"/>
      <c r="H24" s="166"/>
      <c r="I24" s="165"/>
      <c r="J24" s="166"/>
      <c r="K24" s="165">
        <v>548223.46</v>
      </c>
      <c r="L24" s="166">
        <v>0</v>
      </c>
      <c r="M24" s="165">
        <v>63361.26</v>
      </c>
      <c r="N24" s="166">
        <v>0</v>
      </c>
      <c r="O24" s="165">
        <v>965873.72</v>
      </c>
      <c r="P24" s="166">
        <v>0</v>
      </c>
    </row>
    <row r="25" spans="1:16" s="25" customFormat="1" x14ac:dyDescent="0.2">
      <c r="A25" s="39"/>
      <c r="B25" s="79"/>
      <c r="C25" s="80">
        <v>1.4</v>
      </c>
      <c r="D25" s="109" t="s">
        <v>17</v>
      </c>
      <c r="E25" s="165"/>
      <c r="F25" s="166"/>
      <c r="G25" s="165"/>
      <c r="H25" s="166"/>
      <c r="I25" s="165"/>
      <c r="J25" s="166"/>
      <c r="K25" s="165">
        <v>19522.21</v>
      </c>
      <c r="L25" s="166">
        <v>18249</v>
      </c>
      <c r="M25" s="165">
        <v>-10426.34</v>
      </c>
      <c r="N25" s="166">
        <v>568</v>
      </c>
      <c r="O25" s="165">
        <v>887535.34</v>
      </c>
      <c r="P25" s="166">
        <v>863917</v>
      </c>
    </row>
    <row r="26" spans="1:16" s="25" customFormat="1" x14ac:dyDescent="0.2">
      <c r="A26" s="39"/>
      <c r="B26" s="167"/>
      <c r="C26" s="168"/>
      <c r="D26" s="137"/>
      <c r="E26" s="169"/>
      <c r="F26" s="170"/>
      <c r="G26" s="169"/>
      <c r="H26" s="171"/>
      <c r="I26" s="169"/>
      <c r="J26" s="170"/>
      <c r="K26" s="169"/>
      <c r="L26" s="170"/>
      <c r="M26" s="169"/>
      <c r="N26" s="171"/>
      <c r="O26" s="169"/>
      <c r="P26" s="170"/>
    </row>
    <row r="27" spans="1:16" s="25" customFormat="1" x14ac:dyDescent="0.2">
      <c r="A27" s="39"/>
      <c r="B27" s="79" t="s">
        <v>1</v>
      </c>
      <c r="C27" s="123" t="s">
        <v>65</v>
      </c>
      <c r="D27" s="172"/>
      <c r="E27" s="173"/>
      <c r="F27" s="174"/>
      <c r="G27" s="173"/>
      <c r="H27" s="175"/>
      <c r="I27" s="173"/>
      <c r="J27" s="174"/>
      <c r="K27" s="173"/>
      <c r="L27" s="174"/>
      <c r="M27" s="173"/>
      <c r="N27" s="175"/>
      <c r="O27" s="173"/>
      <c r="P27" s="174"/>
    </row>
    <row r="28" spans="1:16" s="25" customFormat="1" x14ac:dyDescent="0.2">
      <c r="A28" s="39"/>
      <c r="B28" s="79"/>
      <c r="C28" s="80">
        <v>2.1</v>
      </c>
      <c r="D28" s="109" t="s">
        <v>39</v>
      </c>
      <c r="E28" s="173"/>
      <c r="F28" s="174"/>
      <c r="G28" s="173"/>
      <c r="H28" s="175"/>
      <c r="I28" s="173"/>
      <c r="J28" s="174"/>
      <c r="K28" s="173"/>
      <c r="L28" s="174"/>
      <c r="M28" s="173"/>
      <c r="N28" s="175"/>
      <c r="O28" s="173"/>
      <c r="P28" s="174"/>
    </row>
    <row r="29" spans="1:16" s="25" customFormat="1" x14ac:dyDescent="0.2">
      <c r="A29" s="39"/>
      <c r="B29" s="79"/>
      <c r="C29" s="80"/>
      <c r="D29" s="109" t="s">
        <v>55</v>
      </c>
      <c r="E29" s="165"/>
      <c r="F29" s="176"/>
      <c r="G29" s="165"/>
      <c r="H29" s="176"/>
      <c r="I29" s="165"/>
      <c r="J29" s="176"/>
      <c r="K29" s="165">
        <v>10262610.33</v>
      </c>
      <c r="L29" s="176"/>
      <c r="M29" s="165">
        <v>8735099.4000000004</v>
      </c>
      <c r="N29" s="176"/>
      <c r="O29" s="165">
        <v>213012630.68000001</v>
      </c>
      <c r="P29" s="176"/>
    </row>
    <row r="30" spans="1:16" s="25" customFormat="1" ht="28.5" customHeight="1" x14ac:dyDescent="0.2">
      <c r="A30" s="39"/>
      <c r="B30" s="79"/>
      <c r="C30" s="80"/>
      <c r="D30" s="81" t="s">
        <v>54</v>
      </c>
      <c r="E30" s="177"/>
      <c r="F30" s="166"/>
      <c r="G30" s="177"/>
      <c r="H30" s="166"/>
      <c r="I30" s="177"/>
      <c r="J30" s="166"/>
      <c r="K30" s="177"/>
      <c r="L30" s="166">
        <v>10067577</v>
      </c>
      <c r="M30" s="177"/>
      <c r="N30" s="166">
        <v>8620627</v>
      </c>
      <c r="O30" s="177"/>
      <c r="P30" s="166">
        <v>207826144</v>
      </c>
    </row>
    <row r="31" spans="1:16" s="39" customFormat="1" x14ac:dyDescent="0.2">
      <c r="B31" s="97"/>
      <c r="C31" s="80">
        <v>2.2000000000000002</v>
      </c>
      <c r="D31" s="109" t="s">
        <v>35</v>
      </c>
      <c r="E31" s="173"/>
      <c r="F31" s="174"/>
      <c r="G31" s="173"/>
      <c r="H31" s="175"/>
      <c r="I31" s="173"/>
      <c r="J31" s="174"/>
      <c r="K31" s="173"/>
      <c r="L31" s="174"/>
      <c r="M31" s="173"/>
      <c r="N31" s="175"/>
      <c r="O31" s="173"/>
      <c r="P31" s="174"/>
    </row>
    <row r="32" spans="1:16" s="39" customFormat="1" ht="30" x14ac:dyDescent="0.2">
      <c r="B32" s="97"/>
      <c r="C32" s="80"/>
      <c r="D32" s="81" t="s">
        <v>51</v>
      </c>
      <c r="E32" s="165"/>
      <c r="F32" s="176"/>
      <c r="G32" s="165"/>
      <c r="H32" s="178"/>
      <c r="I32" s="165"/>
      <c r="J32" s="176"/>
      <c r="K32" s="165">
        <v>819044.53</v>
      </c>
      <c r="L32" s="176"/>
      <c r="M32" s="165">
        <v>434462.57</v>
      </c>
      <c r="N32" s="178"/>
      <c r="O32" s="165">
        <v>11495216.289999999</v>
      </c>
      <c r="P32" s="176"/>
    </row>
    <row r="33" spans="1:16" s="39" customFormat="1" ht="30" x14ac:dyDescent="0.2">
      <c r="B33" s="97"/>
      <c r="C33" s="80"/>
      <c r="D33" s="81" t="s">
        <v>44</v>
      </c>
      <c r="E33" s="177"/>
      <c r="F33" s="166"/>
      <c r="G33" s="177"/>
      <c r="H33" s="179"/>
      <c r="I33" s="177"/>
      <c r="J33" s="166"/>
      <c r="K33" s="177"/>
      <c r="L33" s="166">
        <v>182632</v>
      </c>
      <c r="M33" s="177"/>
      <c r="N33" s="166">
        <v>110956</v>
      </c>
      <c r="O33" s="177"/>
      <c r="P33" s="166">
        <v>2549139</v>
      </c>
    </row>
    <row r="34" spans="1:16" s="25" customFormat="1" x14ac:dyDescent="0.2">
      <c r="A34" s="39"/>
      <c r="B34" s="79"/>
      <c r="C34" s="80">
        <v>2.2999999999999998</v>
      </c>
      <c r="D34" s="109" t="s">
        <v>28</v>
      </c>
      <c r="E34" s="165"/>
      <c r="F34" s="176"/>
      <c r="G34" s="165"/>
      <c r="H34" s="178"/>
      <c r="I34" s="165"/>
      <c r="J34" s="176"/>
      <c r="K34" s="165">
        <v>807374.71</v>
      </c>
      <c r="L34" s="176"/>
      <c r="M34" s="165">
        <v>488086.81</v>
      </c>
      <c r="N34" s="178"/>
      <c r="O34" s="165">
        <v>11078729.800000001</v>
      </c>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v>92052.41</v>
      </c>
      <c r="P40" s="176"/>
    </row>
    <row r="41" spans="1:16" s="25" customFormat="1" ht="27.95" customHeight="1" x14ac:dyDescent="0.2">
      <c r="A41" s="39"/>
      <c r="B41" s="79"/>
      <c r="C41" s="80"/>
      <c r="D41" s="81" t="s">
        <v>113</v>
      </c>
      <c r="E41" s="177"/>
      <c r="F41" s="166"/>
      <c r="G41" s="177"/>
      <c r="H41" s="179"/>
      <c r="I41" s="177"/>
      <c r="J41" s="166"/>
      <c r="K41" s="177"/>
      <c r="L41" s="166"/>
      <c r="M41" s="177"/>
      <c r="N41" s="179"/>
      <c r="O41" s="177"/>
      <c r="P41" s="165">
        <v>92052.41</v>
      </c>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v>3321263.48</v>
      </c>
      <c r="P43" s="176"/>
    </row>
    <row r="44" spans="1:16" s="39" customFormat="1" ht="30" x14ac:dyDescent="0.2">
      <c r="B44" s="97"/>
      <c r="C44" s="80"/>
      <c r="D44" s="81" t="s">
        <v>115</v>
      </c>
      <c r="E44" s="177"/>
      <c r="F44" s="166"/>
      <c r="G44" s="177"/>
      <c r="H44" s="179"/>
      <c r="I44" s="177"/>
      <c r="J44" s="166"/>
      <c r="K44" s="177"/>
      <c r="L44" s="166"/>
      <c r="M44" s="177"/>
      <c r="N44" s="179"/>
      <c r="O44" s="177"/>
      <c r="P44" s="166">
        <v>318024.85999999987</v>
      </c>
    </row>
    <row r="45" spans="1:16" s="25" customFormat="1" x14ac:dyDescent="0.2">
      <c r="A45" s="39"/>
      <c r="B45" s="79"/>
      <c r="C45" s="180" t="s">
        <v>116</v>
      </c>
      <c r="D45" s="109" t="s">
        <v>30</v>
      </c>
      <c r="E45" s="165"/>
      <c r="F45" s="181"/>
      <c r="G45" s="165"/>
      <c r="H45" s="182"/>
      <c r="I45" s="165"/>
      <c r="J45" s="181"/>
      <c r="K45" s="165"/>
      <c r="L45" s="181"/>
      <c r="M45" s="165"/>
      <c r="N45" s="182"/>
      <c r="O45" s="165">
        <v>3003238.62</v>
      </c>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10274280.149999999</v>
      </c>
      <c r="L51" s="190">
        <f>L30+L33+L37+L41+L44+L47+L48+L50</f>
        <v>10250209</v>
      </c>
      <c r="M51" s="189">
        <f>M29+M32-M34+M36-M38+M40+M43-M45+M47+M48-M49+M50</f>
        <v>8681475.1600000001</v>
      </c>
      <c r="N51" s="190">
        <f>N30+N33+N37+N41+N44+N47+N48+N50</f>
        <v>8731583</v>
      </c>
      <c r="O51" s="189">
        <f>O29+O32-O34+O36-O38+O40+O43-O45+O47+O48-O49+O50</f>
        <v>213839194.43999997</v>
      </c>
      <c r="P51" s="190">
        <f>P30+P33+P37+P41+P44+P47+P48+P50</f>
        <v>210785360.27000001</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N43 E50:P50 P43">
    <cfRule type="cellIs" dxfId="42" priority="105" stopIfTrue="1" operator="lessThan">
      <formula>0</formula>
    </cfRule>
  </conditionalFormatting>
  <conditionalFormatting sqref="O49 O45 M45 M49 K45 K49 K40 M40 O40 O38 M38 K38 L41 N41 K36 M36 O36 L37 N37 P37 L44 N44 P44 P41">
    <cfRule type="cellIs" dxfId="41" priority="29" stopIfTrue="1" operator="lessThan">
      <formula>0</formula>
    </cfRule>
  </conditionalFormatting>
  <conditionalFormatting sqref="G22:G25">
    <cfRule type="cellIs" dxfId="40" priority="26" stopIfTrue="1" operator="lessThan">
      <formula>0</formula>
    </cfRule>
  </conditionalFormatting>
  <conditionalFormatting sqref="I22:I25">
    <cfRule type="cellIs" dxfId="39" priority="25" stopIfTrue="1" operator="lessThan">
      <formula>0</formula>
    </cfRule>
  </conditionalFormatting>
  <conditionalFormatting sqref="K22:K25">
    <cfRule type="cellIs" dxfId="38" priority="24" stopIfTrue="1" operator="lessThan">
      <formula>0</formula>
    </cfRule>
  </conditionalFormatting>
  <conditionalFormatting sqref="M22:M25">
    <cfRule type="cellIs" dxfId="37" priority="23" stopIfTrue="1" operator="lessThan">
      <formula>0</formula>
    </cfRule>
  </conditionalFormatting>
  <conditionalFormatting sqref="O22:O25">
    <cfRule type="cellIs" dxfId="36" priority="22" stopIfTrue="1" operator="lessThan">
      <formula>0</formula>
    </cfRule>
  </conditionalFormatting>
  <conditionalFormatting sqref="G29 H30">
    <cfRule type="cellIs" dxfId="35" priority="21" stopIfTrue="1" operator="lessThan">
      <formula>0</formula>
    </cfRule>
  </conditionalFormatting>
  <conditionalFormatting sqref="I29 J30">
    <cfRule type="cellIs" dxfId="34" priority="20" stopIfTrue="1" operator="lessThan">
      <formula>0</formula>
    </cfRule>
  </conditionalFormatting>
  <conditionalFormatting sqref="K29">
    <cfRule type="cellIs" dxfId="33" priority="16" stopIfTrue="1" operator="lessThan">
      <formula>0</formula>
    </cfRule>
  </conditionalFormatting>
  <conditionalFormatting sqref="L30">
    <cfRule type="cellIs" dxfId="32" priority="15" stopIfTrue="1" operator="lessThan">
      <formula>0</formula>
    </cfRule>
  </conditionalFormatting>
  <conditionalFormatting sqref="M29">
    <cfRule type="cellIs" dxfId="31" priority="14" stopIfTrue="1" operator="lessThan">
      <formula>0</formula>
    </cfRule>
  </conditionalFormatting>
  <conditionalFormatting sqref="N30">
    <cfRule type="cellIs" dxfId="30" priority="13" stopIfTrue="1" operator="lessThan">
      <formula>0</formula>
    </cfRule>
  </conditionalFormatting>
  <conditionalFormatting sqref="O29">
    <cfRule type="cellIs" dxfId="29" priority="12" stopIfTrue="1" operator="lessThan">
      <formula>0</formula>
    </cfRule>
  </conditionalFormatting>
  <conditionalFormatting sqref="P30">
    <cfRule type="cellIs" dxfId="28" priority="11" stopIfTrue="1" operator="lessThan">
      <formula>0</formula>
    </cfRule>
  </conditionalFormatting>
  <conditionalFormatting sqref="K32">
    <cfRule type="cellIs" dxfId="27" priority="10" stopIfTrue="1" operator="lessThan">
      <formula>0</formula>
    </cfRule>
  </conditionalFormatting>
  <conditionalFormatting sqref="L33">
    <cfRule type="cellIs" dxfId="26" priority="9" stopIfTrue="1" operator="lessThan">
      <formula>0</formula>
    </cfRule>
  </conditionalFormatting>
  <conditionalFormatting sqref="K34">
    <cfRule type="cellIs" dxfId="25" priority="8" stopIfTrue="1" operator="lessThan">
      <formula>0</formula>
    </cfRule>
  </conditionalFormatting>
  <conditionalFormatting sqref="M32">
    <cfRule type="cellIs" dxfId="24" priority="7" stopIfTrue="1" operator="lessThan">
      <formula>0</formula>
    </cfRule>
  </conditionalFormatting>
  <conditionalFormatting sqref="N33">
    <cfRule type="cellIs" dxfId="23" priority="6" stopIfTrue="1" operator="lessThan">
      <formula>0</formula>
    </cfRule>
  </conditionalFormatting>
  <conditionalFormatting sqref="M34">
    <cfRule type="cellIs" dxfId="22" priority="5" stopIfTrue="1" operator="lessThan">
      <formula>0</formula>
    </cfRule>
  </conditionalFormatting>
  <conditionalFormatting sqref="O32">
    <cfRule type="cellIs" dxfId="21" priority="4" stopIfTrue="1" operator="lessThan">
      <formula>0</formula>
    </cfRule>
  </conditionalFormatting>
  <conditionalFormatting sqref="O34">
    <cfRule type="cellIs" dxfId="20" priority="3" stopIfTrue="1" operator="lessThan">
      <formula>0</formula>
    </cfRule>
  </conditionalFormatting>
  <conditionalFormatting sqref="P33">
    <cfRule type="cellIs" dxfId="19" priority="2" stopIfTrue="1" operator="lessThan">
      <formula>0</formula>
    </cfRule>
  </conditionalFormatting>
  <conditionalFormatting sqref="O43">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80" zoomScaleNormal="80" workbookViewId="0">
      <selection activeCell="D13" sqref="D13"/>
    </sheetView>
  </sheetViews>
  <sheetFormatPr defaultRowHeight="15" x14ac:dyDescent="0.2"/>
  <cols>
    <col min="1" max="1" width="1.85546875" style="2" customWidth="1"/>
    <col min="2" max="2" width="69.85546875" style="199" customWidth="1"/>
    <col min="3" max="3" width="18.5703125" customWidth="1"/>
    <col min="4" max="4" width="67.855468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Cigna Health and Life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2019</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105" x14ac:dyDescent="0.2">
      <c r="B18" s="203" t="s">
        <v>164</v>
      </c>
      <c r="C18" s="212"/>
      <c r="D18" s="350" t="s">
        <v>162</v>
      </c>
      <c r="E18" s="208"/>
    </row>
    <row r="19" spans="2:5" s="199" customFormat="1" ht="45" x14ac:dyDescent="0.2">
      <c r="B19" s="203" t="s">
        <v>165</v>
      </c>
      <c r="C19" s="212"/>
      <c r="D19" s="350" t="s">
        <v>163</v>
      </c>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90" x14ac:dyDescent="0.2">
      <c r="B26" s="203" t="s">
        <v>164</v>
      </c>
      <c r="C26" s="212"/>
      <c r="D26" s="350" t="s">
        <v>184</v>
      </c>
      <c r="E26" s="208"/>
    </row>
    <row r="27" spans="2:5" s="199" customFormat="1" ht="120" x14ac:dyDescent="0.2">
      <c r="B27" s="203" t="s">
        <v>165</v>
      </c>
      <c r="C27" s="212"/>
      <c r="D27" s="350" t="s">
        <v>167</v>
      </c>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0" x14ac:dyDescent="0.2">
      <c r="B33" s="203" t="s">
        <v>164</v>
      </c>
      <c r="C33" s="212"/>
      <c r="D33" s="350" t="s">
        <v>168</v>
      </c>
      <c r="E33" s="208"/>
    </row>
    <row r="34" spans="2:5" s="199" customFormat="1" ht="75" x14ac:dyDescent="0.2">
      <c r="B34" s="203" t="s">
        <v>164</v>
      </c>
      <c r="C34" s="212"/>
      <c r="D34" s="350" t="s">
        <v>169</v>
      </c>
      <c r="E34" s="208"/>
    </row>
    <row r="35" spans="2:5" s="199" customFormat="1" ht="45" x14ac:dyDescent="0.2">
      <c r="B35" s="203" t="s">
        <v>164</v>
      </c>
      <c r="C35" s="212"/>
      <c r="D35" s="350" t="s">
        <v>170</v>
      </c>
      <c r="E35" s="208"/>
    </row>
    <row r="36" spans="2:5" s="199" customFormat="1" ht="60" x14ac:dyDescent="0.2">
      <c r="B36" s="203" t="s">
        <v>165</v>
      </c>
      <c r="C36" s="214"/>
      <c r="D36" s="350" t="s">
        <v>171</v>
      </c>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405" t="s">
        <v>164</v>
      </c>
      <c r="C41" s="212"/>
      <c r="D41" s="350" t="s">
        <v>172</v>
      </c>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0" x14ac:dyDescent="0.2">
      <c r="B47" s="203" t="s">
        <v>164</v>
      </c>
      <c r="C47" s="212"/>
      <c r="D47" s="350" t="s">
        <v>173</v>
      </c>
      <c r="E47" s="208"/>
    </row>
    <row r="48" spans="2:5" s="199" customFormat="1" ht="60" x14ac:dyDescent="0.2">
      <c r="B48" s="203" t="s">
        <v>164</v>
      </c>
      <c r="C48" s="212"/>
      <c r="D48" s="350" t="s">
        <v>174</v>
      </c>
      <c r="E48" s="208"/>
    </row>
    <row r="49" spans="2:5" s="199" customFormat="1" ht="90" x14ac:dyDescent="0.2">
      <c r="B49" s="203" t="s">
        <v>165</v>
      </c>
      <c r="C49" s="212"/>
      <c r="D49" s="350" t="s">
        <v>175</v>
      </c>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90" x14ac:dyDescent="0.2">
      <c r="B55" s="203" t="s">
        <v>164</v>
      </c>
      <c r="C55" s="217"/>
      <c r="D55" s="350" t="s">
        <v>172</v>
      </c>
      <c r="E55" s="218"/>
    </row>
    <row r="56" spans="2:5" s="219" customFormat="1" ht="45" x14ac:dyDescent="0.2">
      <c r="B56" s="203" t="s">
        <v>165</v>
      </c>
      <c r="C56" s="214"/>
      <c r="D56" s="350" t="s">
        <v>176</v>
      </c>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75" x14ac:dyDescent="0.2">
      <c r="B62" s="203" t="s">
        <v>164</v>
      </c>
      <c r="C62" s="217"/>
      <c r="D62" s="350" t="s">
        <v>177</v>
      </c>
      <c r="E62" s="218"/>
    </row>
    <row r="63" spans="2:5" s="219" customFormat="1" ht="45" x14ac:dyDescent="0.2">
      <c r="B63" s="203" t="s">
        <v>165</v>
      </c>
      <c r="C63" s="212"/>
      <c r="D63" s="350" t="s">
        <v>178</v>
      </c>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45" x14ac:dyDescent="0.2">
      <c r="B69" s="203" t="s">
        <v>164</v>
      </c>
      <c r="C69" s="217"/>
      <c r="D69" s="350" t="s">
        <v>179</v>
      </c>
      <c r="E69" s="218"/>
    </row>
    <row r="70" spans="2:5" s="219" customFormat="1" ht="90" x14ac:dyDescent="0.2">
      <c r="B70" s="203" t="s">
        <v>164</v>
      </c>
      <c r="C70" s="212"/>
      <c r="D70" s="350" t="s">
        <v>172</v>
      </c>
      <c r="E70" s="218"/>
    </row>
    <row r="71" spans="2:5" s="219" customFormat="1" ht="60" x14ac:dyDescent="0.2">
      <c r="B71" s="203" t="s">
        <v>164</v>
      </c>
      <c r="C71" s="214"/>
      <c r="D71" s="350" t="s">
        <v>180</v>
      </c>
      <c r="E71" s="218"/>
    </row>
    <row r="72" spans="2:5" s="219" customFormat="1" ht="45" x14ac:dyDescent="0.2">
      <c r="B72" s="203" t="s">
        <v>165</v>
      </c>
      <c r="C72" s="214"/>
      <c r="D72" s="350" t="s">
        <v>181</v>
      </c>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90" x14ac:dyDescent="0.2">
      <c r="B76" s="203" t="s">
        <v>164</v>
      </c>
      <c r="C76" s="217"/>
      <c r="D76" s="350" t="s">
        <v>172</v>
      </c>
      <c r="E76" s="218"/>
    </row>
    <row r="77" spans="2:5" s="219" customFormat="1" ht="45" x14ac:dyDescent="0.2">
      <c r="B77" s="203" t="s">
        <v>164</v>
      </c>
      <c r="C77" s="212"/>
      <c r="D77" s="350" t="s">
        <v>182</v>
      </c>
      <c r="E77" s="218"/>
    </row>
    <row r="78" spans="2:5" s="219" customFormat="1" ht="35.25" customHeight="1" x14ac:dyDescent="0.2">
      <c r="B78" s="203" t="s">
        <v>165</v>
      </c>
      <c r="C78" s="214"/>
      <c r="D78" s="350" t="s">
        <v>183</v>
      </c>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zoomScaleNormal="100" workbookViewId="0">
      <selection activeCell="A12" sqref="A12"/>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140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Cigna Health and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2019</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v>9831049</v>
      </c>
      <c r="R21" s="262">
        <v>9857911</v>
      </c>
      <c r="S21" s="178"/>
      <c r="T21" s="176"/>
      <c r="U21" s="261">
        <v>7136086.2196698552</v>
      </c>
      <c r="V21" s="262">
        <v>7967184</v>
      </c>
      <c r="W21" s="178"/>
      <c r="X21" s="176"/>
      <c r="Y21" s="261">
        <v>186659265.99033016</v>
      </c>
      <c r="Z21" s="262">
        <v>200907093.87</v>
      </c>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v>9773328</v>
      </c>
      <c r="R22" s="264">
        <v>9808257</v>
      </c>
      <c r="S22" s="265">
        <f>'Pt 1 Summary of Data'!L24</f>
        <v>10250209</v>
      </c>
      <c r="T22" s="266">
        <f>SUM(Q22:S22)</f>
        <v>29831794</v>
      </c>
      <c r="U22" s="263">
        <v>7214603.2000000011</v>
      </c>
      <c r="V22" s="264">
        <v>8011402</v>
      </c>
      <c r="W22" s="265">
        <f>'Pt 1 Summary of Data'!N24</f>
        <v>8731583</v>
      </c>
      <c r="X22" s="266">
        <f>SUM(U22:W22)</f>
        <v>23957588.200000003</v>
      </c>
      <c r="Y22" s="263">
        <v>188891894.51999998</v>
      </c>
      <c r="Z22" s="264">
        <v>203415184</v>
      </c>
      <c r="AA22" s="265">
        <f>'Pt 1 Summary of Data'!P24</f>
        <v>210785360.27000001</v>
      </c>
      <c r="AB22" s="266">
        <f>SUM(Y22:AA22)</f>
        <v>603092438.78999996</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9773328</v>
      </c>
      <c r="R23" s="267">
        <f>SUM(R$22:R$22)</f>
        <v>9808257</v>
      </c>
      <c r="S23" s="267">
        <f>SUM(S$22:S$22)</f>
        <v>10250209</v>
      </c>
      <c r="T23" s="266">
        <f>SUM(Q23:S23)</f>
        <v>29831794</v>
      </c>
      <c r="U23" s="267">
        <f>SUM(U$22:U$22)</f>
        <v>7214603.2000000011</v>
      </c>
      <c r="V23" s="267">
        <f>SUM(V$22:V$22)</f>
        <v>8011402</v>
      </c>
      <c r="W23" s="267">
        <f>SUM(W$22:W$22)</f>
        <v>8731583</v>
      </c>
      <c r="X23" s="266">
        <f>SUM(U23:W23)</f>
        <v>23957588.200000003</v>
      </c>
      <c r="Y23" s="267">
        <f>SUM(Y$22:Y$22)</f>
        <v>188891894.51999998</v>
      </c>
      <c r="Z23" s="267">
        <f>SUM(Z$22:Z$22)</f>
        <v>203415184</v>
      </c>
      <c r="AA23" s="267">
        <f>SUM(AA$22:AA$22)</f>
        <v>210785360.27000001</v>
      </c>
      <c r="AB23" s="266">
        <f>SUM(Y23:AA23)</f>
        <v>603092438.78999996</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v>17475096</v>
      </c>
      <c r="R26" s="264">
        <v>17680969.640000001</v>
      </c>
      <c r="S26" s="274">
        <f>'Pt 1 Summary of Data'!L21</f>
        <v>18774145.780000001</v>
      </c>
      <c r="T26" s="266">
        <f>SUM(Q26:S26)</f>
        <v>53930211.420000002</v>
      </c>
      <c r="U26" s="273">
        <v>9252580.8500884324</v>
      </c>
      <c r="V26" s="264">
        <v>10595244</v>
      </c>
      <c r="W26" s="274">
        <f>'Pt 1 Summary of Data'!N21</f>
        <v>11414735.68</v>
      </c>
      <c r="X26" s="266">
        <f>SUM(U26:W26)</f>
        <v>31262560.530088432</v>
      </c>
      <c r="Y26" s="273">
        <v>226627985.93991157</v>
      </c>
      <c r="Z26" s="264">
        <v>242968913.28999999</v>
      </c>
      <c r="AA26" s="274">
        <f>'Pt 1 Summary of Data'!P21</f>
        <v>261982779.53999999</v>
      </c>
      <c r="AB26" s="266">
        <f>SUM(Y26:AA26)</f>
        <v>731579678.76991153</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v>2008580.7007345485</v>
      </c>
      <c r="R27" s="264">
        <v>1395623.3</v>
      </c>
      <c r="S27" s="274">
        <f>'Pt 1 Summary of Data'!L35</f>
        <v>1498990.7200000002</v>
      </c>
      <c r="T27" s="266">
        <f>SUM(Q27:S27)</f>
        <v>4903194.7207345488</v>
      </c>
      <c r="U27" s="273">
        <v>556252.29606766254</v>
      </c>
      <c r="V27" s="264">
        <v>466900.32999999996</v>
      </c>
      <c r="W27" s="274">
        <f>'Pt 1 Summary of Data'!N35</f>
        <v>468013.57</v>
      </c>
      <c r="X27" s="266">
        <f>SUM(U27:W27)</f>
        <v>1491166.1960676624</v>
      </c>
      <c r="Y27" s="273">
        <v>8110374.9587783841</v>
      </c>
      <c r="Z27" s="264">
        <v>6382015.6799999997</v>
      </c>
      <c r="AA27" s="274">
        <f>'Pt 1 Summary of Data'!P35</f>
        <v>6730200.5399999991</v>
      </c>
      <c r="AB27" s="266">
        <f>SUM(Y27:AA27)</f>
        <v>21222591.178778384</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15466515.299265452</v>
      </c>
      <c r="R28" s="274">
        <f t="shared" si="0"/>
        <v>16285346.34</v>
      </c>
      <c r="S28" s="274">
        <f t="shared" si="0"/>
        <v>17275155.060000002</v>
      </c>
      <c r="T28" s="112">
        <f>T$26-T$27</f>
        <v>49027016.69926545</v>
      </c>
      <c r="U28" s="274">
        <f t="shared" si="0"/>
        <v>8696328.5540207699</v>
      </c>
      <c r="V28" s="274">
        <f t="shared" si="0"/>
        <v>10128343.67</v>
      </c>
      <c r="W28" s="274">
        <f t="shared" si="0"/>
        <v>10946722.109999999</v>
      </c>
      <c r="X28" s="112">
        <f>X$26-X$27</f>
        <v>29771394.334020771</v>
      </c>
      <c r="Y28" s="274">
        <f t="shared" si="0"/>
        <v>218517610.98113319</v>
      </c>
      <c r="Z28" s="274">
        <f t="shared" si="0"/>
        <v>236586897.60999998</v>
      </c>
      <c r="AA28" s="274">
        <f t="shared" si="0"/>
        <v>255252579</v>
      </c>
      <c r="AB28" s="112">
        <f>AB$26-AB$27</f>
        <v>710357087.59113312</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v>32504</v>
      </c>
      <c r="R30" s="279">
        <v>32884</v>
      </c>
      <c r="S30" s="280">
        <f>'Pt 1 Summary of Data'!L49</f>
        <v>34229.25</v>
      </c>
      <c r="T30" s="281">
        <f>SUM(Q30:S30)</f>
        <v>99617.25</v>
      </c>
      <c r="U30" s="282">
        <v>16107.083333333334</v>
      </c>
      <c r="V30" s="279">
        <v>18370.25</v>
      </c>
      <c r="W30" s="283">
        <f>'Pt 1 Summary of Data'!N49</f>
        <v>19613.5</v>
      </c>
      <c r="X30" s="281">
        <f>SUM(U30:W30)</f>
        <v>54090.833333333336</v>
      </c>
      <c r="Y30" s="282">
        <v>475936.08333333331</v>
      </c>
      <c r="Z30" s="279">
        <v>515036.25</v>
      </c>
      <c r="AA30" s="283">
        <f>'Pt 1 Summary of Data'!P49</f>
        <v>538194.91666666663</v>
      </c>
      <c r="AB30" s="281">
        <f>SUM(Y30:AA30)</f>
        <v>1529167.25</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f>IF(T30&lt;1000,"Not Required to Calculate",T23/T28)</f>
        <v>0.60847663203718771</v>
      </c>
      <c r="U33" s="292"/>
      <c r="V33" s="293"/>
      <c r="W33" s="293"/>
      <c r="X33" s="294">
        <f>IF(X30&lt;1000,"Not Required to Calculate",X23/X28)</f>
        <v>0.80471837936803869</v>
      </c>
      <c r="Y33" s="292"/>
      <c r="Z33" s="293"/>
      <c r="AA33" s="293"/>
      <c r="AB33" s="294">
        <f>IF(AB30&lt;1000,"Not Required to Calculate",AB23/AB28)</f>
        <v>0.84899897435404703</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6" zoomScaleNormal="100" workbookViewId="0">
      <selection activeCell="C19" sqref="C19"/>
    </sheetView>
  </sheetViews>
  <sheetFormatPr defaultRowHeight="15" x14ac:dyDescent="0.2"/>
  <cols>
    <col min="1" max="1" width="1.855468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Cigna Health and Life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2019</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t="s">
        <v>185</v>
      </c>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t="s">
        <v>185</v>
      </c>
      <c r="C34" s="370" t="s">
        <v>185</v>
      </c>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tabSelected="1" topLeftCell="A4" zoomScaleNormal="100" workbookViewId="0">
      <selection activeCell="B26" sqref="B26"/>
    </sheetView>
  </sheetViews>
  <sheetFormatPr defaultColWidth="9.140625" defaultRowHeight="15" x14ac:dyDescent="0.2"/>
  <cols>
    <col min="1" max="1" width="1.85546875" style="18" customWidth="1"/>
    <col min="2" max="2" width="96.140625" style="25" customWidth="1"/>
    <col min="3" max="16384" width="9.140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Cigna Health and Life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2019</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c r="B22" s="25" t="s">
        <v>186</v>
      </c>
    </row>
    <row r="23" spans="2:2" s="25" customFormat="1" x14ac:dyDescent="0.2">
      <c r="B23" s="24" t="s">
        <v>93</v>
      </c>
    </row>
    <row r="24" spans="2:2" s="25" customFormat="1" x14ac:dyDescent="0.2">
      <c r="B24" s="406"/>
    </row>
    <row r="25" spans="2:2" s="25" customFormat="1" x14ac:dyDescent="0.2"/>
    <row r="26" spans="2:2" s="25" customFormat="1" x14ac:dyDescent="0.2">
      <c r="B26" s="25" t="s">
        <v>187</v>
      </c>
    </row>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2020-07-30T18:12:54Z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