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codeName="ThisWorkbook" defaultThemeVersion="124226"/>
  <xr:revisionPtr revIDLastSave="0" documentId="8_{D7380C69-EB34-4F3F-917A-346378F8E989}" xr6:coauthVersionLast="46" xr6:coauthVersionMax="46" xr10:uidLastSave="{00000000-0000-0000-0000-000000000000}"/>
  <bookViews>
    <workbookView xWindow="-120" yWindow="-120" windowWidth="29040" windowHeight="17640" tabRatio="646" activeTab="4"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T27" i="10"/>
  <c r="T28" i="10" s="1"/>
  <c r="T33" i="10" s="1"/>
  <c r="S28" i="10"/>
  <c r="X33" i="10"/>
  <c r="AA28" i="10"/>
  <c r="K28" i="10"/>
  <c r="G28" i="10"/>
  <c r="L33" i="10"/>
  <c r="P33" i="10"/>
  <c r="H33" i="10"/>
  <c r="O28" i="10"/>
</calcChain>
</file>

<file path=xl/sharedStrings.xml><?xml version="1.0" encoding="utf-8"?>
<sst xmlns="http://schemas.openxmlformats.org/spreadsheetml/2006/main" count="304" uniqueCount="168">
  <si>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</si>
  <si>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</si>
  <si>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</si>
  <si>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</si>
  <si>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</si>
  <si>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</si>
  <si>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</si>
  <si>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</si>
  <si>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</si>
  <si>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</si>
  <si>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</si>
  <si>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</si>
  <si>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</si>
  <si>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</si>
  <si>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</si>
  <si>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</si>
  <si>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</si>
  <si>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</si>
  <si>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</si>
  <si>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</si>
  <si>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</si>
  <si>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</si>
  <si>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</si>
  <si>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</si>
  <si>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</si>
  <si>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</si>
  <si>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</si>
  <si>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</si>
  <si>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</si>
  <si>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</si>
  <si>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</si>
  <si>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</si>
  <si>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</si>
  <si>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</si>
  <si>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</si>
  <si>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</si>
  <si>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</si>
  <si>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</si>
  <si>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</si>
  <si>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</si>
  <si>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</si>
  <si>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</si>
  <si>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</si>
  <si>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</si>
  <si>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</si>
  <si>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</si>
  <si>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</si>
  <si>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</si>
  <si>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</si>
  <si>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</si>
  <si>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</si>
  <si>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</si>
  <si>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</si>
  <si>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</si>
  <si>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</si>
  <si>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</si>
  <si>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</si>
  <si>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</si>
  <si>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</si>
  <si>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</si>
  <si>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</si>
  <si>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</si>
  <si>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</si>
  <si>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</si>
  <si>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</si>
  <si>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</si>
  <si>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</si>
  <si>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</si>
  <si>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</si>
  <si>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</si>
  <si>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</si>
  <si>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</si>
  <si>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</si>
  <si>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</si>
  <si>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</si>
  <si>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</si>
  <si>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</si>
  <si>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</si>
  <si>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</si>
  <si>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</si>
  <si>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</si>
  <si>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</si>
  <si>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</si>
  <si>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</si>
  <si>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</si>
  <si>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</si>
  <si>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</si>
  <si>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</si>
  <si>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</si>
  <si>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</si>
  <si>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</si>
  <si>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</si>
  <si>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</si>
  <si>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</si>
  <si>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</si>
  <si>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</si>
  <si>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</si>
  <si>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</si>
  <si>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</si>
  <si>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</si>
  <si>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</si>
  <si>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</si>
  <si>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</si>
  <si>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</si>
  <si>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</si>
  <si>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</si>
  <si>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</si>
  <si>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</si>
  <si>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</si>
  <si>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</si>
  <si>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</si>
  <si>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</si>
  <si>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</si>
  <si>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</si>
  <si>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</si>
  <si>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</si>
  <si>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</si>
  <si>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</si>
  <si>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</si>
  <si>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</si>
  <si>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</si>
  <si>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</si>
  <si>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</si>
  <si>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</si>
  <si>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</si>
  <si>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</si>
  <si>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</si>
  <si>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</si>
  <si>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</si>
  <si>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</si>
  <si>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</si>
  <si>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</si>
  <si>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</si>
  <si>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</si>
  <si>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</si>
  <si>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</si>
  <si>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</si>
  <si>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</si>
  <si>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</si>
  <si>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</si>
  <si>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</si>
  <si>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</si>
  <si>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</si>
  <si>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</si>
  <si>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</si>
  <si>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</si>
  <si>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</si>
  <si>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</si>
  <si>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</si>
  <si>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</si>
  <si>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</si>
  <si>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</si>
  <si>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</si>
  <si>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</si>
  <si>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</si>
  <si>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</si>
  <si>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</si>
  <si>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</si>
  <si>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</si>
  <si>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</si>
  <si>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2020</t>
  </si>
  <si>
    <t>Federal taxes were apportioned based on premium.  The nationwide average was applied to all categories.</t>
  </si>
  <si>
    <t>Premium taxes were apportioned based on premium.  The state average was applied to all categories.</t>
  </si>
  <si>
    <t>These expenses are included under 3.d.</t>
  </si>
  <si>
    <t>The Commission % as of 3/31 was assumed to be equal to the year end percentage.</t>
  </si>
  <si>
    <t>General expenses splits for small versus large were estimated based on the average ratio of small to large non-commission-not tax epenses for CA groups</t>
  </si>
  <si>
    <t>Ameritas Life Insurance Corp.</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</si>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</sst>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165" fontId="30" fillId="0" borderId="44" xfId="81" applyNumberFormat="1" applyFont="1" applyFill="1" applyBorder="1" applyAlignment="1" applyProtection="1">
      <alignment horizontal="center"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election activeCell="C11" sqref="C11"/>
    </sheetView>
  </sheetViews>
  <sheetFormatPr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166</v>
      </c>
    </row>
    <row r="9" spans="1:3" ht="15.75" x14ac:dyDescent="0.2">
      <c r="A9" s="32" t="s">
        <v>3</v>
      </c>
      <c r="B9" s="33" t="s">
        <v>89</v>
      </c>
      <c r="C9" s="34"/>
    </row>
    <row r="10" spans="1:3" ht="16.5" thickBot="1" x14ac:dyDescent="0.3">
      <c r="A10" s="36" t="s">
        <v>4</v>
      </c>
      <c r="B10" s="37" t="s">
        <v>86</v>
      </c>
      <c r="C10" s="38" t="s">
        <v>167</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opLeftCell="F8" zoomScale="80" zoomScaleNormal="80" workbookViewId="0">
      <selection activeCell="P49" sqref="P49"/>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Ameritas Life Insurance Corp.</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2020</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12/31/2020</v>
      </c>
      <c r="F18" s="63">
        <f>DATE(YEAR(E18)+0,MONTH(E18)+3,DAY(E18)+0)</f>
        <v>44286</v>
      </c>
      <c r="G18" s="62" t="str">
        <f>"12/31/"&amp;""&amp;'Cover Page'!C$6</f>
        <v>12/31/2020</v>
      </c>
      <c r="H18" s="64">
        <f>DATE(YEAR(G18)+0,MONTH(G18)+3,DAY(G18)+0)</f>
        <v>44286</v>
      </c>
      <c r="I18" s="62" t="str">
        <f>"12/31/"&amp;""&amp;'Cover Page'!C$6</f>
        <v>12/31/2020</v>
      </c>
      <c r="J18" s="64">
        <f>DATE(YEAR(I18)+0,MONTH(I18)+3,DAY(I18)+0)</f>
        <v>44286</v>
      </c>
      <c r="K18" s="62" t="str">
        <f>"12/31/"&amp;""&amp;'Cover Page'!C$6</f>
        <v>12/31/2020</v>
      </c>
      <c r="L18" s="64">
        <f>DATE(YEAR(K18)+0,MONTH(K18)+3,DAY(K18)+0)</f>
        <v>44286</v>
      </c>
      <c r="M18" s="62" t="str">
        <f>"12/31/"&amp;""&amp;'Cover Page'!C$6</f>
        <v>12/31/2020</v>
      </c>
      <c r="N18" s="64">
        <f>DATE(YEAR(M18)+0,MONTH(M18)+3,DAY(M18)+0)</f>
        <v>44286</v>
      </c>
      <c r="O18" s="62" t="str">
        <f>"12/31/"&amp;""&amp;'Cover Page'!C$6</f>
        <v>12/31/2020</v>
      </c>
      <c r="P18" s="64">
        <f>DATE(YEAR(O18)+0,MONTH(O18)+3,DAY(O18)+0)</f>
        <v>44286</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10689366.380001539</v>
      </c>
      <c r="L21" s="83">
        <f>'Pt 2 Premium and Claims'!L22+'Pt 2 Premium and Claims'!L23-'Pt 2 Premium and Claims'!L24-'Pt 2 Premium and Claims'!L25</f>
        <v>10859825.360001538</v>
      </c>
      <c r="M21" s="82">
        <f>'Pt 2 Premium and Claims'!M22+'Pt 2 Premium and Claims'!M23-'Pt 2 Premium and Claims'!M24-'Pt 2 Premium and Claims'!M25</f>
        <v>41951219.319999881</v>
      </c>
      <c r="N21" s="83">
        <f>'Pt 2 Premium and Claims'!N22+'Pt 2 Premium and Claims'!N23-'Pt 2 Premium and Claims'!N24-'Pt 2 Premium and Claims'!N25</f>
        <v>43068370.42999988</v>
      </c>
      <c r="O21" s="82">
        <f>'Pt 2 Premium and Claims'!O22+'Pt 2 Premium and Claims'!O23-'Pt 2 Premium and Claims'!O24-'Pt 2 Premium and Claims'!O25</f>
        <v>20691015.500000257</v>
      </c>
      <c r="P21" s="83">
        <f>'Pt 2 Premium and Claims'!P22+'Pt 2 Premium and Claims'!P23-'Pt 2 Premium and Claims'!P24-'Pt 2 Premium and Claims'!P25</f>
        <v>21305422.790000256</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5374363.899999992</v>
      </c>
      <c r="L24" s="83">
        <f>'Pt 2 Premium and Claims'!L51</f>
        <v>4972404.4885481102</v>
      </c>
      <c r="M24" s="82">
        <f>'Pt 2 Premium and Claims'!M51</f>
        <v>21234057.48</v>
      </c>
      <c r="N24" s="83">
        <f>'Pt 2 Premium and Claims'!N51</f>
        <v>20998055.85695542</v>
      </c>
      <c r="O24" s="82">
        <f>'Pt 2 Premium and Claims'!O51</f>
        <v>12642665.220000008</v>
      </c>
      <c r="P24" s="83">
        <f>'Pt 2 Premium and Claims'!P51</f>
        <v>12499678.893165149</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v>495239.75164608791</v>
      </c>
      <c r="L28" s="108">
        <v>503137.13863050082</v>
      </c>
      <c r="M28" s="106">
        <v>2239752.9318986605</v>
      </c>
      <c r="N28" s="105">
        <v>2299397.0260288031</v>
      </c>
      <c r="O28" s="106">
        <v>874170.42645578564</v>
      </c>
      <c r="P28" s="108">
        <v>900128.39273911447</v>
      </c>
    </row>
    <row r="29" spans="2:16" s="39" customFormat="1" ht="30" x14ac:dyDescent="0.2">
      <c r="B29" s="97"/>
      <c r="C29" s="101"/>
      <c r="D29" s="81" t="s">
        <v>67</v>
      </c>
      <c r="E29" s="106"/>
      <c r="F29" s="108"/>
      <c r="G29" s="104"/>
      <c r="H29" s="105"/>
      <c r="I29" s="106"/>
      <c r="J29" s="107"/>
      <c r="K29" s="106">
        <v>172834.96624849917</v>
      </c>
      <c r="L29" s="108">
        <v>175591.09519082558</v>
      </c>
      <c r="M29" s="106">
        <v>289385.79757270491</v>
      </c>
      <c r="N29" s="105">
        <v>297092.07334291737</v>
      </c>
      <c r="O29" s="106">
        <v>142729.72562211554</v>
      </c>
      <c r="P29" s="108">
        <v>146967.99918205399</v>
      </c>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v>3380.7141517452587</v>
      </c>
      <c r="L31" s="108">
        <v>3434.6250259254339</v>
      </c>
      <c r="M31" s="106">
        <v>5660.4903649039679</v>
      </c>
      <c r="N31" s="105">
        <v>5811.2278928423284</v>
      </c>
      <c r="O31" s="106">
        <v>2791.844808715573</v>
      </c>
      <c r="P31" s="108">
        <v>2874.7469651140095</v>
      </c>
    </row>
    <row r="32" spans="2:16" x14ac:dyDescent="0.2">
      <c r="B32" s="79"/>
      <c r="C32" s="101"/>
      <c r="D32" s="109" t="s">
        <v>104</v>
      </c>
      <c r="E32" s="106"/>
      <c r="F32" s="108"/>
      <c r="G32" s="104"/>
      <c r="H32" s="105"/>
      <c r="I32" s="106"/>
      <c r="J32" s="107"/>
      <c r="K32" s="106">
        <v>172805.96759535969</v>
      </c>
      <c r="L32" s="108">
        <v>175561.63410795361</v>
      </c>
      <c r="M32" s="106">
        <v>289337.24374965939</v>
      </c>
      <c r="N32" s="105">
        <v>297042.22654297651</v>
      </c>
      <c r="O32" s="106">
        <v>142705.77809635812</v>
      </c>
      <c r="P32" s="108">
        <v>146943.34054888846</v>
      </c>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c r="L34" s="108"/>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844261.39964169206</v>
      </c>
      <c r="L35" s="112">
        <f t="shared" si="0"/>
        <v>857724.4929552055</v>
      </c>
      <c r="M35" s="111">
        <f t="shared" si="0"/>
        <v>2824136.463585929</v>
      </c>
      <c r="N35" s="112">
        <f t="shared" si="0"/>
        <v>2899342.5538075394</v>
      </c>
      <c r="O35" s="111">
        <f t="shared" si="0"/>
        <v>1162397.7749829749</v>
      </c>
      <c r="P35" s="112">
        <f t="shared" si="0"/>
        <v>1196914.479435171</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v>1622344.5899999628</v>
      </c>
      <c r="L39" s="108">
        <v>1648215.4596276789</v>
      </c>
      <c r="M39" s="106">
        <v>4522999.7199999942</v>
      </c>
      <c r="N39" s="108">
        <v>4643446.1394278742</v>
      </c>
      <c r="O39" s="106">
        <v>1329661.419999999</v>
      </c>
      <c r="P39" s="108">
        <v>1369144.9180274275</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v>985351.71035794273</v>
      </c>
      <c r="L43" s="104">
        <v>1001064.7134975025</v>
      </c>
      <c r="M43" s="110">
        <v>4944288.4364142325</v>
      </c>
      <c r="N43" s="104">
        <v>5075953.6753377412</v>
      </c>
      <c r="O43" s="110">
        <v>2267745.1950169383</v>
      </c>
      <c r="P43" s="108">
        <v>2335084.5278631616</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2607696.3003579057</v>
      </c>
      <c r="L44" s="83">
        <f t="shared" si="1"/>
        <v>2649280.1731251813</v>
      </c>
      <c r="M44" s="82">
        <f t="shared" si="1"/>
        <v>9467288.1564142257</v>
      </c>
      <c r="N44" s="118">
        <f t="shared" si="1"/>
        <v>9719399.8147656154</v>
      </c>
      <c r="O44" s="82">
        <f t="shared" si="1"/>
        <v>3597406.6150169373</v>
      </c>
      <c r="P44" s="83">
        <f t="shared" si="1"/>
        <v>3704229.4458905892</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15260</v>
      </c>
      <c r="L47" s="126">
        <v>15260</v>
      </c>
      <c r="M47" s="125">
        <v>39495</v>
      </c>
      <c r="N47" s="126">
        <v>39495</v>
      </c>
      <c r="O47" s="125">
        <v>24145</v>
      </c>
      <c r="P47" s="103">
        <v>24145</v>
      </c>
    </row>
    <row r="48" spans="2:16" s="39" customFormat="1" x14ac:dyDescent="0.2">
      <c r="B48" s="97"/>
      <c r="C48" s="101">
        <v>5.2</v>
      </c>
      <c r="D48" s="109" t="s">
        <v>27</v>
      </c>
      <c r="E48" s="125"/>
      <c r="F48" s="126"/>
      <c r="G48" s="125"/>
      <c r="H48" s="126"/>
      <c r="I48" s="125"/>
      <c r="J48" s="126"/>
      <c r="K48" s="125">
        <v>166246</v>
      </c>
      <c r="L48" s="126">
        <v>166246</v>
      </c>
      <c r="M48" s="125">
        <v>472775</v>
      </c>
      <c r="N48" s="126">
        <v>472775</v>
      </c>
      <c r="O48" s="125">
        <v>281052</v>
      </c>
      <c r="P48" s="127">
        <v>281052</v>
      </c>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13853.833333333334</v>
      </c>
      <c r="L49" s="129">
        <f t="shared" si="2"/>
        <v>13853.833333333334</v>
      </c>
      <c r="M49" s="128">
        <f>M48/12</f>
        <v>39397.916666666664</v>
      </c>
      <c r="N49" s="129">
        <f>N48/12</f>
        <v>39397.916666666664</v>
      </c>
      <c r="O49" s="128">
        <f t="shared" si="2"/>
        <v>23421</v>
      </c>
      <c r="P49" s="129">
        <f t="shared" si="2"/>
        <v>23421</v>
      </c>
    </row>
    <row r="50" spans="2:16" ht="45" customHeight="1" x14ac:dyDescent="0.2">
      <c r="B50" s="130"/>
      <c r="C50" s="131"/>
      <c r="D50" s="132"/>
      <c r="E50" s="334" t="str">
        <f>"Grand Total as of "&amp;""&amp;TEXT(E$18,"MM/DD/YYYY")&amp;" for ALL markets in col. 1-12."</f>
        <v>Grand Total as of 12/31/2020 for ALL markets in col. 1-12.</v>
      </c>
      <c r="F50" s="133"/>
      <c r="G50" s="133"/>
      <c r="H50" s="133"/>
      <c r="I50" s="133"/>
      <c r="J50" s="133"/>
      <c r="K50" s="134"/>
      <c r="L50" s="133"/>
      <c r="M50" s="133"/>
      <c r="N50" s="133"/>
      <c r="O50" s="133"/>
      <c r="P50" s="135"/>
    </row>
    <row r="51" spans="2:16" x14ac:dyDescent="0.2">
      <c r="B51" s="139" t="s">
        <v>56</v>
      </c>
      <c r="C51" s="140" t="s">
        <v>53</v>
      </c>
      <c r="D51" s="141"/>
      <c r="E51" s="392">
        <v>657394.62975730363</v>
      </c>
      <c r="F51" s="142"/>
      <c r="G51" s="142"/>
      <c r="H51" s="142"/>
      <c r="I51" s="142"/>
      <c r="J51" s="142"/>
      <c r="K51" s="138"/>
      <c r="L51" s="142"/>
      <c r="M51" s="142"/>
      <c r="N51" s="142"/>
      <c r="O51" s="142"/>
      <c r="P51" s="143"/>
    </row>
    <row r="52" spans="2:16" ht="15.75" thickBot="1" x14ac:dyDescent="0.25">
      <c r="B52" s="144" t="s">
        <v>57</v>
      </c>
      <c r="C52" s="145" t="s">
        <v>129</v>
      </c>
      <c r="D52" s="146"/>
      <c r="E52" s="147">
        <v>138052.87224903377</v>
      </c>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6" zoomScale="70" zoomScaleNormal="70" workbookViewId="0">
      <selection activeCell="O38" sqref="O38"/>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Ameritas Life Insurance Corp.</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2020</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12/31/2020</v>
      </c>
      <c r="F19" s="63">
        <f>DATE(YEAR(E19)+0,MONTH(E19)+3,DAY(E19)+0)</f>
        <v>44286</v>
      </c>
      <c r="G19" s="62" t="str">
        <f>"12/31/"&amp;""&amp;'Cover Page'!C$6</f>
        <v>12/31/2020</v>
      </c>
      <c r="H19" s="64">
        <f>DATE(YEAR(G19)+0,MONTH(G19)+3,DAY(G19)+0)</f>
        <v>44286</v>
      </c>
      <c r="I19" s="62" t="str">
        <f>"12/31/"&amp;""&amp;'Cover Page'!C$6</f>
        <v>12/31/2020</v>
      </c>
      <c r="J19" s="64">
        <f>DATE(YEAR(I19)+0,MONTH(I19)+3,DAY(I19)+0)</f>
        <v>44286</v>
      </c>
      <c r="K19" s="62" t="str">
        <f>"12/31/"&amp;""&amp;'Cover Page'!C$6</f>
        <v>12/31/2020</v>
      </c>
      <c r="L19" s="64">
        <f>DATE(YEAR(K19)+0,MONTH(K19)+3,DAY(K19)+0)</f>
        <v>44286</v>
      </c>
      <c r="M19" s="62" t="str">
        <f>"12/31/"&amp;""&amp;'Cover Page'!C$6</f>
        <v>12/31/2020</v>
      </c>
      <c r="N19" s="64">
        <f>DATE(YEAR(M19)+0,MONTH(M19)+3,DAY(M19)+0)</f>
        <v>44286</v>
      </c>
      <c r="O19" s="62" t="str">
        <f>"12/31/"&amp;""&amp;'Cover Page'!C$6</f>
        <v>12/31/2020</v>
      </c>
      <c r="P19" s="64">
        <f>DATE(YEAR(O19)+0,MONTH(O19)+3,DAY(O19)+0)</f>
        <v>44286</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10689366.380001539</v>
      </c>
      <c r="L22" s="166">
        <v>10859825.360001538</v>
      </c>
      <c r="M22" s="165">
        <v>41951219.319999881</v>
      </c>
      <c r="N22" s="166">
        <v>43068370.42999988</v>
      </c>
      <c r="O22" s="165">
        <v>20691015.500000257</v>
      </c>
      <c r="P22" s="166">
        <v>21305422.790000256</v>
      </c>
    </row>
    <row r="23" spans="1:16" s="25" customFormat="1" x14ac:dyDescent="0.2">
      <c r="A23" s="39"/>
      <c r="B23" s="79"/>
      <c r="C23" s="80">
        <v>1.2</v>
      </c>
      <c r="D23" s="109" t="s">
        <v>16</v>
      </c>
      <c r="E23" s="165"/>
      <c r="F23" s="166"/>
      <c r="G23" s="165"/>
      <c r="H23" s="166"/>
      <c r="I23" s="165"/>
      <c r="J23" s="166"/>
      <c r="K23" s="165">
        <v>29170.459999999992</v>
      </c>
      <c r="L23" s="166"/>
      <c r="M23" s="165">
        <v>1369624.3900000013</v>
      </c>
      <c r="N23" s="166"/>
      <c r="O23" s="165">
        <v>110813.90999999999</v>
      </c>
      <c r="P23" s="166"/>
    </row>
    <row r="24" spans="1:16" s="25" customFormat="1" x14ac:dyDescent="0.2">
      <c r="A24" s="39"/>
      <c r="B24" s="79"/>
      <c r="C24" s="80">
        <v>1.3</v>
      </c>
      <c r="D24" s="109" t="s">
        <v>34</v>
      </c>
      <c r="E24" s="165"/>
      <c r="F24" s="166"/>
      <c r="G24" s="165"/>
      <c r="H24" s="166"/>
      <c r="I24" s="165"/>
      <c r="J24" s="166"/>
      <c r="K24" s="165">
        <v>29170.459999999992</v>
      </c>
      <c r="L24" s="166"/>
      <c r="M24" s="165">
        <v>1369624.3900000013</v>
      </c>
      <c r="N24" s="166"/>
      <c r="O24" s="165">
        <v>110813.90999999999</v>
      </c>
      <c r="P24" s="166"/>
    </row>
    <row r="25" spans="1:16" s="25" customFormat="1" x14ac:dyDescent="0.2">
      <c r="A25" s="39"/>
      <c r="B25" s="79"/>
      <c r="C25" s="80">
        <v>1.4</v>
      </c>
      <c r="D25" s="109" t="s">
        <v>17</v>
      </c>
      <c r="E25" s="165"/>
      <c r="F25" s="166"/>
      <c r="G25" s="165"/>
      <c r="H25" s="166"/>
      <c r="I25" s="165"/>
      <c r="J25" s="166"/>
      <c r="K25" s="165"/>
      <c r="L25" s="166"/>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4860843.499999987</v>
      </c>
      <c r="L29" s="176"/>
      <c r="M29" s="165">
        <v>21055170.040000003</v>
      </c>
      <c r="N29" s="176"/>
      <c r="O29" s="165">
        <v>12480026.180000009</v>
      </c>
      <c r="P29" s="176"/>
    </row>
    <row r="30" spans="1:16" s="25" customFormat="1" ht="28.5" customHeight="1" x14ac:dyDescent="0.2">
      <c r="A30" s="39"/>
      <c r="B30" s="79"/>
      <c r="C30" s="80"/>
      <c r="D30" s="81" t="s">
        <v>54</v>
      </c>
      <c r="E30" s="177"/>
      <c r="F30" s="166"/>
      <c r="G30" s="177"/>
      <c r="H30" s="166"/>
      <c r="I30" s="177"/>
      <c r="J30" s="166"/>
      <c r="K30" s="177"/>
      <c r="L30" s="166">
        <v>4901627.3799999868</v>
      </c>
      <c r="M30" s="177"/>
      <c r="N30" s="166">
        <v>20742848.349999987</v>
      </c>
      <c r="O30" s="177"/>
      <c r="P30" s="405">
        <v>12375408.290000005</v>
      </c>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c r="N32" s="178"/>
      <c r="O32" s="165"/>
      <c r="P32" s="176"/>
    </row>
    <row r="33" spans="1:16" s="39" customFormat="1" ht="30" x14ac:dyDescent="0.2">
      <c r="B33" s="97"/>
      <c r="C33" s="80"/>
      <c r="D33" s="81" t="s">
        <v>44</v>
      </c>
      <c r="E33" s="177"/>
      <c r="F33" s="166"/>
      <c r="G33" s="177"/>
      <c r="H33" s="179"/>
      <c r="I33" s="177"/>
      <c r="J33" s="166"/>
      <c r="K33" s="177"/>
      <c r="L33" s="166"/>
      <c r="M33" s="177"/>
      <c r="N33" s="179"/>
      <c r="O33" s="177"/>
      <c r="P33" s="166"/>
    </row>
    <row r="34" spans="1:16" s="25" customFormat="1" x14ac:dyDescent="0.2">
      <c r="A34" s="39"/>
      <c r="B34" s="79"/>
      <c r="C34" s="80">
        <v>2.2999999999999998</v>
      </c>
      <c r="D34" s="109" t="s">
        <v>28</v>
      </c>
      <c r="E34" s="165"/>
      <c r="F34" s="176"/>
      <c r="G34" s="165"/>
      <c r="H34" s="178"/>
      <c r="I34" s="165"/>
      <c r="J34" s="176"/>
      <c r="K34" s="165"/>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v>513520.40000000474</v>
      </c>
      <c r="L36" s="176"/>
      <c r="M36" s="165">
        <v>1851647.5700000005</v>
      </c>
      <c r="N36" s="178"/>
      <c r="O36" s="165">
        <v>901640.25000000058</v>
      </c>
      <c r="P36" s="176"/>
    </row>
    <row r="37" spans="1:16" s="39" customFormat="1" ht="30" x14ac:dyDescent="0.2">
      <c r="B37" s="97"/>
      <c r="C37" s="80"/>
      <c r="D37" s="81" t="s">
        <v>43</v>
      </c>
      <c r="E37" s="177"/>
      <c r="F37" s="166"/>
      <c r="G37" s="177"/>
      <c r="H37" s="179"/>
      <c r="I37" s="177"/>
      <c r="J37" s="166"/>
      <c r="K37" s="177"/>
      <c r="L37" s="166">
        <v>70777.108548123215</v>
      </c>
      <c r="M37" s="177"/>
      <c r="N37" s="179">
        <v>255207.50695543431</v>
      </c>
      <c r="O37" s="177"/>
      <c r="P37" s="166">
        <v>124270.60316514476</v>
      </c>
    </row>
    <row r="38" spans="1:16" s="25" customFormat="1" x14ac:dyDescent="0.2">
      <c r="A38" s="39"/>
      <c r="B38" s="79"/>
      <c r="C38" s="80">
        <v>2.5</v>
      </c>
      <c r="D38" s="109" t="s">
        <v>29</v>
      </c>
      <c r="E38" s="165"/>
      <c r="F38" s="176"/>
      <c r="G38" s="165"/>
      <c r="H38" s="178"/>
      <c r="I38" s="165"/>
      <c r="J38" s="176"/>
      <c r="K38" s="165"/>
      <c r="L38" s="176"/>
      <c r="M38" s="165">
        <v>1672760.1300000018</v>
      </c>
      <c r="N38" s="178"/>
      <c r="O38" s="165">
        <v>739001.2100000002</v>
      </c>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5374363.899999992</v>
      </c>
      <c r="L51" s="190">
        <f>L30+L33+L37+L41+L44+L47+L48+L50</f>
        <v>4972404.4885481102</v>
      </c>
      <c r="M51" s="189">
        <f>M29+M32-M34+M36-M38+M40+M43-M45+M47+M48-M49+M50</f>
        <v>21234057.48</v>
      </c>
      <c r="N51" s="190">
        <f>N30+N33+N37+N41+N44+N47+N48+N50</f>
        <v>20998055.85695542</v>
      </c>
      <c r="O51" s="189">
        <f>O29+O32-O34+O36-O38+O40+O43-O45+O47+O48-O49+O50</f>
        <v>12642665.220000008</v>
      </c>
      <c r="P51" s="190">
        <f>P30+P33+P37+P41+P44+P47+P48+P50</f>
        <v>12499678.893165149</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67" zoomScaleNormal="100" workbookViewId="0">
      <selection activeCell="D76" sqref="D76"/>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Ameritas Life Insurance Corp.</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2020</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c r="C18" s="212"/>
      <c r="D18" s="350"/>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c r="C26" s="212"/>
      <c r="D26" s="350" t="s">
        <v>161</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c r="C33" s="212"/>
      <c r="D33" s="350" t="s">
        <v>162</v>
      </c>
      <c r="E33" s="208"/>
    </row>
    <row r="34" spans="2:5" s="199" customFormat="1" ht="35.25" customHeight="1" x14ac:dyDescent="0.2">
      <c r="B34" s="203"/>
      <c r="C34" s="212"/>
      <c r="D34" s="350"/>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c r="C47" s="212"/>
      <c r="D47" s="350"/>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c r="C55" s="217"/>
      <c r="D55" s="350" t="s">
        <v>163</v>
      </c>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c r="C62" s="217"/>
      <c r="D62" s="350" t="s">
        <v>164</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350"/>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c r="C76" s="217"/>
      <c r="D76" s="350" t="s">
        <v>165</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abSelected="1" topLeftCell="M1" zoomScaleNormal="100" workbookViewId="0">
      <selection activeCell="V31" sqref="V31"/>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5.5703125" style="9" bestFit="1" customWidth="1"/>
    <col min="23" max="23" width="16.28515625" style="9" bestFit="1" customWidth="1"/>
    <col min="24" max="25" width="16.8554687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Ameritas Life Insurance Corp.</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3306480</v>
      </c>
      <c r="R22" s="264">
        <v>4612211</v>
      </c>
      <c r="S22" s="265">
        <f>'Pt 1 Summary of Data'!L24</f>
        <v>4972404.4885481102</v>
      </c>
      <c r="T22" s="266">
        <f>SUM(Q22:S22)</f>
        <v>12891095.488548111</v>
      </c>
      <c r="U22" s="263">
        <v>24641374</v>
      </c>
      <c r="V22" s="264">
        <v>24957259</v>
      </c>
      <c r="W22" s="265">
        <f>'Pt 1 Summary of Data'!N24</f>
        <v>20998055.85695542</v>
      </c>
      <c r="X22" s="266">
        <f>SUM(U22:W22)</f>
        <v>70596688.856955424</v>
      </c>
      <c r="Y22" s="263">
        <v>13843958</v>
      </c>
      <c r="Z22" s="262">
        <v>14960099</v>
      </c>
      <c r="AA22" s="265">
        <f>'Pt 1 Summary of Data'!P24</f>
        <v>12499678.893165149</v>
      </c>
      <c r="AB22" s="266">
        <f>SUM(Y22:AA22)</f>
        <v>41303735.893165149</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3306480</v>
      </c>
      <c r="R23" s="267">
        <f>SUM(R$22:R$22)</f>
        <v>4612211</v>
      </c>
      <c r="S23" s="267">
        <f>SUM(S$22:S$22)</f>
        <v>4972404.4885481102</v>
      </c>
      <c r="T23" s="266">
        <f>SUM(Q23:S23)</f>
        <v>12891095.488548111</v>
      </c>
      <c r="U23" s="267">
        <f>SUM(U$22:U$22)</f>
        <v>24641374</v>
      </c>
      <c r="V23" s="267">
        <f>SUM(V$22:V$22)</f>
        <v>24957259</v>
      </c>
      <c r="W23" s="267">
        <f>SUM(W$22:W$22)</f>
        <v>20998055.85695542</v>
      </c>
      <c r="X23" s="266">
        <f>SUM(U23:W23)</f>
        <v>70596688.856955424</v>
      </c>
      <c r="Y23" s="267">
        <f>SUM(Y$22:Y$22)</f>
        <v>13843958</v>
      </c>
      <c r="Z23" s="267">
        <f>SUM(Z$22:Z$22)</f>
        <v>14960099</v>
      </c>
      <c r="AA23" s="267">
        <f>SUM(AA$22:AA$22)</f>
        <v>12499678.893165149</v>
      </c>
      <c r="AB23" s="266">
        <f>SUM(Y23:AA23)</f>
        <v>41303735.893165149</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6391500</v>
      </c>
      <c r="R26" s="264">
        <v>8731016</v>
      </c>
      <c r="S26" s="274">
        <f>'Pt 1 Summary of Data'!L21</f>
        <v>10859825.360001538</v>
      </c>
      <c r="T26" s="266">
        <f>SUM(Q26:S26)</f>
        <v>25982341.360001538</v>
      </c>
      <c r="U26" s="273">
        <v>42783965</v>
      </c>
      <c r="V26" s="264">
        <v>45020075</v>
      </c>
      <c r="W26" s="274">
        <f>'Pt 1 Summary of Data'!N21</f>
        <v>43068370.42999988</v>
      </c>
      <c r="X26" s="266">
        <f>SUM(U26:W26)</f>
        <v>130872410.42999989</v>
      </c>
      <c r="Y26" s="273">
        <v>21052777</v>
      </c>
      <c r="Z26" s="264">
        <v>21728791</v>
      </c>
      <c r="AA26" s="274">
        <f>'Pt 1 Summary of Data'!P21</f>
        <v>21305422.790000256</v>
      </c>
      <c r="AB26" s="266">
        <f>SUM(Y26:AA26)</f>
        <v>64086990.79000026</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205030</v>
      </c>
      <c r="R27" s="264">
        <v>344884</v>
      </c>
      <c r="S27" s="274">
        <f>'Pt 1 Summary of Data'!L35</f>
        <v>857724.4929552055</v>
      </c>
      <c r="T27" s="266">
        <f>SUM(Q27:S27)</f>
        <v>1407638.4929552055</v>
      </c>
      <c r="U27" s="273">
        <v>693652</v>
      </c>
      <c r="V27" s="264">
        <v>1443546</v>
      </c>
      <c r="W27" s="274">
        <f>'Pt 1 Summary of Data'!N35</f>
        <v>2899342.5538075394</v>
      </c>
      <c r="X27" s="266">
        <f>SUM(U27:W27)</f>
        <v>5036540.5538075399</v>
      </c>
      <c r="Y27" s="273">
        <v>341327</v>
      </c>
      <c r="Z27" s="264">
        <v>247090</v>
      </c>
      <c r="AA27" s="274">
        <f>'Pt 1 Summary of Data'!P35</f>
        <v>1196914.479435171</v>
      </c>
      <c r="AB27" s="266">
        <f>SUM(Y27:AA27)</f>
        <v>1785331.479435171</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6186470</v>
      </c>
      <c r="R28" s="274">
        <f t="shared" si="0"/>
        <v>8386132</v>
      </c>
      <c r="S28" s="274">
        <f t="shared" si="0"/>
        <v>10002100.867046332</v>
      </c>
      <c r="T28" s="112">
        <f>T$26-T$27</f>
        <v>24574702.867046334</v>
      </c>
      <c r="U28" s="274">
        <f t="shared" si="0"/>
        <v>42090313</v>
      </c>
      <c r="V28" s="274">
        <f t="shared" si="0"/>
        <v>43576529</v>
      </c>
      <c r="W28" s="274">
        <f t="shared" si="0"/>
        <v>40169027.876192339</v>
      </c>
      <c r="X28" s="112">
        <f>X$26-X$27</f>
        <v>125835869.87619235</v>
      </c>
      <c r="Y28" s="274">
        <f t="shared" si="0"/>
        <v>20711450</v>
      </c>
      <c r="Z28" s="274">
        <f t="shared" si="0"/>
        <v>21481701</v>
      </c>
      <c r="AA28" s="274">
        <f t="shared" si="0"/>
        <v>20108508.310565084</v>
      </c>
      <c r="AB28" s="112">
        <f>AB$26-AB$27</f>
        <v>62301659.310565092</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8305</v>
      </c>
      <c r="R30" s="279">
        <v>11062</v>
      </c>
      <c r="S30" s="280">
        <f>'Pt 1 Summary of Data'!L49</f>
        <v>13853.833333333334</v>
      </c>
      <c r="T30" s="281">
        <f>SUM(Q30:S30)</f>
        <v>33220.833333333336</v>
      </c>
      <c r="U30" s="282">
        <v>40028</v>
      </c>
      <c r="V30" s="279">
        <v>41291</v>
      </c>
      <c r="W30" s="283">
        <f>'Pt 1 Summary of Data'!N49</f>
        <v>39397.916666666664</v>
      </c>
      <c r="X30" s="281">
        <f>SUM(U30:W30)</f>
        <v>120716.91666666666</v>
      </c>
      <c r="Y30" s="282">
        <v>22499</v>
      </c>
      <c r="Z30" s="279">
        <v>23682</v>
      </c>
      <c r="AA30" s="283">
        <f>'Pt 1 Summary of Data'!P49</f>
        <v>23421</v>
      </c>
      <c r="AB30" s="281">
        <f>SUM(Y30:AA30)</f>
        <v>69602</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f>IF(T30&lt;1000,"Not Required to Calculate",T23/T28)</f>
        <v>0.5245677051841201</v>
      </c>
      <c r="U33" s="292"/>
      <c r="V33" s="293"/>
      <c r="W33" s="293"/>
      <c r="X33" s="294">
        <f>IF(X30&lt;1000,"Not Required to Calculate",X23/X28)</f>
        <v>0.56102197987278379</v>
      </c>
      <c r="Y33" s="292"/>
      <c r="Z33" s="293"/>
      <c r="AA33" s="293"/>
      <c r="AB33" s="294">
        <f>IF(AB30&lt;1000,"Not Required to Calculate",AB23/AB28)</f>
        <v>0.6629636569914098</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0" zoomScaleNormal="100" workbookViewId="0">
      <selection activeCell="G23" sqref="G23"/>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Ameritas Life Insurance Corp.</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2020</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7" zoomScaleNormal="100" workbookViewId="0">
      <selection activeCell="B30" sqref="B30"/>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Ameritas Life Insurance Corp.</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2020</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2021-09-02T17:17:35Z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