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620" tabRatio="646" activeTab="4"/>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T27" i="10"/>
  <c r="T28" i="10" s="1"/>
  <c r="T33" i="10" s="1"/>
  <c r="S28" i="10"/>
  <c r="X33" i="10"/>
  <c r="AA28" i="10"/>
  <c r="K28" i="10"/>
  <c r="G28" i="10"/>
  <c r="L33" i="10"/>
  <c r="P33" i="10"/>
  <c r="H33" i="10"/>
  <c r="O28" i="10"/>
</calcChain>
</file>

<file path=xl/sharedStrings.xml><?xml version="1.0" encoding="utf-8"?>
<sst xmlns="http://schemas.openxmlformats.org/spreadsheetml/2006/main" count="304" uniqueCount="168">
  <si>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</si>
  <si>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</si>
  <si>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</si>
  <si>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</si>
  <si>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</si>
  <si>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</si>
  <si>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</si>
  <si>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</si>
  <si>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</si>
  <si>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</si>
  <si>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</si>
  <si>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</si>
  <si>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</si>
  <si>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</si>
  <si>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</si>
  <si>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</si>
  <si>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</si>
  <si>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</si>
  <si>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</si>
  <si>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</si>
  <si>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</si>
  <si>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</si>
  <si>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</si>
  <si>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</si>
  <si>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</si>
  <si>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</si>
  <si>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</si>
  <si>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</si>
  <si>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</si>
  <si>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</si>
  <si>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</si>
  <si>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</si>
  <si>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</si>
  <si>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</si>
  <si>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</si>
  <si>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</si>
  <si>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</si>
  <si>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</si>
  <si>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</si>
  <si>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</si>
  <si>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</si>
  <si>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</si>
  <si>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</si>
  <si>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</si>
  <si>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</si>
  <si>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</si>
  <si>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</si>
  <si>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</si>
  <si>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</si>
  <si>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</si>
  <si>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</si>
  <si>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</si>
  <si>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</si>
  <si>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</si>
  <si>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</si>
  <si>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</si>
  <si>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</si>
  <si>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</si>
  <si>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</si>
  <si>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</si>
  <si>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</si>
  <si>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</si>
  <si>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</si>
  <si>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</si>
  <si>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</si>
  <si>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</si>
  <si>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</si>
  <si>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</si>
  <si>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</si>
  <si>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</si>
  <si>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</si>
  <si>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</si>
  <si>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</si>
  <si>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</si>
  <si>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</si>
  <si>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</si>
  <si>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</si>
  <si>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</si>
  <si>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</si>
  <si>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</si>
  <si>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</si>
  <si>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</si>
  <si>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</si>
  <si>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</si>
  <si>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</si>
  <si>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</si>
  <si>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</si>
  <si>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</si>
  <si>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</si>
  <si>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</si>
  <si>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</si>
  <si>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</si>
  <si>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</si>
  <si>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</si>
  <si>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</si>
  <si>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</si>
  <si>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</si>
  <si>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</si>
  <si>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</si>
  <si>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</si>
  <si>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</si>
  <si>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</si>
  <si>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</si>
  <si>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</si>
  <si>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</si>
  <si>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</si>
  <si>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</si>
  <si>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</si>
  <si>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</si>
  <si>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</si>
  <si>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</si>
  <si>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</si>
  <si>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</si>
  <si>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</si>
  <si>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</si>
  <si>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</si>
  <si>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</si>
  <si>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</si>
  <si>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</si>
  <si>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</si>
  <si>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</si>
  <si>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</si>
  <si>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</si>
  <si>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</si>
  <si>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</si>
  <si>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</si>
  <si>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</si>
  <si>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</si>
  <si>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</si>
  <si>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</si>
  <si>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</si>
  <si>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</si>
  <si>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</si>
  <si>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</si>
  <si>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</si>
  <si>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</si>
  <si>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</si>
  <si>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</si>
  <si>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</si>
  <si>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</si>
  <si>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</si>
  <si>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</si>
  <si>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</si>
  <si>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</si>
  <si>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</si>
  <si>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</si>
  <si>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</si>
  <si>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</si>
  <si>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</si>
  <si>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</si>
  <si>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</si>
  <si>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</si>
  <si>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</si>
  <si>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</si>
  <si>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</si>
  <si>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</si>
  <si>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</si>
  <si>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</si>
  <si>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</si>
  <si>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</si>
  <si>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2019</t>
  </si>
  <si>
    <t>Ameritas Life Insurance Corp.</t>
  </si>
  <si>
    <t>No</t>
  </si>
  <si>
    <t>Federal taxes were apportioned based on premium.  The nationwide average was applied to all categories.</t>
  </si>
  <si>
    <t>Premium taxes were apportioned based on premium.  The state average was applied to all categories.</t>
  </si>
  <si>
    <t>These expenses are included under 3.d.</t>
  </si>
  <si>
    <t>The Commission % as of 3/31 was assumed to be equal to the year end percentage.</t>
  </si>
  <si>
    <t>General expenses splits for small versus large were estimated based on the average ratio of small to large non-commission-not tax epenses for CA groups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</si>
</sst>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zoomScaleNormal="100" workbookViewId="0">
      <selection activeCell="C15" sqref="C15"/>
    </sheetView>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row>
    <row r="10" spans="1:3" ht="16.5" thickBot="1" x14ac:dyDescent="0.3">
      <c r="A10" s="36" t="s">
        <v>4</v>
      </c>
      <c r="B10" s="37" t="s">
        <v>86</v>
      </c>
      <c r="C10" s="38"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topLeftCell="A10" zoomScale="70" zoomScaleNormal="70" workbookViewId="0">
      <selection activeCell="J10" sqref="J10"/>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Ameritas Life Insurance Corp.</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8640087</v>
      </c>
      <c r="L21" s="83">
        <f>'Pt 2 Premium and Claims'!L22+'Pt 2 Premium and Claims'!L23-'Pt 2 Premium and Claims'!L24-'Pt 2 Premium and Claims'!L25</f>
        <v>8731016</v>
      </c>
      <c r="M21" s="82">
        <f>'Pt 2 Premium and Claims'!M22+'Pt 2 Premium and Claims'!M23-'Pt 2 Premium and Claims'!M24-'Pt 2 Premium and Claims'!M25</f>
        <v>44131460</v>
      </c>
      <c r="N21" s="83">
        <f>'Pt 2 Premium and Claims'!N22+'Pt 2 Premium and Claims'!N23-'Pt 2 Premium and Claims'!N24-'Pt 2 Premium and Claims'!N25</f>
        <v>45020075</v>
      </c>
      <c r="O21" s="82">
        <f>'Pt 2 Premium and Claims'!O22+'Pt 2 Premium and Claims'!O23-'Pt 2 Premium and Claims'!O24-'Pt 2 Premium and Claims'!O25</f>
        <v>21226259</v>
      </c>
      <c r="P21" s="83">
        <f>'Pt 2 Premium and Claims'!P22+'Pt 2 Premium and Claims'!P23-'Pt 2 Premium and Claims'!P24-'Pt 2 Premium and Claims'!P25</f>
        <v>21728791</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4643347</v>
      </c>
      <c r="L24" s="83">
        <f>'Pt 2 Premium and Claims'!L51</f>
        <v>4612211</v>
      </c>
      <c r="M24" s="82">
        <f>'Pt 2 Premium and Claims'!M51</f>
        <v>25198148</v>
      </c>
      <c r="N24" s="83">
        <f>'Pt 2 Premium and Claims'!N51</f>
        <v>24957259</v>
      </c>
      <c r="O24" s="82">
        <f>'Pt 2 Premium and Claims'!O51</f>
        <v>15083848</v>
      </c>
      <c r="P24" s="83">
        <f>'Pt 2 Premium and Claims'!P51</f>
        <v>14960099</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209564</v>
      </c>
      <c r="L28" s="108">
        <v>211770</v>
      </c>
      <c r="M28" s="106">
        <v>1070410</v>
      </c>
      <c r="N28" s="105">
        <v>1091964</v>
      </c>
      <c r="O28" s="106">
        <v>75610</v>
      </c>
      <c r="P28" s="108">
        <v>77400</v>
      </c>
    </row>
    <row r="29" spans="2:16" s="39" customFormat="1" ht="30" x14ac:dyDescent="0.2">
      <c r="B29" s="97"/>
      <c r="C29" s="101"/>
      <c r="D29" s="81" t="s">
        <v>67</v>
      </c>
      <c r="E29" s="106"/>
      <c r="F29" s="108"/>
      <c r="G29" s="104"/>
      <c r="H29" s="105"/>
      <c r="I29" s="106"/>
      <c r="J29" s="107"/>
      <c r="K29" s="106">
        <v>1755</v>
      </c>
      <c r="L29" s="108">
        <v>1773</v>
      </c>
      <c r="M29" s="106">
        <v>4592</v>
      </c>
      <c r="N29" s="105">
        <v>4684</v>
      </c>
      <c r="O29" s="106">
        <v>2208</v>
      </c>
      <c r="P29" s="108">
        <v>2261</v>
      </c>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-307</v>
      </c>
      <c r="L31" s="108">
        <v>-310</v>
      </c>
      <c r="M31" s="106">
        <v>-804</v>
      </c>
      <c r="N31" s="105">
        <v>-820</v>
      </c>
      <c r="O31" s="106">
        <v>-387</v>
      </c>
      <c r="P31" s="108">
        <v>-396</v>
      </c>
    </row>
    <row r="32" spans="2:16" x14ac:dyDescent="0.2">
      <c r="B32" s="79"/>
      <c r="C32" s="101"/>
      <c r="D32" s="109" t="s">
        <v>104</v>
      </c>
      <c r="E32" s="106"/>
      <c r="F32" s="108"/>
      <c r="G32" s="104"/>
      <c r="H32" s="105"/>
      <c r="I32" s="106"/>
      <c r="J32" s="107"/>
      <c r="K32" s="106">
        <v>130280</v>
      </c>
      <c r="L32" s="108">
        <v>131651</v>
      </c>
      <c r="M32" s="106">
        <v>340855</v>
      </c>
      <c r="N32" s="105">
        <v>347718</v>
      </c>
      <c r="O32" s="106">
        <v>163944</v>
      </c>
      <c r="P32" s="108">
        <v>167825</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341292</v>
      </c>
      <c r="L35" s="112">
        <f t="shared" si="0"/>
        <v>344884</v>
      </c>
      <c r="M35" s="111">
        <f t="shared" si="0"/>
        <v>1415053</v>
      </c>
      <c r="N35" s="112">
        <f t="shared" si="0"/>
        <v>1443546</v>
      </c>
      <c r="O35" s="111">
        <f t="shared" si="0"/>
        <v>241375</v>
      </c>
      <c r="P35" s="112">
        <f t="shared" si="0"/>
        <v>247090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v>1525934</v>
      </c>
      <c r="L39" s="108">
        <v>1541993</v>
      </c>
      <c r="M39" s="106">
        <v>5604773</v>
      </c>
      <c r="N39" s="108">
        <v>5717629</v>
      </c>
      <c r="O39" s="106">
        <v>1561862</v>
      </c>
      <c r="P39" s="108">
        <v>1598839</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v>1341154</v>
      </c>
      <c r="L43" s="104">
        <v>1355268</v>
      </c>
      <c r="M43" s="110">
        <v>7886704</v>
      </c>
      <c r="N43" s="104">
        <v>8045508</v>
      </c>
      <c r="O43" s="110">
        <v>4054736</v>
      </c>
      <c r="P43" s="108">
        <v>4150732</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2867088</v>
      </c>
      <c r="L44" s="83">
        <f t="shared" si="1"/>
        <v>2897261</v>
      </c>
      <c r="M44" s="82">
        <f t="shared" si="1"/>
        <v>13491477</v>
      </c>
      <c r="N44" s="118">
        <f t="shared" si="1"/>
        <v>13763137</v>
      </c>
      <c r="O44" s="82">
        <f t="shared" si="1"/>
        <v>5616598</v>
      </c>
      <c r="P44" s="83">
        <f t="shared" si="1"/>
        <v>5749571</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11991</v>
      </c>
      <c r="L47" s="126">
        <v>11991</v>
      </c>
      <c r="M47" s="125">
        <v>41899</v>
      </c>
      <c r="N47" s="126">
        <v>41899</v>
      </c>
      <c r="O47" s="125">
        <v>23995</v>
      </c>
      <c r="P47" s="103">
        <v>23995</v>
      </c>
    </row>
    <row r="48" spans="2:16" s="39" customFormat="1" x14ac:dyDescent="0.2">
      <c r="B48" s="97"/>
      <c r="C48" s="101">
        <v>5.2</v>
      </c>
      <c r="D48" s="109" t="s">
        <v>27</v>
      </c>
      <c r="E48" s="125"/>
      <c r="F48" s="126"/>
      <c r="G48" s="125"/>
      <c r="H48" s="126"/>
      <c r="I48" s="125"/>
      <c r="J48" s="126"/>
      <c r="K48" s="125">
        <v>132748</v>
      </c>
      <c r="L48" s="126">
        <v>132748</v>
      </c>
      <c r="M48" s="125">
        <v>779677</v>
      </c>
      <c r="N48" s="126">
        <v>779677</v>
      </c>
      <c r="O48" s="125">
        <v>284184</v>
      </c>
      <c r="P48" s="127">
        <v>284184</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11062.333333333334</v>
      </c>
      <c r="L49" s="129">
        <f t="shared" si="2"/>
        <v>11062.333333333334</v>
      </c>
      <c r="M49" s="128">
        <f>M48/12</f>
        <v>64973.083333333336</v>
      </c>
      <c r="N49" s="129">
        <f>N48/12</f>
        <v>64973.083333333336</v>
      </c>
      <c r="O49" s="128">
        <f t="shared" si="2"/>
        <v>23682</v>
      </c>
      <c r="P49" s="129">
        <f t="shared" si="2"/>
        <v>23682</v>
      </c>
    </row>
    <row r="50" spans="2:16" ht="45" customHeight="1" x14ac:dyDescent="0.2">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2">
        <v>683200.87</v>
      </c>
      <c r="F51" s="142"/>
      <c r="G51" s="142"/>
      <c r="H51" s="142"/>
      <c r="I51" s="142"/>
      <c r="J51" s="142"/>
      <c r="K51" s="138"/>
      <c r="L51" s="142"/>
      <c r="M51" s="142"/>
      <c r="N51" s="142"/>
      <c r="O51" s="142"/>
      <c r="P51" s="143"/>
    </row>
    <row r="52" spans="2:16" ht="15.75" thickBot="1" x14ac:dyDescent="0.25">
      <c r="B52" s="144" t="s">
        <v>57</v>
      </c>
      <c r="C52" s="145" t="s">
        <v>129</v>
      </c>
      <c r="D52" s="146"/>
      <c r="E52" s="147">
        <v>1214384</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opLeftCell="A7" zoomScale="70" zoomScaleNormal="70" workbookViewId="0">
      <selection activeCell="D39" sqref="D39"/>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Ameritas Life Insurance Corp.</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2019</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8646263</v>
      </c>
      <c r="L22" s="166">
        <v>8731016</v>
      </c>
      <c r="M22" s="165">
        <v>44130908</v>
      </c>
      <c r="N22" s="166">
        <v>45020075</v>
      </c>
      <c r="O22" s="165">
        <v>21227143</v>
      </c>
      <c r="P22" s="166">
        <v>21728791</v>
      </c>
    </row>
    <row r="23" spans="1:16" s="25" customFormat="1" x14ac:dyDescent="0.2">
      <c r="A23" s="39"/>
      <c r="B23" s="79"/>
      <c r="C23" s="80">
        <v>1.2</v>
      </c>
      <c r="D23" s="109" t="s">
        <v>16</v>
      </c>
      <c r="E23" s="165"/>
      <c r="F23" s="166"/>
      <c r="G23" s="165"/>
      <c r="H23" s="166"/>
      <c r="I23" s="165"/>
      <c r="J23" s="166"/>
      <c r="K23" s="165">
        <v>13311</v>
      </c>
      <c r="L23" s="166"/>
      <c r="M23" s="165">
        <v>789848</v>
      </c>
      <c r="N23" s="166"/>
      <c r="O23" s="165">
        <v>207617</v>
      </c>
      <c r="P23" s="166"/>
    </row>
    <row r="24" spans="1:16" s="25" customFormat="1" x14ac:dyDescent="0.2">
      <c r="A24" s="39"/>
      <c r="B24" s="79"/>
      <c r="C24" s="80">
        <v>1.3</v>
      </c>
      <c r="D24" s="109" t="s">
        <v>34</v>
      </c>
      <c r="E24" s="165"/>
      <c r="F24" s="166"/>
      <c r="G24" s="165"/>
      <c r="H24" s="166"/>
      <c r="I24" s="165"/>
      <c r="J24" s="166"/>
      <c r="K24" s="165">
        <v>19487</v>
      </c>
      <c r="L24" s="166"/>
      <c r="M24" s="165">
        <v>789296</v>
      </c>
      <c r="N24" s="166"/>
      <c r="O24" s="165">
        <v>208501</v>
      </c>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4578887</v>
      </c>
      <c r="L29" s="176"/>
      <c r="M29" s="165">
        <v>25189209</v>
      </c>
      <c r="N29" s="176"/>
      <c r="O29" s="165">
        <v>15018585</v>
      </c>
      <c r="P29" s="176"/>
    </row>
    <row r="30" spans="1:16" s="25" customFormat="1" ht="28.5" customHeight="1" x14ac:dyDescent="0.2">
      <c r="A30" s="39"/>
      <c r="B30" s="79"/>
      <c r="C30" s="80"/>
      <c r="D30" s="81" t="s">
        <v>54</v>
      </c>
      <c r="E30" s="177"/>
      <c r="F30" s="166"/>
      <c r="G30" s="177"/>
      <c r="H30" s="166"/>
      <c r="I30" s="177"/>
      <c r="J30" s="166"/>
      <c r="K30" s="177"/>
      <c r="L30" s="166">
        <v>4580870</v>
      </c>
      <c r="M30" s="177"/>
      <c r="N30" s="166">
        <v>24806919</v>
      </c>
      <c r="O30" s="177"/>
      <c r="P30" s="166">
        <v>14886519</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c r="N32" s="178"/>
      <c r="O32" s="165"/>
      <c r="P32" s="176"/>
    </row>
    <row r="33" spans="1:16" s="39" customFormat="1" ht="30" x14ac:dyDescent="0.2">
      <c r="B33" s="97"/>
      <c r="C33" s="80"/>
      <c r="D33" s="81" t="s">
        <v>44</v>
      </c>
      <c r="E33" s="177"/>
      <c r="F33" s="166"/>
      <c r="G33" s="177"/>
      <c r="H33" s="179"/>
      <c r="I33" s="177"/>
      <c r="J33" s="166"/>
      <c r="K33" s="177"/>
      <c r="L33" s="166"/>
      <c r="M33" s="177"/>
      <c r="N33" s="179"/>
      <c r="O33" s="177"/>
      <c r="P33" s="166"/>
    </row>
    <row r="34" spans="1:16" s="25" customFormat="1" x14ac:dyDescent="0.2">
      <c r="A34" s="39"/>
      <c r="B34" s="79"/>
      <c r="C34" s="80">
        <v>2.2999999999999998</v>
      </c>
      <c r="D34" s="109" t="s">
        <v>28</v>
      </c>
      <c r="E34" s="165"/>
      <c r="F34" s="176"/>
      <c r="G34" s="165"/>
      <c r="H34" s="178"/>
      <c r="I34" s="165"/>
      <c r="J34" s="176"/>
      <c r="K34" s="165"/>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v>337591</v>
      </c>
      <c r="L36" s="176"/>
      <c r="M36" s="165">
        <v>1619404</v>
      </c>
      <c r="N36" s="178"/>
      <c r="O36" s="165">
        <v>792574</v>
      </c>
      <c r="P36" s="176"/>
    </row>
    <row r="37" spans="1:16" s="39" customFormat="1" ht="30" x14ac:dyDescent="0.2">
      <c r="B37" s="97"/>
      <c r="C37" s="80"/>
      <c r="D37" s="81" t="s">
        <v>43</v>
      </c>
      <c r="E37" s="177"/>
      <c r="F37" s="166"/>
      <c r="G37" s="177"/>
      <c r="H37" s="179"/>
      <c r="I37" s="177"/>
      <c r="J37" s="166"/>
      <c r="K37" s="177"/>
      <c r="L37" s="166">
        <v>31341</v>
      </c>
      <c r="M37" s="177"/>
      <c r="N37" s="179">
        <v>150340</v>
      </c>
      <c r="O37" s="177"/>
      <c r="P37" s="166">
        <v>73580</v>
      </c>
    </row>
    <row r="38" spans="1:16" s="25" customFormat="1" x14ac:dyDescent="0.2">
      <c r="A38" s="39"/>
      <c r="B38" s="79"/>
      <c r="C38" s="80">
        <v>2.5</v>
      </c>
      <c r="D38" s="109" t="s">
        <v>29</v>
      </c>
      <c r="E38" s="165"/>
      <c r="F38" s="176"/>
      <c r="G38" s="165"/>
      <c r="H38" s="178"/>
      <c r="I38" s="165"/>
      <c r="J38" s="176"/>
      <c r="K38" s="165">
        <v>273131</v>
      </c>
      <c r="L38" s="176"/>
      <c r="M38" s="165">
        <v>1610465</v>
      </c>
      <c r="N38" s="178"/>
      <c r="O38" s="165">
        <v>727311</v>
      </c>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4643347</v>
      </c>
      <c r="L51" s="190">
        <f>L30+L33+L37+L41+L44+L47+L48+L50</f>
        <v>4612211</v>
      </c>
      <c r="M51" s="189">
        <f>M29+M32-M34+M36-M38+M40+M43-M45+M47+M48-M49+M50</f>
        <v>25198148</v>
      </c>
      <c r="N51" s="190">
        <f>N30+N33+N37+N41+N44+N47+N48+N50</f>
        <v>24957259</v>
      </c>
      <c r="O51" s="189">
        <f>O29+O32-O34+O36-O38+O40+O43-O45+O47+O48-O49+O50</f>
        <v>15083848</v>
      </c>
      <c r="P51" s="190">
        <f>P30+P33+P37+P41+P44+P47+P48+P50</f>
        <v>14960099</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topLeftCell="A64" zoomScaleNormal="100" workbookViewId="0">
      <selection activeCell="D76" sqref="D76"/>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Ameritas Life Insurance Corp.</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c r="C26" s="212"/>
      <c r="D26" s="350" t="s">
        <v>163</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c r="C33" s="212"/>
      <c r="D33" s="350" t="s">
        <v>164</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350"/>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t="s">
        <v>165</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c r="C62" s="217"/>
      <c r="D62" s="350" t="s">
        <v>166</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c r="C76" s="217"/>
      <c r="D76" s="350" t="s">
        <v>167</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abSelected="1" topLeftCell="J1" zoomScale="80" zoomScaleNormal="80" workbookViewId="0">
      <selection activeCell="V31" sqref="V31"/>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5.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Ameritas Life Insurance Corp.</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2321946</v>
      </c>
      <c r="R22" s="264">
        <v>3306480</v>
      </c>
      <c r="S22" s="265">
        <f>'Pt 1 Summary of Data'!L24</f>
        <v>4612211</v>
      </c>
      <c r="T22" s="266">
        <f>SUM(Q22:S22)</f>
        <v>10240637</v>
      </c>
      <c r="U22" s="263">
        <v>21765958</v>
      </c>
      <c r="V22" s="264">
        <v>24641374</v>
      </c>
      <c r="W22" s="265">
        <f>'Pt 1 Summary of Data'!N24</f>
        <v>24957259</v>
      </c>
      <c r="X22" s="266">
        <f>SUM(U22:W22)</f>
        <v>71364591</v>
      </c>
      <c r="Y22" s="263">
        <v>18236412</v>
      </c>
      <c r="Z22" s="264">
        <v>13843958</v>
      </c>
      <c r="AA22" s="265">
        <f>'Pt 1 Summary of Data'!P24</f>
        <v>14960099</v>
      </c>
      <c r="AB22" s="266">
        <f>SUM(Y22:AA22)</f>
        <v>47040469</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2321946</v>
      </c>
      <c r="R23" s="267">
        <f>SUM(R$22:R$22)</f>
        <v>3306480</v>
      </c>
      <c r="S23" s="267">
        <f>SUM(S$22:S$22)</f>
        <v>4612211</v>
      </c>
      <c r="T23" s="266">
        <f>SUM(Q23:S23)</f>
        <v>10240637</v>
      </c>
      <c r="U23" s="267">
        <f>SUM(U$22:U$22)</f>
        <v>21765958</v>
      </c>
      <c r="V23" s="267">
        <f>SUM(V$22:V$22)</f>
        <v>24641374</v>
      </c>
      <c r="W23" s="267">
        <f>SUM(W$22:W$22)</f>
        <v>24957259</v>
      </c>
      <c r="X23" s="266">
        <f>SUM(U23:W23)</f>
        <v>71364591</v>
      </c>
      <c r="Y23" s="267">
        <f>SUM(Y$22:Y$22)</f>
        <v>18236412</v>
      </c>
      <c r="Z23" s="267">
        <f>SUM(Z$22:Z$22)</f>
        <v>13843958</v>
      </c>
      <c r="AA23" s="267">
        <f>SUM(AA$22:AA$22)</f>
        <v>14960099</v>
      </c>
      <c r="AB23" s="266">
        <f>SUM(Y23:AA23)</f>
        <v>47040469</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4553281</v>
      </c>
      <c r="R26" s="264">
        <v>6391500</v>
      </c>
      <c r="S26" s="274">
        <f>'Pt 1 Summary of Data'!L21</f>
        <v>8731016</v>
      </c>
      <c r="T26" s="266">
        <f>SUM(Q26:S26)</f>
        <v>19675797</v>
      </c>
      <c r="U26" s="273">
        <v>40125272</v>
      </c>
      <c r="V26" s="264">
        <v>42783965</v>
      </c>
      <c r="W26" s="274">
        <f>'Pt 1 Summary of Data'!N21</f>
        <v>45020075</v>
      </c>
      <c r="X26" s="266">
        <f>SUM(U26:W26)</f>
        <v>127929312</v>
      </c>
      <c r="Y26" s="273">
        <v>26758985</v>
      </c>
      <c r="Z26" s="264">
        <v>21052777</v>
      </c>
      <c r="AA26" s="274">
        <f>'Pt 1 Summary of Data'!P21</f>
        <v>21728791</v>
      </c>
      <c r="AB26" s="266">
        <f>SUM(Y26:AA26)</f>
        <v>69540553</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7768</v>
      </c>
      <c r="R27" s="264">
        <v>205030</v>
      </c>
      <c r="S27" s="274">
        <f>'Pt 1 Summary of Data'!L35</f>
        <v>344884</v>
      </c>
      <c r="T27" s="266">
        <f>SUM(Q27:S27)</f>
        <v>557682</v>
      </c>
      <c r="U27" s="273">
        <v>246533</v>
      </c>
      <c r="V27" s="264">
        <v>693652</v>
      </c>
      <c r="W27" s="274">
        <f>'Pt 1 Summary of Data'!N35</f>
        <v>1443546</v>
      </c>
      <c r="X27" s="266">
        <f>SUM(U27:W27)</f>
        <v>2383731</v>
      </c>
      <c r="Y27" s="273">
        <v>176273</v>
      </c>
      <c r="Z27" s="264">
        <v>341327</v>
      </c>
      <c r="AA27" s="274">
        <f>'Pt 1 Summary of Data'!P35</f>
        <v>247090</v>
      </c>
      <c r="AB27" s="266">
        <f>SUM(Y27:AA27)</f>
        <v>764690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4545513</v>
      </c>
      <c r="R28" s="274">
        <f t="shared" si="0"/>
        <v>6186470</v>
      </c>
      <c r="S28" s="274">
        <f t="shared" si="0"/>
        <v>8386132</v>
      </c>
      <c r="T28" s="112">
        <f>T$26-T$27</f>
        <v>19118115</v>
      </c>
      <c r="U28" s="274">
        <f t="shared" si="0"/>
        <v>39878739</v>
      </c>
      <c r="V28" s="274">
        <f t="shared" si="0"/>
        <v>42090313</v>
      </c>
      <c r="W28" s="274">
        <f t="shared" si="0"/>
        <v>43576529</v>
      </c>
      <c r="X28" s="112">
        <f>X$26-X$27</f>
        <v>125545581</v>
      </c>
      <c r="Y28" s="274">
        <f t="shared" si="0"/>
        <v>26582712</v>
      </c>
      <c r="Z28" s="274">
        <f t="shared" si="0"/>
        <v>20711450</v>
      </c>
      <c r="AA28" s="274">
        <f t="shared" si="0"/>
        <v>21481701</v>
      </c>
      <c r="AB28" s="112">
        <f>AB$26-AB$27</f>
        <v>68775863</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3523</v>
      </c>
      <c r="R30" s="279">
        <v>8305</v>
      </c>
      <c r="S30" s="280">
        <f>'Pt 1 Summary of Data'!L49</f>
        <v>11062.333333333334</v>
      </c>
      <c r="T30" s="281">
        <f>SUM(Q30:S30)</f>
        <v>22890.333333333336</v>
      </c>
      <c r="U30" s="282">
        <v>59164</v>
      </c>
      <c r="V30" s="279">
        <v>40028</v>
      </c>
      <c r="W30" s="283">
        <f>'Pt 1 Summary of Data'!N49</f>
        <v>64973.083333333336</v>
      </c>
      <c r="X30" s="281">
        <f>SUM(U30:W30)</f>
        <v>164165.08333333334</v>
      </c>
      <c r="Y30" s="282">
        <v>57994</v>
      </c>
      <c r="Z30" s="279">
        <v>22499</v>
      </c>
      <c r="AA30" s="283">
        <f>'Pt 1 Summary of Data'!P49</f>
        <v>23682</v>
      </c>
      <c r="AB30" s="281">
        <f>SUM(Y30:AA30)</f>
        <v>104175</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0.53565097814298113</v>
      </c>
      <c r="U33" s="292"/>
      <c r="V33" s="293"/>
      <c r="W33" s="293"/>
      <c r="X33" s="294">
        <f>IF(X30&lt;1000,"Not Required to Calculate",X23/X28)</f>
        <v>0.56843570623166739</v>
      </c>
      <c r="Y33" s="292"/>
      <c r="Z33" s="293"/>
      <c r="AA33" s="293"/>
      <c r="AB33" s="294">
        <f>IF(AB30&lt;1000,"Not Required to Calculate",AB23/AB28)</f>
        <v>0.68396770244816851</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topLeftCell="A10" zoomScaleNormal="100" workbookViewId="0">
      <selection activeCell="G23" sqref="G23"/>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Ameritas Life Insurance Corp.</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topLeftCell="A7" zoomScaleNormal="100" workbookViewId="0">
      <selection activeCell="B27" sqref="B27"/>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Ameritas Life Insurance Corp.</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2019</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2020-10-23T20:31:05Z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