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codeName="ThisWorkbook" defaultThemeVersion="124226"/>
  <xr:revisionPtr revIDLastSave="0" documentId="13_ncr:1_{D82A9F64-B704-4CC1-B641-5CAE619BEEB5}" xr6:coauthVersionLast="41" xr6:coauthVersionMax="41" xr10:uidLastSave="{00000000-0000-0000-0000-000000000000}"/>
  <bookViews>
    <workbookView xWindow="28680" yWindow="-120" windowWidth="29040" windowHeight="15840" tabRatio="646" activeTab="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calcCompleted="0"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3" i="18" l="1"/>
  <c r="N33" i="18"/>
  <c r="L33" i="18"/>
  <c r="P30" i="18"/>
  <c r="N30" i="18"/>
  <c r="L30" i="18"/>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W23" i="10"/>
  <c r="S23" i="10"/>
  <c r="O23" i="10"/>
  <c r="P23" i="10" s="1"/>
  <c r="K23" i="10"/>
  <c r="L23" i="10" s="1"/>
  <c r="K35" i="4"/>
  <c r="W28" i="10"/>
  <c r="I35" i="4"/>
  <c r="J35" i="4"/>
  <c r="O27" i="10" s="1"/>
  <c r="P27" i="10" s="1"/>
  <c r="P28" i="10" s="1"/>
  <c r="X23" i="10" l="1"/>
  <c r="X33" i="10" s="1"/>
  <c r="AB23" i="10"/>
  <c r="AB33" i="10" s="1"/>
  <c r="T23" i="10"/>
  <c r="G23" i="10"/>
  <c r="H23" i="10" s="1"/>
  <c r="T27" i="10"/>
  <c r="T28" i="10" s="1"/>
  <c r="S28" i="10"/>
  <c r="AA28" i="10"/>
  <c r="K28" i="10"/>
  <c r="G28" i="10"/>
  <c r="L33" i="10"/>
  <c r="P33" i="10"/>
  <c r="H33" i="10"/>
  <c r="O28" i="10"/>
  <c r="T33" i="10" l="1"/>
</calcChain>
</file>

<file path=xl/sharedStrings.xml><?xml version="1.0" encoding="utf-8"?>
<sst xmlns="http://schemas.openxmlformats.org/spreadsheetml/2006/main" count="319" uniqueCount="179">
  <si>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</si>
  <si>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</si>
  <si>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</si>
  <si>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</si>
  <si>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</si>
  <si>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</si>
  <si>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</si>
  <si>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</si>
  <si>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</si>
  <si>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</si>
  <si>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</si>
  <si>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</si>
  <si>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</si>
  <si>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</si>
  <si>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</si>
  <si>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</si>
  <si>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</si>
  <si>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</si>
  <si>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</si>
  <si>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</si>
  <si>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</si>
  <si>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</si>
  <si>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</si>
  <si>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</si>
  <si>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</si>
  <si>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</si>
  <si>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</si>
  <si>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</si>
  <si>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</si>
  <si>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</si>
  <si>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</si>
  <si>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</si>
  <si>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</si>
  <si>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</si>
  <si>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</si>
  <si>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</si>
  <si>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</si>
  <si>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</si>
  <si>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</si>
  <si>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</si>
  <si>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</si>
  <si>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</si>
  <si>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</si>
  <si>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</si>
  <si>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</si>
  <si>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</si>
  <si>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</si>
  <si>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</si>
  <si>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</si>
  <si>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</si>
  <si>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</si>
  <si>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</si>
  <si>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</si>
  <si>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</si>
  <si>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</si>
  <si>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</si>
  <si>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</si>
  <si>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</si>
  <si>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</si>
  <si>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</si>
  <si>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</si>
  <si>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</si>
  <si>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</si>
  <si>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</si>
  <si>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</si>
  <si>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</si>
  <si>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</si>
  <si>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</si>
  <si>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</si>
  <si>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</si>
  <si>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</si>
  <si>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</si>
  <si>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</si>
  <si>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</si>
  <si>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</si>
  <si>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</si>
  <si>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</si>
  <si>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</si>
  <si>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</si>
  <si>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</si>
  <si>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</si>
  <si>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</si>
  <si>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</si>
  <si>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</si>
  <si>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</si>
  <si>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</si>
  <si>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</si>
  <si>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</si>
  <si>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</si>
  <si>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</si>
  <si>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</si>
  <si>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</si>
  <si>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</si>
  <si>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</si>
  <si>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</si>
  <si>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</si>
  <si>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</si>
  <si>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</si>
  <si>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</si>
  <si>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</si>
  <si>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</si>
  <si>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</si>
  <si>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</si>
  <si>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</si>
  <si>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</si>
  <si>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</si>
  <si>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</si>
  <si>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</si>
  <si>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</si>
  <si>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</si>
  <si>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</si>
  <si>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</si>
  <si>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</si>
  <si>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</si>
  <si>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</si>
  <si>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</si>
  <si>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</si>
  <si>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</si>
  <si>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</si>
  <si>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</si>
  <si>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</si>
  <si>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</si>
  <si>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</si>
  <si>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</si>
  <si>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</si>
  <si>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</si>
  <si>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</si>
  <si>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</si>
  <si>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</si>
  <si>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</si>
  <si>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</si>
  <si>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</si>
  <si>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</si>
  <si>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</si>
  <si>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</si>
  <si>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</si>
  <si>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</si>
  <si>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</si>
  <si>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</si>
  <si>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</si>
  <si>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</si>
  <si>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</si>
  <si>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</si>
  <si>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</si>
  <si>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</si>
  <si>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</si>
  <si>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</si>
  <si>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</si>
  <si>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</si>
  <si>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</si>
  <si>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</si>
  <si>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</si>
  <si>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</si>
  <si>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</si>
  <si>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</si>
  <si>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</si>
  <si>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</si>
  <si>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</si>
  <si>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</si>
  <si>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</si>
  <si>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2019</t>
  </si>
  <si>
    <t>National Guardian Life Insurance Company</t>
  </si>
  <si>
    <t>No</t>
  </si>
  <si>
    <t>The direct claim liability is allocated to the dental market based on actual claims activity. For the purposes of MLR reporting, they are further allocated to each dental market segment by the percentage of group/individual policies in each segment.</t>
  </si>
  <si>
    <t>Federal income taxes are allocated to the dental market based on the actual premium activity of the market segment. For the purposes of MLR reporting, federal income taxes are allocated to each state based on the actual premium activity by state. They are further allocated to each dental market segment by the percentage of group/individual policies in each segment.</t>
  </si>
  <si>
    <t>Federal Income Taxes</t>
  </si>
  <si>
    <t>State Premium Taxes</t>
  </si>
  <si>
    <t>State premium taxes are allocated to the dental market based on the actual premium activity of the market segment. For purposes of MLR reporting, state premium taxes are allocated to each state by multiplying the actual premium activity by that state's effective tax rate with the Company. They are further allocated to each dental market segment by the percentage of group/individual policies in each segment.</t>
  </si>
  <si>
    <t>None</t>
  </si>
  <si>
    <t>Insurance department licenses &amp; fees</t>
  </si>
  <si>
    <t>Insurance department licenses &amp; fees are allocated to the dental market based on the actual premium activity. For the purposes of MLR reporting, they are further allocated to each dental market segment by the percentage of group/individual policies in each segment.</t>
  </si>
  <si>
    <t>Employee salaries</t>
  </si>
  <si>
    <t>Employee salaries are allocated to the dental market based on the actual premium activity of the market segment. For the purposes of MLR reporting, employee salaries are allocated to each state based on the actual premium activity by state. They are further allocated to each dental market segment by the percentage of group/individual policies in each segment.</t>
  </si>
  <si>
    <t>Employee benefits</t>
  </si>
  <si>
    <t>Commissions incurred are allocated to the dental market based on the actual premium activity of the market segment. For the purposes of MLR reporting, commissions incurred are allocated to each state based on the actual premium activity by state. They are further allocated to each dental market segment by the percentage of group/individual policies in each segment.</t>
  </si>
  <si>
    <t>Company does not have any other taxes</t>
  </si>
  <si>
    <t>Commissions Incurred</t>
  </si>
  <si>
    <t>All other general &amp; administrative expenses</t>
  </si>
  <si>
    <t>Other general &amp; administrative expenses are allocated to the dental market based on the actual premium activity of the market segment. For the purposes of MLR reporting, other general &amp; administrative expense are allocated to each state based on the actual premium activity by state. They are further allocated to each dental market segment by the percentage of group/individual policies in each segment.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</si>
</sst>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9" fontId="40" fillId="0" borderId="0" applyFont="0" applyFill="0" applyBorder="0" applyAlignment="0" applyProtection="0"/>
  </cellStyleXfs>
  <cellXfs count="407">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164" fontId="4" fillId="0" borderId="0" xfId="81" applyNumberFormat="1" applyFont="1" applyFill="1" applyBorder="1" applyAlignment="1" applyProtection="1">
      <alignment vertical="top"/>
      <protection locked="0"/>
    </xf>
    <xf numFmtId="9" fontId="30" fillId="0" borderId="0" xfId="326" applyFont="1" applyAlignment="1" applyProtection="1">
      <protection locked="0"/>
    </xf>
  </cellXfs>
  <cellStyles count="32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6"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5">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Normal="100" workbookViewId="0">
      <selection activeCell="C8" sqref="C8:C10"/>
    </sheetView>
  </sheetViews>
  <sheetFormatPr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161</v>
      </c>
    </row>
    <row r="9" spans="1:3" ht="15.75" x14ac:dyDescent="0.2">
      <c r="A9" s="32" t="s">
        <v>3</v>
      </c>
      <c r="B9" s="33" t="s">
        <v>89</v>
      </c>
      <c r="C9" s="34" t="s">
        <v>161</v>
      </c>
    </row>
    <row r="10" spans="1:3" ht="16.5" thickBot="1" x14ac:dyDescent="0.3">
      <c r="A10" s="36" t="s">
        <v>4</v>
      </c>
      <c r="B10" s="37" t="s">
        <v>86</v>
      </c>
      <c r="C10" s="38"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view="pageBreakPreview" topLeftCell="A13" zoomScale="60" zoomScaleNormal="60" workbookViewId="0">
      <pane xSplit="4" topLeftCell="E1" activePane="topRight" state="frozen"/>
      <selection activeCell="C8" sqref="C8:C10"/>
      <selection pane="topRight" activeCell="C8" sqref="C8:C10"/>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 ca="1">'Cover Page'!C7</f>
        <v>0</v>
      </c>
      <c r="E6" s="335"/>
      <c r="F6" s="336"/>
      <c r="G6" s="25"/>
      <c r="H6" s="50" t="str">
        <f ca="1">'Cover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 ca="1">'Cover Page'!C8</f>
        <v>National Guardian Life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t="str">
        <f ca="1">'Cover Page'!C9</f>
        <v>National Guardian Life Insurance Company</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 ca="1">'Cover Page'!C6</f>
        <v>2019</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 ca="1">"12/31/"&amp;""&amp;'Cover Page'!C$6</f>
        <v>12/31/2019</v>
      </c>
      <c r="F18" s="63">
        <f ca="1">DATE(YEAR(E18)+0,MONTH(E18)+3,DAY(E18)+0)</f>
        <v>43921</v>
      </c>
      <c r="G18" s="62" t="str">
        <f ca="1">"12/31/"&amp;""&amp;'Cover Page'!C$6</f>
        <v>12/31/2019</v>
      </c>
      <c r="H18" s="64">
        <f ca="1">DATE(YEAR(G18)+0,MONTH(G18)+3,DAY(G18)+0)</f>
        <v>43921</v>
      </c>
      <c r="I18" s="62" t="str">
        <f ca="1">"12/31/"&amp;""&amp;'Cover Page'!C$6</f>
        <v>12/31/2019</v>
      </c>
      <c r="J18" s="64">
        <f ca="1">DATE(YEAR(I18)+0,MONTH(I18)+3,DAY(I18)+0)</f>
        <v>43921</v>
      </c>
      <c r="K18" s="62" t="str">
        <f ca="1">"12/31/"&amp;""&amp;'Cover Page'!C$6</f>
        <v>12/31/2019</v>
      </c>
      <c r="L18" s="64">
        <f ca="1">DATE(YEAR(K18)+0,MONTH(K18)+3,DAY(K18)+0)</f>
        <v>43921</v>
      </c>
      <c r="M18" s="62" t="str">
        <f ca="1">"12/31/"&amp;""&amp;'Cover Page'!C$6</f>
        <v>12/31/2019</v>
      </c>
      <c r="N18" s="64">
        <f ca="1">DATE(YEAR(M18)+0,MONTH(M18)+3,DAY(M18)+0)</f>
        <v>43921</v>
      </c>
      <c r="O18" s="62" t="str">
        <f ca="1">"12/31/"&amp;""&amp;'Cover Page'!C$6</f>
        <v>12/31/2019</v>
      </c>
      <c r="P18" s="64">
        <f ca="1">DATE(YEAR(O18)+0,MONTH(O18)+3,DAY(O18)+0)</f>
        <v>43921</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 ca="1">'Pt 2 Premium and Claims'!E22+'Pt 2 Premium and Claims'!E23-'Pt 2 Premium and Claims'!E24-'Pt 2 Premium and Claims'!E25</f>
        <v>0</v>
      </c>
      <c r="F21" s="83">
        <f ca="1">'Pt 2 Premium and Claims'!F22+'Pt 2 Premium and Claims'!F23-'Pt 2 Premium and Claims'!F24-'Pt 2 Premium and Claims'!F25</f>
        <v>0</v>
      </c>
      <c r="G21" s="84">
        <f ca="1">'Pt 2 Premium and Claims'!G22+'Pt 2 Premium and Claims'!G23-'Pt 2 Premium and Claims'!G24-'Pt 2 Premium and Claims'!G25</f>
        <v>0</v>
      </c>
      <c r="H21" s="83">
        <f ca="1">'Pt 2 Premium and Claims'!H22+'Pt 2 Premium and Claims'!H23-'Pt 2 Premium and Claims'!H24-'Pt 2 Premium and Claims'!H25</f>
        <v>0</v>
      </c>
      <c r="I21" s="82">
        <f ca="1">'Pt 2 Premium and Claims'!I22+'Pt 2 Premium and Claims'!I23-'Pt 2 Premium and Claims'!I24-'Pt 2 Premium and Claims'!I25</f>
        <v>0</v>
      </c>
      <c r="J21" s="83">
        <f ca="1">'Pt 2 Premium and Claims'!J22+'Pt 2 Premium and Claims'!J23-'Pt 2 Premium and Claims'!J24-'Pt 2 Premium and Claims'!J25</f>
        <v>0</v>
      </c>
      <c r="K21" s="82">
        <f ca="1">'Pt 2 Premium and Claims'!K22+'Pt 2 Premium and Claims'!K23-'Pt 2 Premium and Claims'!K24-'Pt 2 Premium and Claims'!K25</f>
        <v>271134</v>
      </c>
      <c r="L21" s="83">
        <f ca="1">'Pt 2 Premium and Claims'!L22+'Pt 2 Premium and Claims'!L23-'Pt 2 Premium and Claims'!L24-'Pt 2 Premium and Claims'!L25</f>
        <v>271134</v>
      </c>
      <c r="M21" s="82">
        <f ca="1">'Pt 2 Premium and Claims'!M22+'Pt 2 Premium and Claims'!M23-'Pt 2 Premium and Claims'!M24-'Pt 2 Premium and Claims'!M25</f>
        <v>34741841</v>
      </c>
      <c r="N21" s="83">
        <f ca="1">'Pt 2 Premium and Claims'!N22+'Pt 2 Premium and Claims'!N23-'Pt 2 Premium and Claims'!N24-'Pt 2 Premium and Claims'!N25</f>
        <v>34741841</v>
      </c>
      <c r="O21" s="82">
        <f ca="1">'Pt 2 Premium and Claims'!O22+'Pt 2 Premium and Claims'!O23-'Pt 2 Premium and Claims'!O24-'Pt 2 Premium and Claims'!O25</f>
        <v>4520216</v>
      </c>
      <c r="P21" s="83">
        <f ca="1">'Pt 2 Premium and Claims'!P22+'Pt 2 Premium and Claims'!P23-'Pt 2 Premium and Claims'!P24-'Pt 2 Premium and Claims'!P25</f>
        <v>4520216</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 ca="1">'Pt 2 Premium and Claims'!E51</f>
        <v>0</v>
      </c>
      <c r="F24" s="83">
        <f ca="1">'Pt 2 Premium and Claims'!F51</f>
        <v>0</v>
      </c>
      <c r="G24" s="84">
        <f ca="1">'Pt 2 Premium and Claims'!G51</f>
        <v>0</v>
      </c>
      <c r="H24" s="83">
        <f ca="1">'Pt 2 Premium and Claims'!H51</f>
        <v>0</v>
      </c>
      <c r="I24" s="82">
        <f ca="1">'Pt 2 Premium and Claims'!I51</f>
        <v>0</v>
      </c>
      <c r="J24" s="83">
        <f ca="1">'Pt 2 Premium and Claims'!J51</f>
        <v>0</v>
      </c>
      <c r="K24" s="82">
        <f ca="1">'Pt 2 Premium and Claims'!K51</f>
        <v>89421</v>
      </c>
      <c r="L24" s="83">
        <f ca="1">'Pt 2 Premium and Claims'!L51</f>
        <v>87094.997799999997</v>
      </c>
      <c r="M24" s="82">
        <f ca="1">'Pt 2 Premium and Claims'!M51</f>
        <v>26337584</v>
      </c>
      <c r="N24" s="83">
        <f ca="1">'Pt 2 Premium and Claims'!N51</f>
        <v>26066605.516899999</v>
      </c>
      <c r="O24" s="82">
        <f ca="1">'Pt 2 Premium and Claims'!O51</f>
        <v>3883958</v>
      </c>
      <c r="P24" s="83">
        <f ca="1">'Pt 2 Premium and Claims'!P51</f>
        <v>3917480.3317000004</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v>581</v>
      </c>
      <c r="L28" s="108">
        <v>581</v>
      </c>
      <c r="M28" s="106">
        <v>74462</v>
      </c>
      <c r="N28" s="105">
        <v>74462</v>
      </c>
      <c r="O28" s="106">
        <v>9688</v>
      </c>
      <c r="P28" s="108">
        <v>9688</v>
      </c>
    </row>
    <row r="29" spans="2:16" s="39" customFormat="1" ht="30" x14ac:dyDescent="0.2">
      <c r="B29" s="97"/>
      <c r="C29" s="101"/>
      <c r="D29" s="81" t="s">
        <v>67</v>
      </c>
      <c r="E29" s="106"/>
      <c r="F29" s="108"/>
      <c r="G29" s="104"/>
      <c r="H29" s="105"/>
      <c r="I29" s="106"/>
      <c r="J29" s="107"/>
      <c r="K29" s="106"/>
      <c r="L29" s="108"/>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c r="L31" s="108"/>
      <c r="M31" s="106"/>
      <c r="N31" s="105"/>
      <c r="O31" s="106"/>
      <c r="P31" s="108"/>
    </row>
    <row r="32" spans="2:16" x14ac:dyDescent="0.2">
      <c r="B32" s="79"/>
      <c r="C32" s="101"/>
      <c r="D32" s="109" t="s">
        <v>104</v>
      </c>
      <c r="E32" s="106"/>
      <c r="F32" s="108"/>
      <c r="G32" s="104"/>
      <c r="H32" s="105"/>
      <c r="I32" s="106"/>
      <c r="J32" s="107"/>
      <c r="K32" s="106">
        <v>5207</v>
      </c>
      <c r="L32" s="108">
        <v>5207</v>
      </c>
      <c r="M32" s="106">
        <v>667159</v>
      </c>
      <c r="N32" s="105">
        <v>667159</v>
      </c>
      <c r="O32" s="106">
        <v>86803</v>
      </c>
      <c r="P32" s="108">
        <v>86803</v>
      </c>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v>131</v>
      </c>
      <c r="L34" s="108">
        <v>131</v>
      </c>
      <c r="M34" s="106">
        <v>16818</v>
      </c>
      <c r="N34" s="105">
        <v>16818</v>
      </c>
      <c r="O34" s="106">
        <v>2188</v>
      </c>
      <c r="P34" s="108">
        <v>2188</v>
      </c>
    </row>
    <row r="35" spans="2:16" x14ac:dyDescent="0.2">
      <c r="B35" s="79"/>
      <c r="C35" s="101">
        <v>3.4</v>
      </c>
      <c r="D35" s="109" t="s">
        <v>72</v>
      </c>
      <c r="E35" s="111">
        <f t="shared" ref="E35:P35" ca="1" si="0">SUM(E$28:E$29,E$31,E$34+IF($H$6="No",IF(MAX(E$32:E$33)=0,MIN(E$32:E$33),MAX(E$32:E$33)),SUM(E$32:E$33)))</f>
        <v>0</v>
      </c>
      <c r="F35" s="112">
        <f t="shared" ca="1" si="0"/>
        <v>0</v>
      </c>
      <c r="G35" s="111">
        <f t="shared" ca="1" si="0"/>
        <v>0</v>
      </c>
      <c r="H35" s="112">
        <f t="shared" ca="1" si="0"/>
        <v>0</v>
      </c>
      <c r="I35" s="111">
        <f t="shared" ca="1" si="0"/>
        <v>0</v>
      </c>
      <c r="J35" s="112">
        <f t="shared" ca="1" si="0"/>
        <v>0</v>
      </c>
      <c r="K35" s="111">
        <f t="shared" ca="1" si="0"/>
        <v>5919</v>
      </c>
      <c r="L35" s="112">
        <f t="shared" ca="1" si="0"/>
        <v>5919</v>
      </c>
      <c r="M35" s="111">
        <f t="shared" ca="1" si="0"/>
        <v>758439</v>
      </c>
      <c r="N35" s="112">
        <f t="shared" ca="1" si="0"/>
        <v>758439</v>
      </c>
      <c r="O35" s="111">
        <f t="shared" ca="1" si="0"/>
        <v>98679</v>
      </c>
      <c r="P35" s="112">
        <f t="shared" ca="1" si="0"/>
        <v>98679</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v>1064</v>
      </c>
      <c r="L38" s="108">
        <v>1064</v>
      </c>
      <c r="M38" s="106">
        <v>136378</v>
      </c>
      <c r="N38" s="108">
        <v>136378</v>
      </c>
      <c r="O38" s="106">
        <v>17744</v>
      </c>
      <c r="P38" s="108">
        <v>17744</v>
      </c>
    </row>
    <row r="39" spans="2:16" x14ac:dyDescent="0.2">
      <c r="B39" s="116"/>
      <c r="C39" s="101">
        <v>4.2</v>
      </c>
      <c r="D39" s="109" t="s">
        <v>19</v>
      </c>
      <c r="E39" s="106"/>
      <c r="F39" s="108"/>
      <c r="G39" s="106"/>
      <c r="H39" s="108"/>
      <c r="I39" s="106"/>
      <c r="J39" s="108"/>
      <c r="K39" s="106">
        <v>-4798</v>
      </c>
      <c r="L39" s="108">
        <v>-4798</v>
      </c>
      <c r="M39" s="106">
        <v>-614758</v>
      </c>
      <c r="N39" s="108">
        <v>-614758</v>
      </c>
      <c r="O39" s="106">
        <v>-79985</v>
      </c>
      <c r="P39" s="108">
        <v>-79985</v>
      </c>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c r="L41" s="108"/>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v>1442</v>
      </c>
      <c r="L43" s="104">
        <v>1442</v>
      </c>
      <c r="M43" s="110">
        <v>184748</v>
      </c>
      <c r="N43" s="104">
        <v>184748</v>
      </c>
      <c r="O43" s="110">
        <v>24037</v>
      </c>
      <c r="P43" s="108">
        <v>24037</v>
      </c>
    </row>
    <row r="44" spans="2:16" x14ac:dyDescent="0.2">
      <c r="B44" s="116"/>
      <c r="C44" s="101">
        <v>4.5</v>
      </c>
      <c r="D44" s="109" t="s">
        <v>98</v>
      </c>
      <c r="E44" s="82">
        <f ca="1">SUM(SUM(E38:E39)+SUM(E41:E43))</f>
        <v>0</v>
      </c>
      <c r="F44" s="83">
        <f t="shared" ref="F44:P44" ca="1" si="1">SUM(SUM(F38:F39)+SUM(F41:F43))</f>
        <v>0</v>
      </c>
      <c r="G44" s="84">
        <f t="shared" ca="1" si="1"/>
        <v>0</v>
      </c>
      <c r="H44" s="118">
        <f t="shared" ca="1" si="1"/>
        <v>0</v>
      </c>
      <c r="I44" s="82">
        <f t="shared" ca="1" si="1"/>
        <v>0</v>
      </c>
      <c r="J44" s="119">
        <f t="shared" ca="1" si="1"/>
        <v>0</v>
      </c>
      <c r="K44" s="82">
        <f t="shared" ca="1" si="1"/>
        <v>-2292</v>
      </c>
      <c r="L44" s="83">
        <f t="shared" ca="1" si="1"/>
        <v>-2292</v>
      </c>
      <c r="M44" s="82">
        <f t="shared" ca="1" si="1"/>
        <v>-293632</v>
      </c>
      <c r="N44" s="118">
        <f t="shared" ca="1" si="1"/>
        <v>-293632</v>
      </c>
      <c r="O44" s="82">
        <f t="shared" ca="1" si="1"/>
        <v>-38204</v>
      </c>
      <c r="P44" s="83">
        <f t="shared" ca="1" si="1"/>
        <v>-38204</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v>432</v>
      </c>
      <c r="L47" s="126">
        <v>432</v>
      </c>
      <c r="M47" s="125">
        <v>79215</v>
      </c>
      <c r="N47" s="126">
        <v>79215</v>
      </c>
      <c r="O47" s="125">
        <v>37193</v>
      </c>
      <c r="P47" s="103">
        <v>37193</v>
      </c>
    </row>
    <row r="48" spans="2:16" s="39" customFormat="1" x14ac:dyDescent="0.2">
      <c r="B48" s="97"/>
      <c r="C48" s="101">
        <v>5.2</v>
      </c>
      <c r="D48" s="109" t="s">
        <v>27</v>
      </c>
      <c r="E48" s="125"/>
      <c r="F48" s="126"/>
      <c r="G48" s="125"/>
      <c r="H48" s="126"/>
      <c r="I48" s="125"/>
      <c r="J48" s="126"/>
      <c r="K48" s="125">
        <v>4944</v>
      </c>
      <c r="L48" s="126">
        <v>4944</v>
      </c>
      <c r="M48" s="125">
        <v>791911</v>
      </c>
      <c r="N48" s="126">
        <v>791911</v>
      </c>
      <c r="O48" s="125">
        <v>121625</v>
      </c>
      <c r="P48" s="127">
        <v>121625</v>
      </c>
    </row>
    <row r="49" spans="2:16" s="39" customFormat="1" ht="15.75" thickBot="1" x14ac:dyDescent="0.25">
      <c r="B49" s="97"/>
      <c r="C49" s="101">
        <v>5.3</v>
      </c>
      <c r="D49" s="109" t="s">
        <v>23</v>
      </c>
      <c r="E49" s="128">
        <f ca="1">E48/12</f>
        <v>0</v>
      </c>
      <c r="F49" s="129">
        <f t="shared" ref="F49:P49" ca="1" si="2">F48/12</f>
        <v>0</v>
      </c>
      <c r="G49" s="128">
        <f t="shared" ca="1" si="2"/>
        <v>0</v>
      </c>
      <c r="H49" s="129">
        <f ca="1">H48/12</f>
        <v>0</v>
      </c>
      <c r="I49" s="128">
        <f t="shared" ca="1" si="2"/>
        <v>0</v>
      </c>
      <c r="J49" s="129">
        <f t="shared" ca="1" si="2"/>
        <v>0</v>
      </c>
      <c r="K49" s="128">
        <f t="shared" ca="1" si="2"/>
        <v>412</v>
      </c>
      <c r="L49" s="129">
        <f t="shared" ca="1" si="2"/>
        <v>412</v>
      </c>
      <c r="M49" s="128">
        <f ca="1">M48/12</f>
        <v>65992.583333333328</v>
      </c>
      <c r="N49" s="129">
        <f ca="1">N48/12</f>
        <v>65992.583333333328</v>
      </c>
      <c r="O49" s="128">
        <f t="shared" ca="1" si="2"/>
        <v>10135.416666666666</v>
      </c>
      <c r="P49" s="129">
        <f t="shared" ca="1" si="2"/>
        <v>10135.416666666666</v>
      </c>
    </row>
    <row r="50" spans="2:16" ht="45" customHeight="1" x14ac:dyDescent="0.2">
      <c r="B50" s="130"/>
      <c r="C50" s="131"/>
      <c r="D50" s="132"/>
      <c r="E50" s="334" t="str">
        <f ca="1">"Grand Total as of "&amp;""&amp;TEXT(E$18,"MM/DD/YYYY")&amp;" for ALL markets in col. 1-12."</f>
        <v>Grand Total as of 12/31/2019 for ALL markets in col. 1-12.</v>
      </c>
      <c r="F50" s="133"/>
      <c r="G50" s="133"/>
      <c r="H50" s="133"/>
      <c r="I50" s="133"/>
      <c r="J50" s="133"/>
      <c r="K50" s="134"/>
      <c r="L50" s="133"/>
      <c r="M50" s="133"/>
      <c r="N50" s="133"/>
      <c r="O50" s="133"/>
      <c r="P50" s="135"/>
    </row>
    <row r="51" spans="2:16" x14ac:dyDescent="0.2">
      <c r="B51" s="139" t="s">
        <v>56</v>
      </c>
      <c r="C51" s="140" t="s">
        <v>53</v>
      </c>
      <c r="D51" s="141"/>
      <c r="E51" s="392"/>
      <c r="F51" s="142"/>
      <c r="G51" s="142"/>
      <c r="H51" s="142"/>
      <c r="I51" s="142"/>
      <c r="J51" s="142"/>
      <c r="K51" s="138"/>
      <c r="L51" s="142"/>
      <c r="M51" s="142"/>
      <c r="N51" s="142"/>
      <c r="O51" s="142"/>
      <c r="P51" s="143"/>
    </row>
    <row r="52" spans="2:16" ht="15.75" thickBot="1" x14ac:dyDescent="0.25">
      <c r="B52" s="144" t="s">
        <v>57</v>
      </c>
      <c r="C52" s="145" t="s">
        <v>129</v>
      </c>
      <c r="D52" s="146"/>
      <c r="E52" s="147"/>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4" priority="73" stopIfTrue="1" operator="lessThan">
      <formula>0</formula>
    </cfRule>
  </conditionalFormatting>
  <conditionalFormatting sqref="K28:K29 K31:K34 M28:M29 M31:M34 O28:O29 O31:O34 O44 M44 K44">
    <cfRule type="cellIs" dxfId="43" priority="42" stopIfTrue="1" operator="lessThan">
      <formula>0</formula>
    </cfRule>
  </conditionalFormatting>
  <conditionalFormatting sqref="G35:H35">
    <cfRule type="cellIs" dxfId="42" priority="14" stopIfTrue="1" operator="lessThan">
      <formula>0</formula>
    </cfRule>
  </conditionalFormatting>
  <conditionalFormatting sqref="I35:J35">
    <cfRule type="cellIs" dxfId="41" priority="13" stopIfTrue="1" operator="lessThan">
      <formula>0</formula>
    </cfRule>
  </conditionalFormatting>
  <conditionalFormatting sqref="K35:L35">
    <cfRule type="cellIs" dxfId="40" priority="12" stopIfTrue="1" operator="lessThan">
      <formula>0</formula>
    </cfRule>
  </conditionalFormatting>
  <conditionalFormatting sqref="M35:N35">
    <cfRule type="cellIs" dxfId="39" priority="11" stopIfTrue="1" operator="lessThan">
      <formula>0</formula>
    </cfRule>
  </conditionalFormatting>
  <conditionalFormatting sqref="O35:P35">
    <cfRule type="cellIs" dxfId="38" priority="10" stopIfTrue="1" operator="lessThan">
      <formula>0</formula>
    </cfRule>
  </conditionalFormatting>
  <conditionalFormatting sqref="G38:G39 I38:I39 K38:K39 M38:M39 O38:O39">
    <cfRule type="cellIs" dxfId="37" priority="9" stopIfTrue="1" operator="lessThan">
      <formula>0</formula>
    </cfRule>
  </conditionalFormatting>
  <conditionalFormatting sqref="F43">
    <cfRule type="cellIs" dxfId="36" priority="8" stopIfTrue="1" operator="lessThan">
      <formula>0</formula>
    </cfRule>
  </conditionalFormatting>
  <conditionalFormatting sqref="E43">
    <cfRule type="cellIs" dxfId="35" priority="6" stopIfTrue="1" operator="lessThan">
      <formula>0</formula>
    </cfRule>
  </conditionalFormatting>
  <conditionalFormatting sqref="H43 J43 L43 N43">
    <cfRule type="cellIs" dxfId="34" priority="4" stopIfTrue="1" operator="lessThan">
      <formula>0</formula>
    </cfRule>
  </conditionalFormatting>
  <conditionalFormatting sqref="G43 I43 K43 M43 O43">
    <cfRule type="cellIs" dxfId="33" priority="3" stopIfTrue="1" operator="lessThan">
      <formula>0</formula>
    </cfRule>
  </conditionalFormatting>
  <conditionalFormatting sqref="G41:G42 I41:I42 K41:K42 M41:M42 O41:O42">
    <cfRule type="cellIs" dxfId="32" priority="2" stopIfTrue="1" operator="lessThan">
      <formula>0</formula>
    </cfRule>
  </conditionalFormatting>
  <conditionalFormatting sqref="G47:O48">
    <cfRule type="cellIs" dxfId="31" priority="1" stopIfTrue="1" operator="lessThan">
      <formula>0</formula>
    </cfRule>
  </conditionalFormatting>
  <pageMargins left="0.2" right="0.2" top="0.35" bottom="0.25" header="0.2" footer="0.2"/>
  <pageSetup scale="31"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view="pageBreakPreview" topLeftCell="A25" zoomScale="60" zoomScaleNormal="60" workbookViewId="0">
      <pane xSplit="4" topLeftCell="K1" activePane="topRight" state="frozen"/>
      <selection activeCell="C8" sqref="C8:C10"/>
      <selection pane="topRight" activeCell="C8" sqref="C8:C10"/>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 ca="1">'Cover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 ca="1">'Cover Page'!C8</f>
        <v>National Guardian Life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t="str">
        <f ca="1">'Cover Page'!C9</f>
        <v>National Guardian Life Insurance Company</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 ca="1">'Cover Page'!C6</f>
        <v>2019</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 ca="1">"12/31/"&amp;""&amp;'Cover Page'!C$6</f>
        <v>12/31/2019</v>
      </c>
      <c r="F19" s="63">
        <f ca="1">DATE(YEAR(E19)+0,MONTH(E19)+3,DAY(E19)+0)</f>
        <v>43921</v>
      </c>
      <c r="G19" s="62" t="str">
        <f ca="1">"12/31/"&amp;""&amp;'Cover Page'!C$6</f>
        <v>12/31/2019</v>
      </c>
      <c r="H19" s="64">
        <f ca="1">DATE(YEAR(G19)+0,MONTH(G19)+3,DAY(G19)+0)</f>
        <v>43921</v>
      </c>
      <c r="I19" s="62" t="str">
        <f ca="1">"12/31/"&amp;""&amp;'Cover Page'!C$6</f>
        <v>12/31/2019</v>
      </c>
      <c r="J19" s="64">
        <f ca="1">DATE(YEAR(I19)+0,MONTH(I19)+3,DAY(I19)+0)</f>
        <v>43921</v>
      </c>
      <c r="K19" s="62" t="str">
        <f ca="1">"12/31/"&amp;""&amp;'Cover Page'!C$6</f>
        <v>12/31/2019</v>
      </c>
      <c r="L19" s="64">
        <f ca="1">DATE(YEAR(K19)+0,MONTH(K19)+3,DAY(K19)+0)</f>
        <v>43921</v>
      </c>
      <c r="M19" s="62" t="str">
        <f ca="1">"12/31/"&amp;""&amp;'Cover Page'!C$6</f>
        <v>12/31/2019</v>
      </c>
      <c r="N19" s="64">
        <f ca="1">DATE(YEAR(M19)+0,MONTH(M19)+3,DAY(M19)+0)</f>
        <v>43921</v>
      </c>
      <c r="O19" s="62" t="str">
        <f ca="1">"12/31/"&amp;""&amp;'Cover Page'!C$6</f>
        <v>12/31/2019</v>
      </c>
      <c r="P19" s="64">
        <f ca="1">DATE(YEAR(O19)+0,MONTH(O19)+3,DAY(O19)+0)</f>
        <v>43921</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v>271134</v>
      </c>
      <c r="L22" s="166">
        <v>271134</v>
      </c>
      <c r="M22" s="165">
        <v>34741841</v>
      </c>
      <c r="N22" s="166">
        <v>34741841</v>
      </c>
      <c r="O22" s="165">
        <v>4520216</v>
      </c>
      <c r="P22" s="166">
        <v>4520216</v>
      </c>
    </row>
    <row r="23" spans="1:16" s="25" customFormat="1" x14ac:dyDescent="0.2">
      <c r="A23" s="39"/>
      <c r="B23" s="79"/>
      <c r="C23" s="80">
        <v>1.2</v>
      </c>
      <c r="D23" s="109" t="s">
        <v>16</v>
      </c>
      <c r="E23" s="165"/>
      <c r="F23" s="166"/>
      <c r="G23" s="165"/>
      <c r="H23" s="166"/>
      <c r="I23" s="165"/>
      <c r="J23" s="166"/>
      <c r="K23" s="165"/>
      <c r="L23" s="166"/>
      <c r="M23" s="165"/>
      <c r="N23" s="166"/>
      <c r="O23" s="165"/>
      <c r="P23" s="166"/>
    </row>
    <row r="24" spans="1:16" s="25" customFormat="1" x14ac:dyDescent="0.2">
      <c r="A24" s="39"/>
      <c r="B24" s="79"/>
      <c r="C24" s="80">
        <v>1.3</v>
      </c>
      <c r="D24" s="109" t="s">
        <v>34</v>
      </c>
      <c r="E24" s="165"/>
      <c r="F24" s="166"/>
      <c r="G24" s="165"/>
      <c r="H24" s="166"/>
      <c r="I24" s="165"/>
      <c r="J24" s="166"/>
      <c r="K24" s="165"/>
      <c r="L24" s="166"/>
      <c r="M24" s="165"/>
      <c r="N24" s="166"/>
      <c r="O24" s="165"/>
      <c r="P24" s="166"/>
    </row>
    <row r="25" spans="1:16" s="25" customFormat="1" x14ac:dyDescent="0.2">
      <c r="A25" s="39"/>
      <c r="B25" s="79"/>
      <c r="C25" s="80">
        <v>1.4</v>
      </c>
      <c r="D25" s="109" t="s">
        <v>17</v>
      </c>
      <c r="E25" s="165"/>
      <c r="F25" s="166"/>
      <c r="G25" s="165"/>
      <c r="H25" s="166"/>
      <c r="I25" s="165"/>
      <c r="J25" s="166"/>
      <c r="K25" s="165"/>
      <c r="L25" s="166"/>
      <c r="M25" s="165"/>
      <c r="N25" s="166"/>
      <c r="O25" s="165"/>
      <c r="P25" s="166"/>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v>85234</v>
      </c>
      <c r="L29" s="176"/>
      <c r="M29" s="165">
        <v>25523539</v>
      </c>
      <c r="N29" s="176"/>
      <c r="O29" s="165">
        <v>3835992</v>
      </c>
      <c r="P29" s="176"/>
    </row>
    <row r="30" spans="1:16" s="25" customFormat="1" ht="28.5" customHeight="1" x14ac:dyDescent="0.2">
      <c r="A30" s="39"/>
      <c r="B30" s="79"/>
      <c r="C30" s="80"/>
      <c r="D30" s="81" t="s">
        <v>54</v>
      </c>
      <c r="E30" s="177"/>
      <c r="F30" s="166"/>
      <c r="G30" s="177"/>
      <c r="H30" s="166"/>
      <c r="I30" s="177"/>
      <c r="J30" s="166"/>
      <c r="K30" s="177"/>
      <c r="L30" s="166">
        <f ca="1">K29*1.0199</f>
        <v>86930.156600000002</v>
      </c>
      <c r="M30" s="177"/>
      <c r="N30" s="166">
        <f ca="1">M29*1.0199</f>
        <v>26031457.426100001</v>
      </c>
      <c r="O30" s="177"/>
      <c r="P30" s="166">
        <f ca="1">O29*1.0199</f>
        <v>3912328.2408000003</v>
      </c>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v>16004</v>
      </c>
      <c r="L32" s="176"/>
      <c r="M32" s="165">
        <v>3412436</v>
      </c>
      <c r="N32" s="178"/>
      <c r="O32" s="165">
        <v>500203</v>
      </c>
      <c r="P32" s="176"/>
    </row>
    <row r="33" spans="1:16" s="39" customFormat="1" ht="30" x14ac:dyDescent="0.2">
      <c r="B33" s="97"/>
      <c r="C33" s="80"/>
      <c r="D33" s="81" t="s">
        <v>44</v>
      </c>
      <c r="E33" s="177"/>
      <c r="F33" s="166"/>
      <c r="G33" s="177"/>
      <c r="H33" s="179"/>
      <c r="I33" s="177"/>
      <c r="J33" s="166"/>
      <c r="K33" s="177"/>
      <c r="L33" s="166">
        <f ca="1">+K32*0.0103</f>
        <v>164.84120000000001</v>
      </c>
      <c r="M33" s="177"/>
      <c r="N33" s="166">
        <f ca="1">+M32*0.0103</f>
        <v>35148.090799999998</v>
      </c>
      <c r="O33" s="177"/>
      <c r="P33" s="166">
        <f ca="1">+O32*0.0103</f>
        <v>5152.0909000000001</v>
      </c>
    </row>
    <row r="34" spans="1:16" s="25" customFormat="1" x14ac:dyDescent="0.2">
      <c r="A34" s="39"/>
      <c r="B34" s="79"/>
      <c r="C34" s="80">
        <v>2.2999999999999998</v>
      </c>
      <c r="D34" s="109" t="s">
        <v>28</v>
      </c>
      <c r="E34" s="165"/>
      <c r="F34" s="176"/>
      <c r="G34" s="165"/>
      <c r="H34" s="178"/>
      <c r="I34" s="165"/>
      <c r="J34" s="176"/>
      <c r="K34" s="165">
        <v>11817</v>
      </c>
      <c r="L34" s="176"/>
      <c r="M34" s="165">
        <v>2598391</v>
      </c>
      <c r="N34" s="178"/>
      <c r="O34" s="165">
        <v>452237</v>
      </c>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165"/>
      <c r="N36" s="178"/>
      <c r="O36" s="165"/>
      <c r="P36" s="176"/>
    </row>
    <row r="37" spans="1:16" s="39" customFormat="1" ht="30" x14ac:dyDescent="0.2">
      <c r="B37" s="97"/>
      <c r="C37" s="80"/>
      <c r="D37" s="81" t="s">
        <v>43</v>
      </c>
      <c r="E37" s="177"/>
      <c r="F37" s="166"/>
      <c r="G37" s="177"/>
      <c r="H37" s="179"/>
      <c r="I37" s="177"/>
      <c r="J37" s="166"/>
      <c r="K37" s="177"/>
      <c r="L37" s="166"/>
      <c r="M37" s="177"/>
      <c r="N37" s="179"/>
      <c r="O37" s="177"/>
      <c r="P37" s="166"/>
    </row>
    <row r="38" spans="1:16" s="25" customFormat="1" x14ac:dyDescent="0.2">
      <c r="A38" s="39"/>
      <c r="B38" s="79"/>
      <c r="C38" s="80">
        <v>2.5</v>
      </c>
      <c r="D38" s="109" t="s">
        <v>29</v>
      </c>
      <c r="E38" s="165"/>
      <c r="F38" s="176"/>
      <c r="G38" s="165"/>
      <c r="H38" s="178"/>
      <c r="I38" s="165"/>
      <c r="J38" s="176"/>
      <c r="K38" s="165"/>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 ca="1">E29+E32-E34+E36-E38+E40+E43-E45+E47+E48-E49+E50</f>
        <v>0</v>
      </c>
      <c r="F51" s="190">
        <f ca="1">F30+F33+F37+F41+F44+F47+F48+F50</f>
        <v>0</v>
      </c>
      <c r="G51" s="189">
        <f ca="1">G29+G32-G34+G36-G38+G40+G43-G45+G47+G48-G49+G50</f>
        <v>0</v>
      </c>
      <c r="H51" s="190">
        <f ca="1">H30+H33+H37+H41+H44+H47+H48+H50</f>
        <v>0</v>
      </c>
      <c r="I51" s="189">
        <f ca="1">I29+I32-I34+I36-I38+I40+I43-I45+I47+I48-I49+I50</f>
        <v>0</v>
      </c>
      <c r="J51" s="190">
        <f ca="1">J30+J33+J37+J41+J44+J47+J48+J50</f>
        <v>0</v>
      </c>
      <c r="K51" s="189">
        <f ca="1">K29+K32-K34+K36-K38+K40+K43-K45+K47+K48-K49+K50</f>
        <v>89421</v>
      </c>
      <c r="L51" s="190">
        <f ca="1">L30+L33+L37+L41+L44+L47+L48+L50</f>
        <v>87094.997799999997</v>
      </c>
      <c r="M51" s="189">
        <f ca="1">M29+M32-M34+M36-M38+M40+M43-M45+M47+M48-M49+M50</f>
        <v>26337584</v>
      </c>
      <c r="N51" s="190">
        <f ca="1">N30+N33+N37+N41+N44+N47+N48+N50</f>
        <v>26066605.516899999</v>
      </c>
      <c r="O51" s="189">
        <f ca="1">O29+O32-O34+O36-O38+O40+O43-O45+O47+O48-O49+O50</f>
        <v>3883958</v>
      </c>
      <c r="P51" s="190">
        <f ca="1">P30+P33+P37+P41+P44+P47+P48+P50</f>
        <v>3917480.3317000004</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30" priority="93" stopIfTrue="1" operator="lessThan">
      <formula>0</formula>
    </cfRule>
  </conditionalFormatting>
  <conditionalFormatting sqref="O49 O45 M45 M49 K45 K49 K40 M40 O40 O38 M38 K38 K34 M34 O34 L41 N41 P41 K32 M32 O32 K36 M36 O36 L33 L37 N37 P37 L44 N44 P44 N33 P33">
    <cfRule type="cellIs" dxfId="29" priority="17" stopIfTrue="1" operator="lessThan">
      <formula>0</formula>
    </cfRule>
  </conditionalFormatting>
  <conditionalFormatting sqref="G22:G25">
    <cfRule type="cellIs" dxfId="28" priority="14" stopIfTrue="1" operator="lessThan">
      <formula>0</formula>
    </cfRule>
  </conditionalFormatting>
  <conditionalFormatting sqref="I22:I25">
    <cfRule type="cellIs" dxfId="27" priority="13" stopIfTrue="1" operator="lessThan">
      <formula>0</formula>
    </cfRule>
  </conditionalFormatting>
  <conditionalFormatting sqref="K22:K25">
    <cfRule type="cellIs" dxfId="26" priority="12" stopIfTrue="1" operator="lessThan">
      <formula>0</formula>
    </cfRule>
  </conditionalFormatting>
  <conditionalFormatting sqref="M22:M25">
    <cfRule type="cellIs" dxfId="25" priority="11" stopIfTrue="1" operator="lessThan">
      <formula>0</formula>
    </cfRule>
  </conditionalFormatting>
  <conditionalFormatting sqref="O22:O25">
    <cfRule type="cellIs" dxfId="24" priority="10" stopIfTrue="1" operator="lessThan">
      <formula>0</formula>
    </cfRule>
  </conditionalFormatting>
  <conditionalFormatting sqref="G29 H30">
    <cfRule type="cellIs" dxfId="23" priority="9" stopIfTrue="1" operator="lessThan">
      <formula>0</formula>
    </cfRule>
  </conditionalFormatting>
  <conditionalFormatting sqref="I29 J30">
    <cfRule type="cellIs" dxfId="22" priority="8" stopIfTrue="1" operator="lessThan">
      <formula>0</formula>
    </cfRule>
  </conditionalFormatting>
  <conditionalFormatting sqref="K29 L30">
    <cfRule type="cellIs" dxfId="21" priority="7" stopIfTrue="1" operator="lessThan">
      <formula>0</formula>
    </cfRule>
  </conditionalFormatting>
  <conditionalFormatting sqref="M29">
    <cfRule type="cellIs" dxfId="20" priority="6" stopIfTrue="1" operator="lessThan">
      <formula>0</formula>
    </cfRule>
  </conditionalFormatting>
  <conditionalFormatting sqref="O29">
    <cfRule type="cellIs" dxfId="19" priority="5" stopIfTrue="1" operator="lessThan">
      <formula>0</formula>
    </cfRule>
  </conditionalFormatting>
  <conditionalFormatting sqref="N30">
    <cfRule type="cellIs" dxfId="18" priority="2" stopIfTrue="1" operator="lessThan">
      <formula>0</formula>
    </cfRule>
  </conditionalFormatting>
  <conditionalFormatting sqref="P30">
    <cfRule type="cellIs" dxfId="17" priority="1" stopIfTrue="1" operator="lessThan">
      <formula>0</formula>
    </cfRule>
  </conditionalFormatting>
  <pageMargins left="0.2" right="0.2" top="0.35" bottom="0.25" header="0.2" footer="0.2"/>
  <pageSetup scale="31"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view="pageBreakPreview" topLeftCell="A59" zoomScale="60" zoomScaleNormal="70" workbookViewId="0">
      <selection activeCell="C8" sqref="C8:C10"/>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 ca="1">'Cover Page'!C7</f>
        <v>0</v>
      </c>
      <c r="D6" s="347" t="s">
        <v>125</v>
      </c>
    </row>
    <row r="7" spans="2:5" s="2" customFormat="1" ht="15.75" customHeight="1" x14ac:dyDescent="0.25">
      <c r="B7" s="44" t="s">
        <v>88</v>
      </c>
    </row>
    <row r="8" spans="2:5" s="2" customFormat="1" ht="15" customHeight="1" x14ac:dyDescent="0.2">
      <c r="B8" s="198">
        <f ca="1">'Cover Page'!C8</f>
        <v>0</v>
      </c>
    </row>
    <row r="9" spans="2:5" s="2" customFormat="1" ht="15.75" customHeight="1" x14ac:dyDescent="0.25">
      <c r="B9" s="54" t="s">
        <v>90</v>
      </c>
    </row>
    <row r="10" spans="2:5" s="2" customFormat="1" ht="15" customHeight="1" x14ac:dyDescent="0.2">
      <c r="B10" s="198">
        <f ca="1">'Cover Page'!C9</f>
        <v>0</v>
      </c>
    </row>
    <row r="11" spans="2:5" s="2" customFormat="1" ht="15.75" x14ac:dyDescent="0.25">
      <c r="B11" s="54" t="s">
        <v>85</v>
      </c>
    </row>
    <row r="12" spans="2:5" s="2" customFormat="1" x14ac:dyDescent="0.2">
      <c r="B12" s="198">
        <f ca="1">'Cover Page'!C6</f>
        <v>0</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60" x14ac:dyDescent="0.2">
      <c r="B18" s="203" t="s">
        <v>35</v>
      </c>
      <c r="C18" s="212"/>
      <c r="D18" s="350" t="s">
        <v>163</v>
      </c>
      <c r="E18" s="208"/>
    </row>
    <row r="19" spans="2:5" s="199" customFormat="1" x14ac:dyDescent="0.2">
      <c r="B19" s="203"/>
      <c r="C19" s="212"/>
      <c r="D19" s="350"/>
      <c r="E19" s="208"/>
    </row>
    <row r="20" spans="2:5" s="199" customFormat="1" x14ac:dyDescent="0.2">
      <c r="B20" s="203"/>
      <c r="C20" s="212"/>
      <c r="D20" s="350"/>
      <c r="E20" s="208"/>
    </row>
    <row r="21" spans="2:5" s="199" customFormat="1" x14ac:dyDescent="0.2">
      <c r="B21" s="203"/>
      <c r="C21" s="212"/>
      <c r="D21" s="350"/>
      <c r="E21" s="208"/>
    </row>
    <row r="22" spans="2:5" s="199" customFormat="1" x14ac:dyDescent="0.2">
      <c r="B22" s="203"/>
      <c r="C22" s="212"/>
      <c r="D22" s="350"/>
      <c r="E22" s="208"/>
    </row>
    <row r="23" spans="2:5" s="199" customFormat="1" ht="15.75"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90" x14ac:dyDescent="0.2">
      <c r="B26" s="203" t="s">
        <v>165</v>
      </c>
      <c r="C26" s="212"/>
      <c r="D26" s="350" t="s">
        <v>164</v>
      </c>
      <c r="E26" s="208"/>
    </row>
    <row r="27" spans="2:5" s="199" customFormat="1" x14ac:dyDescent="0.2">
      <c r="B27" s="203"/>
      <c r="C27" s="212"/>
      <c r="D27" s="350"/>
      <c r="E27" s="208"/>
    </row>
    <row r="28" spans="2:5" s="199" customFormat="1" x14ac:dyDescent="0.2">
      <c r="B28" s="203"/>
      <c r="C28" s="212"/>
      <c r="D28" s="350"/>
      <c r="E28" s="208"/>
    </row>
    <row r="29" spans="2:5" s="199" customFormat="1" x14ac:dyDescent="0.2">
      <c r="B29" s="203"/>
      <c r="C29" s="214"/>
      <c r="D29" s="350"/>
      <c r="E29" s="208"/>
    </row>
    <row r="30" spans="2:5" s="199" customFormat="1" x14ac:dyDescent="0.2">
      <c r="B30" s="203"/>
      <c r="C30" s="214"/>
      <c r="D30" s="350"/>
      <c r="E30" s="208"/>
    </row>
    <row r="31" spans="2:5" s="199" customFormat="1" x14ac:dyDescent="0.2">
      <c r="B31" s="203"/>
      <c r="C31" s="215"/>
      <c r="D31" s="350"/>
      <c r="E31" s="208"/>
    </row>
    <row r="32" spans="2:5" s="199" customFormat="1" x14ac:dyDescent="0.2">
      <c r="B32" s="205" t="s">
        <v>80</v>
      </c>
      <c r="C32" s="216"/>
      <c r="D32" s="348"/>
      <c r="E32" s="208"/>
    </row>
    <row r="33" spans="2:5" s="199" customFormat="1" ht="105" x14ac:dyDescent="0.2">
      <c r="B33" s="203" t="s">
        <v>166</v>
      </c>
      <c r="C33" s="212"/>
      <c r="D33" s="350" t="s">
        <v>167</v>
      </c>
      <c r="E33" s="208"/>
    </row>
    <row r="34" spans="2:5" s="199" customFormat="1" x14ac:dyDescent="0.2">
      <c r="B34" s="203"/>
      <c r="C34" s="212"/>
      <c r="D34" s="350"/>
      <c r="E34" s="208"/>
    </row>
    <row r="35" spans="2:5" s="199" customFormat="1" x14ac:dyDescent="0.2">
      <c r="B35" s="203"/>
      <c r="C35" s="212"/>
      <c r="D35" s="350"/>
      <c r="E35" s="208"/>
    </row>
    <row r="36" spans="2:5" s="199" customFormat="1" x14ac:dyDescent="0.2">
      <c r="B36" s="203"/>
      <c r="C36" s="214"/>
      <c r="D36" s="350"/>
      <c r="E36" s="208"/>
    </row>
    <row r="37" spans="2:5" s="199" customFormat="1" x14ac:dyDescent="0.2">
      <c r="B37" s="203"/>
      <c r="C37" s="214"/>
      <c r="D37" s="350"/>
      <c r="E37" s="208"/>
    </row>
    <row r="38" spans="2:5" s="199" customFormat="1" x14ac:dyDescent="0.2">
      <c r="B38" s="203"/>
      <c r="C38" s="215"/>
      <c r="D38" s="350"/>
      <c r="E38" s="208"/>
    </row>
    <row r="39" spans="2:5" s="199" customFormat="1" x14ac:dyDescent="0.2">
      <c r="B39" s="205" t="s">
        <v>81</v>
      </c>
      <c r="C39" s="216"/>
      <c r="D39" s="348"/>
      <c r="E39" s="208"/>
    </row>
    <row r="40" spans="2:5" s="199" customFormat="1" x14ac:dyDescent="0.2">
      <c r="B40" s="203" t="s">
        <v>168</v>
      </c>
      <c r="C40" s="212"/>
      <c r="D40" s="350"/>
      <c r="E40" s="208"/>
    </row>
    <row r="41" spans="2:5" s="199" customFormat="1" x14ac:dyDescent="0.2">
      <c r="B41" s="203"/>
      <c r="C41" s="212"/>
      <c r="D41" s="350"/>
      <c r="E41" s="208"/>
    </row>
    <row r="42" spans="2:5" s="199" customFormat="1" x14ac:dyDescent="0.2">
      <c r="B42" s="203"/>
      <c r="C42" s="212"/>
      <c r="D42" s="350"/>
      <c r="E42" s="208"/>
    </row>
    <row r="43" spans="2:5" s="199" customFormat="1" x14ac:dyDescent="0.2">
      <c r="B43" s="203"/>
      <c r="C43" s="214"/>
      <c r="D43" s="350"/>
      <c r="E43" s="208"/>
    </row>
    <row r="44" spans="2:5" s="199" customFormat="1" x14ac:dyDescent="0.2">
      <c r="B44" s="203"/>
      <c r="C44" s="214"/>
      <c r="D44" s="350"/>
      <c r="E44" s="208"/>
    </row>
    <row r="45" spans="2:5" s="199" customFormat="1" x14ac:dyDescent="0.2">
      <c r="B45" s="203"/>
      <c r="C45" s="215"/>
      <c r="D45" s="350"/>
      <c r="E45" s="208"/>
    </row>
    <row r="46" spans="2:5" s="199" customFormat="1" x14ac:dyDescent="0.2">
      <c r="B46" s="205" t="s">
        <v>82</v>
      </c>
      <c r="C46" s="216"/>
      <c r="D46" s="348"/>
      <c r="E46" s="208"/>
    </row>
    <row r="47" spans="2:5" s="199" customFormat="1" ht="75" x14ac:dyDescent="0.2">
      <c r="B47" s="203" t="s">
        <v>169</v>
      </c>
      <c r="C47" s="212"/>
      <c r="D47" s="350" t="s">
        <v>170</v>
      </c>
      <c r="E47" s="208"/>
    </row>
    <row r="48" spans="2:5" s="199" customFormat="1" x14ac:dyDescent="0.2">
      <c r="B48" s="203"/>
      <c r="C48" s="212"/>
      <c r="D48" s="350"/>
      <c r="E48" s="208"/>
    </row>
    <row r="49" spans="2:5" s="199" customFormat="1" x14ac:dyDescent="0.2">
      <c r="B49" s="203"/>
      <c r="C49" s="212"/>
      <c r="D49" s="350"/>
      <c r="E49" s="208"/>
    </row>
    <row r="50" spans="2:5" s="199" customFormat="1" x14ac:dyDescent="0.2">
      <c r="B50" s="203"/>
      <c r="C50" s="214"/>
      <c r="D50" s="350"/>
      <c r="E50" s="208"/>
    </row>
    <row r="51" spans="2:5" s="199" customFormat="1" x14ac:dyDescent="0.2">
      <c r="B51" s="203"/>
      <c r="C51" s="214"/>
      <c r="D51" s="350"/>
      <c r="E51" s="208"/>
    </row>
    <row r="52" spans="2:5" s="199" customFormat="1" ht="15.75"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90" x14ac:dyDescent="0.2">
      <c r="B55" s="203" t="s">
        <v>171</v>
      </c>
      <c r="C55" s="217"/>
      <c r="D55" s="350" t="s">
        <v>172</v>
      </c>
      <c r="E55" s="218"/>
    </row>
    <row r="56" spans="2:5" s="219" customFormat="1" ht="90" x14ac:dyDescent="0.2">
      <c r="B56" s="203" t="s">
        <v>173</v>
      </c>
      <c r="C56" s="214"/>
      <c r="D56" s="350" t="s">
        <v>174</v>
      </c>
      <c r="E56" s="218"/>
    </row>
    <row r="57" spans="2:5" s="219" customFormat="1" x14ac:dyDescent="0.2">
      <c r="B57" s="203"/>
      <c r="C57" s="214"/>
      <c r="D57" s="350"/>
      <c r="E57" s="218"/>
    </row>
    <row r="58" spans="2:5" s="219" customFormat="1" x14ac:dyDescent="0.2">
      <c r="B58" s="203"/>
      <c r="C58" s="214"/>
      <c r="D58" s="350"/>
      <c r="E58" s="218"/>
    </row>
    <row r="59" spans="2:5" s="219" customFormat="1" x14ac:dyDescent="0.2">
      <c r="B59" s="203"/>
      <c r="C59" s="214"/>
      <c r="D59" s="350"/>
      <c r="E59" s="218"/>
    </row>
    <row r="60" spans="2:5" s="219" customFormat="1" x14ac:dyDescent="0.2">
      <c r="B60" s="203"/>
      <c r="C60" s="220"/>
      <c r="D60" s="350"/>
      <c r="E60" s="218"/>
    </row>
    <row r="61" spans="2:5" s="199" customFormat="1" x14ac:dyDescent="0.2">
      <c r="B61" s="206" t="s">
        <v>110</v>
      </c>
      <c r="C61" s="213"/>
      <c r="D61" s="348"/>
      <c r="E61" s="208"/>
    </row>
    <row r="62" spans="2:5" s="219" customFormat="1" ht="90" x14ac:dyDescent="0.2">
      <c r="B62" s="203" t="s">
        <v>176</v>
      </c>
      <c r="C62" s="217"/>
      <c r="D62" s="350" t="s">
        <v>174</v>
      </c>
      <c r="E62" s="218"/>
    </row>
    <row r="63" spans="2:5" s="219" customFormat="1" x14ac:dyDescent="0.2">
      <c r="B63" s="203"/>
      <c r="C63" s="212"/>
      <c r="D63" s="350"/>
      <c r="E63" s="218"/>
    </row>
    <row r="64" spans="2:5" s="219" customFormat="1" x14ac:dyDescent="0.2">
      <c r="B64" s="203"/>
      <c r="C64" s="214"/>
      <c r="D64" s="350"/>
      <c r="E64" s="218"/>
    </row>
    <row r="65" spans="2:5" s="219" customFormat="1" x14ac:dyDescent="0.2">
      <c r="B65" s="203"/>
      <c r="C65" s="214"/>
      <c r="D65" s="350"/>
      <c r="E65" s="218"/>
    </row>
    <row r="66" spans="2:5" s="219" customFormat="1" x14ac:dyDescent="0.2">
      <c r="B66" s="203"/>
      <c r="C66" s="214"/>
      <c r="D66" s="350"/>
      <c r="E66" s="218"/>
    </row>
    <row r="67" spans="2:5" s="219" customFormat="1" x14ac:dyDescent="0.2">
      <c r="B67" s="203"/>
      <c r="C67" s="220"/>
      <c r="D67" s="350"/>
      <c r="E67" s="218"/>
    </row>
    <row r="68" spans="2:5" s="199" customFormat="1" x14ac:dyDescent="0.2">
      <c r="B68" s="206" t="s">
        <v>111</v>
      </c>
      <c r="C68" s="213"/>
      <c r="D68" s="348"/>
      <c r="E68" s="208"/>
    </row>
    <row r="69" spans="2:5" s="219" customFormat="1" x14ac:dyDescent="0.2">
      <c r="B69" s="203" t="s">
        <v>168</v>
      </c>
      <c r="C69" s="217"/>
      <c r="D69" s="350" t="s">
        <v>175</v>
      </c>
      <c r="E69" s="218"/>
    </row>
    <row r="70" spans="2:5" s="219" customFormat="1" x14ac:dyDescent="0.2">
      <c r="B70" s="203"/>
      <c r="C70" s="212"/>
      <c r="D70" s="350"/>
      <c r="E70" s="218"/>
    </row>
    <row r="71" spans="2:5" s="219" customFormat="1" x14ac:dyDescent="0.2">
      <c r="B71" s="203"/>
      <c r="C71" s="214"/>
      <c r="D71" s="350"/>
      <c r="E71" s="218"/>
    </row>
    <row r="72" spans="2:5" s="219" customFormat="1" x14ac:dyDescent="0.2">
      <c r="B72" s="203"/>
      <c r="C72" s="214"/>
      <c r="D72" s="350"/>
      <c r="E72" s="218"/>
    </row>
    <row r="73" spans="2:5" s="219" customFormat="1" x14ac:dyDescent="0.2">
      <c r="B73" s="203"/>
      <c r="C73" s="214"/>
      <c r="D73" s="350"/>
      <c r="E73" s="218"/>
    </row>
    <row r="74" spans="2:5" s="219" customFormat="1" x14ac:dyDescent="0.2">
      <c r="B74" s="203"/>
      <c r="C74" s="220"/>
      <c r="D74" s="350"/>
      <c r="E74" s="218"/>
    </row>
    <row r="75" spans="2:5" s="199" customFormat="1" x14ac:dyDescent="0.2">
      <c r="B75" s="206" t="s">
        <v>128</v>
      </c>
      <c r="C75" s="213"/>
      <c r="D75" s="348"/>
      <c r="E75" s="208"/>
    </row>
    <row r="76" spans="2:5" s="219" customFormat="1" ht="105" x14ac:dyDescent="0.2">
      <c r="B76" s="203" t="s">
        <v>177</v>
      </c>
      <c r="C76" s="217"/>
      <c r="D76" s="350" t="s">
        <v>178</v>
      </c>
      <c r="E76" s="218"/>
    </row>
    <row r="77" spans="2:5" s="219" customFormat="1" x14ac:dyDescent="0.2">
      <c r="B77" s="203"/>
      <c r="C77" s="212"/>
      <c r="D77" s="350"/>
      <c r="E77" s="218"/>
    </row>
    <row r="78" spans="2:5" s="219" customFormat="1" x14ac:dyDescent="0.2">
      <c r="B78" s="203"/>
      <c r="C78" s="214"/>
      <c r="D78" s="350"/>
      <c r="E78" s="218"/>
    </row>
    <row r="79" spans="2:5" s="219" customFormat="1" x14ac:dyDescent="0.2">
      <c r="B79" s="203"/>
      <c r="C79" s="214"/>
      <c r="D79" s="350"/>
      <c r="E79" s="218"/>
    </row>
    <row r="80" spans="2:5" s="219" customFormat="1" x14ac:dyDescent="0.2">
      <c r="B80" s="203"/>
      <c r="C80" s="214"/>
      <c r="D80" s="350"/>
      <c r="E80" s="218"/>
    </row>
    <row r="81" spans="2:5" s="219" customFormat="1" ht="15.75"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5"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A7" zoomScale="85" zoomScaleNormal="85" workbookViewId="0">
      <pane xSplit="4" topLeftCell="Q1" activePane="topRight" state="frozen"/>
      <selection activeCell="C8" sqref="C8:C10"/>
      <selection pane="topRight" activeCell="C8" sqref="C8:C10"/>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6.42578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 ca="1">'Cover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 ca="1">'Cover Page'!C8</f>
        <v>National Guardian Life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t="str">
        <f ca="1">'Cover Page'!C9</f>
        <v>National Guardian Life Insurance Company</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 ca="1">'Cover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2">
        <v>401779</v>
      </c>
      <c r="J21" s="262">
        <v>0</v>
      </c>
      <c r="K21" s="178"/>
      <c r="L21" s="176"/>
      <c r="M21" s="262">
        <v>339967</v>
      </c>
      <c r="N21" s="262">
        <v>0</v>
      </c>
      <c r="O21" s="178"/>
      <c r="P21" s="176"/>
      <c r="Q21" s="261">
        <v>231179</v>
      </c>
      <c r="R21" s="262">
        <v>108348</v>
      </c>
      <c r="S21" s="178"/>
      <c r="T21" s="176"/>
      <c r="U21" s="262">
        <v>8530084</v>
      </c>
      <c r="V21" s="262">
        <v>18611412</v>
      </c>
      <c r="W21" s="178"/>
      <c r="X21" s="176"/>
      <c r="Y21" s="262">
        <v>3090610</v>
      </c>
      <c r="Z21" s="262">
        <v>3217426</v>
      </c>
      <c r="AA21" s="178"/>
      <c r="AB21" s="176"/>
    </row>
    <row r="22" spans="1:28" s="43" customFormat="1" ht="30" x14ac:dyDescent="0.2">
      <c r="B22" s="228"/>
      <c r="C22" s="80">
        <v>1.2</v>
      </c>
      <c r="D22" s="230" t="s">
        <v>132</v>
      </c>
      <c r="E22" s="263"/>
      <c r="F22" s="264"/>
      <c r="G22" s="265">
        <f ca="1">'Pt 1 Summary of Data'!F24</f>
        <v>0</v>
      </c>
      <c r="H22" s="266">
        <f ca="1">SUM(E22:G22)</f>
        <v>0</v>
      </c>
      <c r="I22" s="264">
        <v>401779</v>
      </c>
      <c r="J22" s="264">
        <v>0</v>
      </c>
      <c r="K22" s="265">
        <f ca="1">'Pt 1 Summary of Data'!H24</f>
        <v>0</v>
      </c>
      <c r="L22" s="266">
        <f ca="1">SUM(I22:K22)</f>
        <v>401779</v>
      </c>
      <c r="M22" s="264">
        <v>339967</v>
      </c>
      <c r="N22" s="264">
        <v>0</v>
      </c>
      <c r="O22" s="265">
        <f ca="1">'Pt 1 Summary of Data'!J24</f>
        <v>0</v>
      </c>
      <c r="P22" s="266">
        <f ca="1">SUM(M22:O22)</f>
        <v>339967</v>
      </c>
      <c r="Q22" s="263">
        <v>231179</v>
      </c>
      <c r="R22" s="264">
        <v>108348</v>
      </c>
      <c r="S22" s="265">
        <f ca="1">'Pt 1 Summary of Data'!L24</f>
        <v>87094.997799999997</v>
      </c>
      <c r="T22" s="266">
        <f ca="1">SUM(Q22:S22)</f>
        <v>426621.99780000001</v>
      </c>
      <c r="U22" s="264">
        <v>8530084</v>
      </c>
      <c r="V22" s="264">
        <v>18611412</v>
      </c>
      <c r="W22" s="265">
        <f ca="1">'Pt 1 Summary of Data'!N24</f>
        <v>26066605.516899999</v>
      </c>
      <c r="X22" s="266">
        <f ca="1">SUM(U22:W22)</f>
        <v>53208101.516900003</v>
      </c>
      <c r="Y22" s="264">
        <v>3090610</v>
      </c>
      <c r="Z22" s="264">
        <v>3217426</v>
      </c>
      <c r="AA22" s="265">
        <f ca="1">'Pt 1 Summary of Data'!P24</f>
        <v>3917480.3317000004</v>
      </c>
      <c r="AB22" s="266">
        <f ca="1">SUM(Y22:AA22)</f>
        <v>10225516.331700001</v>
      </c>
    </row>
    <row r="23" spans="1:28" s="49" customFormat="1" x14ac:dyDescent="0.2">
      <c r="A23" s="43"/>
      <c r="B23" s="231"/>
      <c r="C23" s="80">
        <v>1.3</v>
      </c>
      <c r="D23" s="230" t="s">
        <v>121</v>
      </c>
      <c r="E23" s="267">
        <f ca="1">SUM(E$22)</f>
        <v>0</v>
      </c>
      <c r="F23" s="267">
        <f ca="1">SUM(F$22)</f>
        <v>0</v>
      </c>
      <c r="G23" s="267">
        <f ca="1">SUM(G$22:G$22)</f>
        <v>0</v>
      </c>
      <c r="H23" s="266">
        <f ca="1">SUM(E23:G23)</f>
        <v>0</v>
      </c>
      <c r="I23" s="267">
        <f ca="1">SUM(I$22:I$22)</f>
        <v>401779</v>
      </c>
      <c r="J23" s="267">
        <f ca="1">SUM(J$22:J$22)</f>
        <v>0</v>
      </c>
      <c r="K23" s="267">
        <f ca="1">SUM(K$22:K$22)</f>
        <v>0</v>
      </c>
      <c r="L23" s="266">
        <f ca="1">SUM(I23:K23)</f>
        <v>401779</v>
      </c>
      <c r="M23" s="267">
        <f ca="1">SUM(M$22:M$22)</f>
        <v>339967</v>
      </c>
      <c r="N23" s="267">
        <f ca="1">SUM(N$22:N$22)</f>
        <v>0</v>
      </c>
      <c r="O23" s="267">
        <f ca="1">SUM(O$22:O$22)</f>
        <v>0</v>
      </c>
      <c r="P23" s="266">
        <f ca="1">SUM(M23:O23)</f>
        <v>339967</v>
      </c>
      <c r="Q23" s="267">
        <f ca="1">SUM(Q$22:Q$22)</f>
        <v>231179</v>
      </c>
      <c r="R23" s="267">
        <f ca="1">SUM(R$22:R$22)</f>
        <v>108348</v>
      </c>
      <c r="S23" s="267">
        <f ca="1">SUM(S$22:S$22)</f>
        <v>87094.997799999997</v>
      </c>
      <c r="T23" s="266">
        <f ca="1">SUM(Q23:S23)</f>
        <v>426621.99780000001</v>
      </c>
      <c r="U23" s="267">
        <f ca="1">SUM(U$22:U$22)</f>
        <v>8530084</v>
      </c>
      <c r="V23" s="267">
        <f ca="1">SUM(V$22:V$22)</f>
        <v>18611412</v>
      </c>
      <c r="W23" s="267">
        <f ca="1">SUM(W$22:W$22)</f>
        <v>26066605.516899999</v>
      </c>
      <c r="X23" s="266">
        <f ca="1">SUM(U23:W23)</f>
        <v>53208101.516900003</v>
      </c>
      <c r="Y23" s="267">
        <f ca="1">SUM(Y$22:Y$22)</f>
        <v>3090610</v>
      </c>
      <c r="Z23" s="267">
        <f ca="1">SUM(Z$22:Z$22)</f>
        <v>3217426</v>
      </c>
      <c r="AA23" s="267">
        <f ca="1">SUM(AA$22:AA$22)</f>
        <v>3917480.3317000004</v>
      </c>
      <c r="AB23" s="266">
        <f ca="1">SUM(Y23:AA23)</f>
        <v>10225516.331700001</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 ca="1">'Pt 1 Summary of Data'!F21</f>
        <v>0</v>
      </c>
      <c r="H26" s="266">
        <f ca="1">SUM(E26:G26)</f>
        <v>0</v>
      </c>
      <c r="I26" s="405">
        <v>641775</v>
      </c>
      <c r="J26" s="264">
        <v>19634</v>
      </c>
      <c r="K26" s="274">
        <f ca="1">'Pt 1 Summary of Data'!H21</f>
        <v>0</v>
      </c>
      <c r="L26" s="266">
        <f ca="1">SUM(I26:K26)</f>
        <v>661409</v>
      </c>
      <c r="M26" s="264">
        <v>543041</v>
      </c>
      <c r="N26" s="264">
        <v>16613</v>
      </c>
      <c r="O26" s="274">
        <f ca="1">'Pt 1 Summary of Data'!J21</f>
        <v>0</v>
      </c>
      <c r="P26" s="266">
        <f ca="1">SUM(M26:O26)</f>
        <v>559654</v>
      </c>
      <c r="Q26" s="273">
        <v>369270</v>
      </c>
      <c r="R26" s="264">
        <v>342796</v>
      </c>
      <c r="S26" s="274">
        <f ca="1">'Pt 1 Summary of Data'!L21</f>
        <v>271134</v>
      </c>
      <c r="T26" s="266">
        <f ca="1">SUM(Q26:S26)</f>
        <v>983200</v>
      </c>
      <c r="U26" s="264">
        <v>13625383</v>
      </c>
      <c r="V26" s="264">
        <v>25925039</v>
      </c>
      <c r="W26" s="274">
        <f ca="1">'Pt 1 Summary of Data'!N21</f>
        <v>34741841</v>
      </c>
      <c r="X26" s="266">
        <f ca="1">SUM(U26:W26)</f>
        <v>74292263</v>
      </c>
      <c r="Y26" s="264">
        <v>4936732</v>
      </c>
      <c r="Z26" s="264">
        <v>4302623</v>
      </c>
      <c r="AA26" s="274">
        <f ca="1">'Pt 1 Summary of Data'!P21</f>
        <v>4520216</v>
      </c>
      <c r="AB26" s="266">
        <f ca="1">SUM(Y26:AA26)</f>
        <v>13759571</v>
      </c>
    </row>
    <row r="27" spans="1:28" s="43" customFormat="1" ht="30" x14ac:dyDescent="0.2">
      <c r="B27" s="228"/>
      <c r="C27" s="80">
        <v>2.2000000000000002</v>
      </c>
      <c r="D27" s="230" t="s">
        <v>84</v>
      </c>
      <c r="E27" s="273"/>
      <c r="F27" s="264"/>
      <c r="G27" s="274">
        <f ca="1">'Pt 1 Summary of Data'!F35</f>
        <v>0</v>
      </c>
      <c r="H27" s="266">
        <f ca="1">SUM(E27:G27)</f>
        <v>0</v>
      </c>
      <c r="I27" s="405">
        <v>19342.712500000001</v>
      </c>
      <c r="J27" s="264">
        <v>0</v>
      </c>
      <c r="K27" s="274">
        <f ca="1">'Pt 1 Summary of Data'!H35</f>
        <v>0</v>
      </c>
      <c r="L27" s="266">
        <f ca="1">SUM(I27:K27)</f>
        <v>19342.712500000001</v>
      </c>
      <c r="M27" s="264">
        <v>16366</v>
      </c>
      <c r="N27" s="264">
        <v>0</v>
      </c>
      <c r="O27" s="274">
        <f ca="1">'Pt 1 Summary of Data'!J35</f>
        <v>0</v>
      </c>
      <c r="P27" s="266">
        <f ca="1">SUM(M27:O27)</f>
        <v>16366</v>
      </c>
      <c r="Q27" s="273">
        <v>11130</v>
      </c>
      <c r="R27" s="264">
        <v>14313</v>
      </c>
      <c r="S27" s="274">
        <f ca="1">'Pt 1 Summary of Data'!L35</f>
        <v>5919</v>
      </c>
      <c r="T27" s="266">
        <f ca="1">SUM(Q27:S27)</f>
        <v>31362</v>
      </c>
      <c r="U27" s="264">
        <v>410661</v>
      </c>
      <c r="V27" s="264">
        <v>101363</v>
      </c>
      <c r="W27" s="274">
        <f ca="1">'Pt 1 Summary of Data'!N35</f>
        <v>758439</v>
      </c>
      <c r="X27" s="266">
        <f ca="1">SUM(U27:W27)</f>
        <v>1270463</v>
      </c>
      <c r="Y27" s="264">
        <v>148790</v>
      </c>
      <c r="Z27" s="264">
        <v>179253</v>
      </c>
      <c r="AA27" s="274">
        <f ca="1">'Pt 1 Summary of Data'!P35</f>
        <v>98679</v>
      </c>
      <c r="AB27" s="266">
        <f ca="1">SUM(Y27:AA27)</f>
        <v>426722</v>
      </c>
    </row>
    <row r="28" spans="1:28" s="49" customFormat="1" x14ac:dyDescent="0.2">
      <c r="A28" s="43"/>
      <c r="B28" s="231"/>
      <c r="C28" s="80">
        <v>2.2999999999999998</v>
      </c>
      <c r="D28" s="230" t="s">
        <v>50</v>
      </c>
      <c r="E28" s="274">
        <f t="shared" ref="E28:AA28" ca="1" si="0">E$26-E$27</f>
        <v>0</v>
      </c>
      <c r="F28" s="274">
        <f t="shared" ca="1" si="0"/>
        <v>0</v>
      </c>
      <c r="G28" s="274">
        <f t="shared" ca="1" si="0"/>
        <v>0</v>
      </c>
      <c r="H28" s="112">
        <f ca="1">H$26-H$27</f>
        <v>0</v>
      </c>
      <c r="I28" s="274">
        <f ca="1">I$26-I$27</f>
        <v>622432.28749999998</v>
      </c>
      <c r="J28" s="274">
        <f ca="1">J$26-J$27</f>
        <v>19634</v>
      </c>
      <c r="K28" s="274">
        <f t="shared" ca="1" si="0"/>
        <v>0</v>
      </c>
      <c r="L28" s="112">
        <f ca="1">L$26-L$27</f>
        <v>642066.28749999998</v>
      </c>
      <c r="M28" s="274">
        <f t="shared" ca="1" si="0"/>
        <v>526675</v>
      </c>
      <c r="N28" s="274">
        <f t="shared" ca="1" si="0"/>
        <v>16613</v>
      </c>
      <c r="O28" s="274">
        <f t="shared" ca="1" si="0"/>
        <v>0</v>
      </c>
      <c r="P28" s="112">
        <f ca="1">P$26-P$27</f>
        <v>543288</v>
      </c>
      <c r="Q28" s="274">
        <f t="shared" ca="1" si="0"/>
        <v>358140</v>
      </c>
      <c r="R28" s="274">
        <f t="shared" ca="1" si="0"/>
        <v>328483</v>
      </c>
      <c r="S28" s="274">
        <f t="shared" ca="1" si="0"/>
        <v>265215</v>
      </c>
      <c r="T28" s="112">
        <f ca="1">T$26-T$27</f>
        <v>951838</v>
      </c>
      <c r="U28" s="274">
        <f t="shared" ca="1" si="0"/>
        <v>13214722</v>
      </c>
      <c r="V28" s="274">
        <f t="shared" ca="1" si="0"/>
        <v>25823676</v>
      </c>
      <c r="W28" s="274">
        <f t="shared" ca="1" si="0"/>
        <v>33983402</v>
      </c>
      <c r="X28" s="112">
        <f ca="1">X$26-X$27</f>
        <v>73021800</v>
      </c>
      <c r="Y28" s="274">
        <f t="shared" ca="1" si="0"/>
        <v>4787942</v>
      </c>
      <c r="Z28" s="274">
        <f t="shared" ca="1" si="0"/>
        <v>4123370</v>
      </c>
      <c r="AA28" s="274">
        <f t="shared" ca="1" si="0"/>
        <v>4421537</v>
      </c>
      <c r="AB28" s="112">
        <f ca="1">AB$26-AB$27</f>
        <v>13332849</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 ca="1">'Pt 1 Summary of Data'!F49</f>
        <v>0</v>
      </c>
      <c r="H30" s="281">
        <f ca="1">SUM(E30:G30)</f>
        <v>0</v>
      </c>
      <c r="I30" s="279">
        <v>5016</v>
      </c>
      <c r="J30" s="279">
        <v>0</v>
      </c>
      <c r="K30" s="283">
        <f ca="1">'Pt 1 Summary of Data'!H49</f>
        <v>0</v>
      </c>
      <c r="L30" s="281">
        <f ca="1">SUM(I30:K30)</f>
        <v>5016</v>
      </c>
      <c r="M30" s="282">
        <v>4244</v>
      </c>
      <c r="N30" s="279">
        <v>0</v>
      </c>
      <c r="O30" s="283">
        <f ca="1">'Pt 1 Summary of Data'!J49</f>
        <v>0</v>
      </c>
      <c r="P30" s="281">
        <f ca="1">SUM(M30:O30)</f>
        <v>4244</v>
      </c>
      <c r="Q30" s="278">
        <v>2886</v>
      </c>
      <c r="R30" s="279">
        <v>603</v>
      </c>
      <c r="S30" s="280">
        <f ca="1">'Pt 1 Summary of Data'!L49</f>
        <v>412</v>
      </c>
      <c r="T30" s="281">
        <f ca="1">SUM(Q30:S30)</f>
        <v>3901</v>
      </c>
      <c r="U30" s="282">
        <v>106497</v>
      </c>
      <c r="V30" s="279">
        <v>50970</v>
      </c>
      <c r="W30" s="283">
        <f ca="1">'Pt 1 Summary of Data'!N49</f>
        <v>65992.583333333328</v>
      </c>
      <c r="X30" s="281">
        <f ca="1">SUM(U30:W30)</f>
        <v>223459.58333333331</v>
      </c>
      <c r="Y30" s="282">
        <v>38586</v>
      </c>
      <c r="Z30" s="279">
        <v>8815</v>
      </c>
      <c r="AA30" s="283">
        <f ca="1">'Pt 1 Summary of Data'!P49</f>
        <v>10135.416666666666</v>
      </c>
      <c r="AB30" s="281">
        <f ca="1">SUM(Y30:AA30)</f>
        <v>57536.416666666664</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 ca="1">IF(H30&lt;1000,"Not Required to Calculate",H23/H28)</f>
        <v>Not Required to Calculate</v>
      </c>
      <c r="I33" s="292"/>
      <c r="J33" s="293"/>
      <c r="K33" s="293"/>
      <c r="L33" s="294">
        <f ca="1">IF(L30&lt;1000,"Not Required to Calculate",L23/L28)</f>
        <v>0.62575937690857197</v>
      </c>
      <c r="M33" s="292"/>
      <c r="N33" s="293"/>
      <c r="O33" s="293"/>
      <c r="P33" s="294">
        <f ca="1">IF(P30&lt;1000,"Not Required to Calculate",P23/P28)</f>
        <v>0.62575834548158615</v>
      </c>
      <c r="Q33" s="292"/>
      <c r="R33" s="293"/>
      <c r="S33" s="293"/>
      <c r="T33" s="294">
        <f ca="1">IF(T30&lt;1000,"Not Required to Calculate",T23/T28)</f>
        <v>0.44820862142507445</v>
      </c>
      <c r="U33" s="292"/>
      <c r="V33" s="293"/>
      <c r="W33" s="293"/>
      <c r="X33" s="294">
        <f ca="1">IF(X30&lt;1000,"Not Required to Calculate",X23/X28)</f>
        <v>0.72866050298540985</v>
      </c>
      <c r="Y33" s="292"/>
      <c r="Z33" s="293"/>
      <c r="AA33" s="293"/>
      <c r="AB33" s="294">
        <f ca="1">IF(AB30&lt;1000,"Not Required to Calculate",AB23/AB28)</f>
        <v>0.76694158403054002</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Q36" s="406"/>
      <c r="R36" s="406"/>
      <c r="S36" s="406"/>
      <c r="U36" s="406"/>
      <c r="V36" s="406"/>
      <c r="W36" s="406"/>
      <c r="Y36" s="406"/>
      <c r="Z36" s="406"/>
      <c r="AA36" s="406"/>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6" priority="73" stopIfTrue="1" operator="lessThan">
      <formula>0</formula>
    </cfRule>
  </conditionalFormatting>
  <conditionalFormatting sqref="K26:K27">
    <cfRule type="cellIs" dxfId="15" priority="36" stopIfTrue="1" operator="lessThan">
      <formula>0</formula>
    </cfRule>
  </conditionalFormatting>
  <conditionalFormatting sqref="S26:S27">
    <cfRule type="cellIs" dxfId="14" priority="32" stopIfTrue="1" operator="lessThan">
      <formula>0</formula>
    </cfRule>
  </conditionalFormatting>
  <conditionalFormatting sqref="O26:O27">
    <cfRule type="cellIs" dxfId="13" priority="33" stopIfTrue="1" operator="lessThan">
      <formula>0</formula>
    </cfRule>
  </conditionalFormatting>
  <conditionalFormatting sqref="W26:W27">
    <cfRule type="cellIs" dxfId="12" priority="30" stopIfTrue="1" operator="lessThan">
      <formula>0</formula>
    </cfRule>
  </conditionalFormatting>
  <conditionalFormatting sqref="AA26:AA27">
    <cfRule type="cellIs" dxfId="11" priority="28" stopIfTrue="1" operator="lessThan">
      <formula>0</formula>
    </cfRule>
  </conditionalFormatting>
  <conditionalFormatting sqref="E26:F27">
    <cfRule type="cellIs" dxfId="10" priority="16" stopIfTrue="1" operator="lessThan">
      <formula>0</formula>
    </cfRule>
  </conditionalFormatting>
  <conditionalFormatting sqref="J26:J27">
    <cfRule type="cellIs" dxfId="9" priority="13" stopIfTrue="1" operator="lessThan">
      <formula>0</formula>
    </cfRule>
  </conditionalFormatting>
  <conditionalFormatting sqref="N26:N27">
    <cfRule type="cellIs" dxfId="8" priority="11" stopIfTrue="1" operator="lessThan">
      <formula>0</formula>
    </cfRule>
  </conditionalFormatting>
  <conditionalFormatting sqref="Q26:Q27">
    <cfRule type="cellIs" dxfId="7" priority="10" stopIfTrue="1" operator="lessThan">
      <formula>0</formula>
    </cfRule>
  </conditionalFormatting>
  <conditionalFormatting sqref="R26:R27">
    <cfRule type="cellIs" dxfId="6" priority="9" stopIfTrue="1" operator="lessThan">
      <formula>0</formula>
    </cfRule>
  </conditionalFormatting>
  <conditionalFormatting sqref="V26:V27">
    <cfRule type="cellIs" dxfId="5" priority="7" stopIfTrue="1" operator="lessThan">
      <formula>0</formula>
    </cfRule>
  </conditionalFormatting>
  <conditionalFormatting sqref="Z26:Z27">
    <cfRule type="cellIs" dxfId="4" priority="5" stopIfTrue="1" operator="lessThan">
      <formula>0</formula>
    </cfRule>
  </conditionalFormatting>
  <conditionalFormatting sqref="I26:I27">
    <cfRule type="cellIs" dxfId="3" priority="4" stopIfTrue="1" operator="lessThan">
      <formula>0</formula>
    </cfRule>
  </conditionalFormatting>
  <conditionalFormatting sqref="M26:M27">
    <cfRule type="cellIs" dxfId="2" priority="3" stopIfTrue="1" operator="lessThan">
      <formula>0</formula>
    </cfRule>
  </conditionalFormatting>
  <conditionalFormatting sqref="U26:U27">
    <cfRule type="cellIs" dxfId="1" priority="2" stopIfTrue="1" operator="lessThan">
      <formula>0</formula>
    </cfRule>
  </conditionalFormatting>
  <conditionalFormatting sqref="Y26:Y27">
    <cfRule type="cellIs" dxfId="0" priority="1" stopIfTrue="1" operator="lessThan">
      <formula>0</formula>
    </cfRule>
  </conditionalFormatting>
  <pageMargins left="0.2" right="0.2" top="0.35" bottom="0.25" header="0.2" footer="0.2"/>
  <pageSetup scale="24"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C8" sqref="C8:C10"/>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 ca="1">'Cover Page'!C7</f>
        <v>0</v>
      </c>
    </row>
    <row r="7" spans="2:3" s="2" customFormat="1" ht="15.75" customHeight="1" x14ac:dyDescent="0.25">
      <c r="B7" s="44" t="s">
        <v>88</v>
      </c>
      <c r="C7" s="403" t="s">
        <v>127</v>
      </c>
    </row>
    <row r="8" spans="2:3" s="2" customFormat="1" ht="15.75" customHeight="1" x14ac:dyDescent="0.25">
      <c r="B8" s="298" t="str">
        <f ca="1">'Cover Page'!C8</f>
        <v>National Guardian Life Insurance Company</v>
      </c>
    </row>
    <row r="9" spans="2:3" s="2" customFormat="1" ht="15.75" customHeight="1" x14ac:dyDescent="0.25">
      <c r="B9" s="54" t="s">
        <v>90</v>
      </c>
    </row>
    <row r="10" spans="2:3" s="2" customFormat="1" ht="15.75" customHeight="1" x14ac:dyDescent="0.25">
      <c r="B10" s="298" t="str">
        <f ca="1">'Cover Page'!C9</f>
        <v>National Guardian Life Insurance Company</v>
      </c>
    </row>
    <row r="11" spans="2:3" s="2" customFormat="1" ht="15.75" x14ac:dyDescent="0.25">
      <c r="B11" s="54" t="s">
        <v>85</v>
      </c>
    </row>
    <row r="12" spans="2:3" s="2" customFormat="1" x14ac:dyDescent="0.2">
      <c r="B12" s="198" t="str">
        <f ca="1">'Cover Page'!C6</f>
        <v>2019</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2"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abSelected="1" view="pageBreakPreview" zoomScale="60" zoomScaleNormal="100" workbookViewId="0">
      <selection activeCell="B20" sqref="B20"/>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 ca="1">'Cover Page'!C7</f>
        <v>0</v>
      </c>
    </row>
    <row r="7" spans="2:4" ht="15.75" customHeight="1" x14ac:dyDescent="0.25">
      <c r="B7" s="44" t="s">
        <v>88</v>
      </c>
    </row>
    <row r="8" spans="2:4" ht="15.75" customHeight="1" x14ac:dyDescent="0.25">
      <c r="B8" s="298" t="str">
        <f ca="1">'Cover Page'!C8</f>
        <v>National Guardian Life Insurance Company</v>
      </c>
      <c r="D8" s="347" t="s">
        <v>91</v>
      </c>
    </row>
    <row r="9" spans="2:4" ht="15.75" customHeight="1" x14ac:dyDescent="0.25">
      <c r="B9" s="54" t="s">
        <v>90</v>
      </c>
    </row>
    <row r="10" spans="2:4" ht="15.75" customHeight="1" x14ac:dyDescent="0.25">
      <c r="B10" s="298" t="str">
        <f ca="1">'Cover Page'!C9</f>
        <v>National Guardian Life Insurance Company</v>
      </c>
    </row>
    <row r="11" spans="2:4" ht="15.75" x14ac:dyDescent="0.25">
      <c r="B11" s="54" t="s">
        <v>85</v>
      </c>
    </row>
    <row r="12" spans="2:4" x14ac:dyDescent="0.2">
      <c r="B12" s="198" t="str">
        <f ca="1">'Cover Page'!C6</f>
        <v>2019</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7"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2020-09-03T18:24:18Z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