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5FF26D04-8F38-4723-B939-A41DA79136C4}" xr6:coauthVersionLast="47" xr6:coauthVersionMax="47" xr10:uidLastSave="{00000000-0000-0000-0000-000000000000}"/>
  <bookViews>
    <workbookView xWindow="-120" yWindow="-120" windowWidth="29040" windowHeight="15720" tabRatio="66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3">'Pt 3 Expense Allocation'!$15:$15</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<sst xmlns="http://schemas.openxmlformats.org/spreadsheetml/2006/main" count="334" uniqueCount="191">
  <si>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</si>
  <si>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</si>
  <si>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</si>
  <si>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</si>
  <si>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</si>
  <si>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</si>
  <si>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</si>
  <si>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</si>
  <si>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</si>
  <si>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</si>
  <si>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</si>
  <si>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</si>
  <si>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</si>
  <si>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</si>
  <si>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</si>
  <si>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</si>
  <si>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</si>
  <si>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</si>
  <si>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</si>
  <si>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</si>
  <si>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</si>
  <si>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</si>
  <si>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</si>
  <si>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</si>
  <si>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</si>
  <si>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</si>
  <si>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</si>
  <si>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</si>
  <si>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</si>
  <si>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</si>
  <si>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</si>
  <si>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</si>
  <si>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</si>
  <si>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</si>
  <si>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</si>
  <si>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</si>
  <si>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</si>
  <si>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</si>
  <si>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</si>
  <si>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</si>
  <si>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</si>
  <si>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</si>
  <si>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</si>
  <si>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</si>
  <si>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</si>
  <si>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</si>
  <si>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</si>
  <si>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</si>
  <si>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</si>
  <si>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</si>
  <si>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</si>
  <si>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</si>
  <si>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</si>
  <si>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</si>
  <si>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</si>
  <si>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</si>
  <si>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</si>
  <si>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</si>
  <si>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</si>
  <si>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</si>
  <si>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</si>
  <si>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</si>
  <si>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</si>
  <si>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</si>
  <si>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</si>
  <si>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</si>
  <si>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</si>
  <si>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</si>
  <si>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</si>
  <si>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</si>
  <si>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</si>
  <si>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</si>
  <si>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</si>
  <si>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</si>
  <si>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</si>
  <si>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</si>
  <si>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</si>
  <si>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</si>
  <si>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</si>
  <si>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</si>
  <si>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</si>
  <si>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</si>
  <si>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</si>
  <si>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</si>
  <si>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</si>
  <si>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</si>
  <si>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</si>
  <si>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</si>
  <si>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</si>
  <si>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</si>
  <si>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</si>
  <si>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</si>
  <si>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</si>
  <si>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</si>
  <si>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</si>
  <si>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</si>
  <si>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</si>
  <si>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</si>
  <si>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</si>
  <si>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</si>
  <si>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</si>
  <si>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</si>
  <si>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</si>
  <si>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</si>
  <si>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</si>
  <si>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</si>
  <si>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</si>
  <si>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</si>
  <si>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</si>
  <si>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</si>
  <si>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</si>
  <si>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</si>
  <si>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</si>
  <si>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</si>
  <si>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</si>
  <si>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</si>
  <si>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</si>
  <si>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</si>
  <si>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</si>
  <si>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</si>
  <si>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</si>
  <si>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</si>
  <si>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</si>
  <si>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</si>
  <si>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</si>
  <si>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</si>
  <si>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</si>
  <si>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</si>
  <si>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</si>
  <si>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</si>
  <si>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</si>
  <si>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</si>
  <si>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</si>
  <si>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</si>
  <si>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</si>
  <si>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</si>
  <si>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</si>
  <si>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</si>
  <si>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</si>
  <si>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</si>
  <si>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</si>
  <si>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</si>
  <si>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</si>
  <si>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</si>
  <si>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</si>
  <si>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</si>
  <si>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</si>
  <si>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</si>
  <si>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</si>
  <si>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</si>
  <si>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</si>
  <si>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</si>
  <si>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</si>
  <si>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</si>
  <si>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</si>
  <si>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</si>
  <si>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</si>
  <si>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</si>
  <si>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</si>
  <si>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</si>
  <si>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</si>
  <si>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UnitedHealthcare Insurance Company</t>
  </si>
  <si>
    <t>N/A</t>
  </si>
  <si>
    <t>No</t>
  </si>
  <si>
    <t>Not Applicable</t>
  </si>
  <si>
    <t>Paid Claims - Adjudicated claim activity for fee for service claims from source system</t>
  </si>
  <si>
    <t xml:space="preserve">Change in IBNR - Incurred but not reported claim activity (IBNR) for service claims not yet adjudicated for current and prior periods.   </t>
  </si>
  <si>
    <t>Capitation - Payments to dental care providers and clinical risk bearing entities (as defined in HHS Guidance) for patient services.</t>
  </si>
  <si>
    <t xml:space="preserve">Provider Settlements - Provider settlement cost for specifically known and identified in-network and out-of-network provider settlements paid/payable/reserve due to extra-contractual negotiated settlements, fee schedule errors, contracts with disputed calculations, etc.  </t>
  </si>
  <si>
    <t>State Assessments</t>
  </si>
  <si>
    <t>Transactions are allocated  to legal entity, state, product, and group size (where applicable) directly from policyholder/member information obtained during case installation.</t>
  </si>
  <si>
    <t>Reserves for IBNR are developed using historical fee for service claims development triangles at a legal entity, state, product, and group size (where applicable) level.</t>
  </si>
  <si>
    <t>Capitation payments recorded to legal entity, state, product, and group size based on actual membership (pmpm) within these aggregations who have access to these services.</t>
  </si>
  <si>
    <t xml:space="preserve">Settlement expense is allocated to legal entity, state, product, and group size in the following manner:  Paids and known payables are based on membership, while the IBNR component is allocated based on paid claims, or there is a direct charge and no allocation is required.  </t>
  </si>
  <si>
    <t xml:space="preserve">Assessment is calculated and allocated to the legal entity, state, product, and group size for which the assessment applies.  Allocation based on legal entity, state, product, and group size membership or fee for service claim experience, depending on assessment type.  </t>
  </si>
  <si>
    <t>Federal Income Tax</t>
  </si>
  <si>
    <t>Other Federal Taxes (other than income tax) and assessments deductible from premium</t>
  </si>
  <si>
    <t>Federal income tax, excluding tax on investment income and the MLR rebate, is allocated across each state and column (line of business) based on the respective portion of pre-tax income or loss to the issuer’s total pre-tax income or loss.</t>
  </si>
  <si>
    <t>These taxes are booked to the legal entity or are included in the management fees paid to the contract company.  They are allocated within the legal entity to the various states and columns based on membership, revenue, or largest financial cross section depending on the legal entity.</t>
  </si>
  <si>
    <t>State income, excise, business, and other taxes</t>
  </si>
  <si>
    <t xml:space="preserve">State premium taxes </t>
  </si>
  <si>
    <t>State income tax (where applicable), excluding tax on the MLR rebate, is allocated first to states that impose income tax and then to the columns (lines of business) based on the respective portion of pre-tax income or loss to the issuer’s total pre-tax income or loss in that state.</t>
  </si>
  <si>
    <t>Premium tax (where applicable), excluding premium tax on the MLR rebate, is calculated based on member situs and reconfigured to be reported based on employer situs.</t>
  </si>
  <si>
    <t>Community Benefit Expenditures</t>
  </si>
  <si>
    <t>Not applicable</t>
  </si>
  <si>
    <t>Regulatory authority licenses and fees are direct charges incurred by the legal entity from various regulatory agencies. These expenses are recorded to the legal entity charged and then allocated within the legal entity to the various states and columns based on membership, revenue, or largest financial aggregation depending on the legal entity.</t>
  </si>
  <si>
    <t>Direct sales salaries and benefits are part of the management fees paid to the contract company. Direct sales salaries and benefits were allocated to each state and column through multiple drivers which include programs, employees, revenue, selling, general, and administrative expenses, and membership.</t>
  </si>
  <si>
    <t>Agents and brokers fees and commissions expenses are booked at the various states and columns based on policy level information and/or membership.</t>
  </si>
  <si>
    <t>Other Taxes</t>
  </si>
  <si>
    <t>Other taxes are direct charges incurred by the legal entity. These expenses are booked to the legal entity charged and then allocated within the legal entity to the various states and columns based on membership, revenue, or largest financial aggregation depending on the legal entity.</t>
  </si>
  <si>
    <t>Other general and administrative expenses are part of vendor services paid either to the regulated entities contract company, UnitedHealth Group Incorporated (UnitedHealth Group) affiliates or non affiliated external vendors. Management fee other general and administrative expenses were allocated to each state and column through multiple drivers which include claims volume, call volume, programs, employees, revenue, medical expense, selling, general, and administrative expenses, and membership. Any general and administrative expenses provided through direct arrangements with UnitedHealth Group affiliates or non affiliates are based on the vendor provided percentage of overall spending purchased by this entity for each state and line of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</si>
</sst>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2">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0" fontId="0" fillId="0" borderId="14" xfId="0" applyNumberFormat="1" applyBorder="1" applyAlignment="1" applyProtection="1">
      <alignment wrapText="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3"/>
  <sheetViews>
    <sheetView tabSelected="1" topLeftCell="A4" zoomScaleNormal="100" workbookViewId="0">
      <selection activeCell="A4" sqref="A4"/>
    </sheetView>
  </sheetViews>
  <sheetFormatPr defaultColWidth="9.140625" defaultRowHeight="15" x14ac:dyDescent="0.2"/>
  <cols>
    <col min="1" max="1" width="2.42578125" style="12" bestFit="1" customWidth="1"/>
    <col min="2" max="2" width="70.42578125" style="12" bestFit="1" customWidth="1"/>
    <col min="3" max="3" width="43.85546875" style="12" bestFit="1"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160</v>
      </c>
    </row>
    <row r="7" spans="1:3" ht="15.75" x14ac:dyDescent="0.2">
      <c r="A7" s="17" t="s">
        <v>1</v>
      </c>
      <c r="B7" s="18" t="s">
        <v>153</v>
      </c>
      <c r="C7" s="20" t="s">
        <v>62</v>
      </c>
    </row>
    <row r="8" spans="1:3" ht="15.75" x14ac:dyDescent="0.2">
      <c r="A8" s="17" t="s">
        <v>2</v>
      </c>
      <c r="B8" s="18" t="s">
        <v>88</v>
      </c>
      <c r="C8" s="19" t="s">
        <v>161</v>
      </c>
    </row>
    <row r="9" spans="1:3" ht="15.75" x14ac:dyDescent="0.2">
      <c r="A9" s="17" t="s">
        <v>3</v>
      </c>
      <c r="B9" s="18" t="s">
        <v>89</v>
      </c>
      <c r="C9" s="19" t="s">
        <v>162</v>
      </c>
    </row>
    <row r="10" spans="1:3" ht="16.5" thickBot="1" x14ac:dyDescent="0.3">
      <c r="A10" s="21" t="s">
        <v>4</v>
      </c>
      <c r="B10" s="22" t="s">
        <v>86</v>
      </c>
      <c r="C10" s="358" t="s">
        <v>163</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79"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70" zoomScaleNormal="70" workbookViewId="0">
      <selection activeCell="A4" sqref="A4"/>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8"/>
      <c r="C6" s="317"/>
      <c r="D6" s="337" t="str">
        <f>'Cover Page'!C7</f>
        <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8"/>
      <c r="C8" s="317"/>
      <c r="D8" s="318" t="str">
        <f>'Cover Page'!C8</f>
        <v>UnitedHealthcare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8"/>
      <c r="C10" s="317"/>
      <c r="D10" s="319" t="str">
        <f>'Cover Page'!C9</f>
        <v>N/A</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8"/>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4"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17565844.499999996</v>
      </c>
      <c r="N21" s="56">
        <f>'Pt 2 Premium and Claims'!N22+'Pt 2 Premium and Claims'!N23-'Pt 2 Premium and Claims'!N24-'Pt 2 Premium and Claims'!N25</f>
        <v>17596834.880000003</v>
      </c>
      <c r="O21" s="55">
        <f>'Pt 2 Premium and Claims'!O22+'Pt 2 Premium and Claims'!O23-'Pt 2 Premium and Claims'!O24-'Pt 2 Premium and Claims'!O25</f>
        <v>100928977.68000002</v>
      </c>
      <c r="P21" s="56">
        <f>'Pt 2 Premium and Claims'!P22+'Pt 2 Premium and Claims'!P23-'Pt 2 Premium and Claims'!P24-'Pt 2 Premium and Claims'!P25</f>
        <v>100812518.73</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5"/>
      <c r="E23" s="52"/>
      <c r="F23" s="65"/>
      <c r="G23" s="50"/>
      <c r="H23" s="66"/>
      <c r="I23" s="52"/>
      <c r="J23" s="67"/>
      <c r="K23" s="52"/>
      <c r="L23" s="65"/>
      <c r="M23" s="52"/>
      <c r="N23" s="66"/>
      <c r="O23" s="52"/>
      <c r="P23" s="65"/>
    </row>
    <row r="24" spans="2:16" x14ac:dyDescent="0.2">
      <c r="B24" s="53"/>
      <c r="C24" s="68">
        <v>2.1</v>
      </c>
      <c r="D24" s="344"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9039237.0999999996</v>
      </c>
      <c r="N24" s="56">
        <f>'Pt 2 Premium and Claims'!N51</f>
        <v>8937288.0300000012</v>
      </c>
      <c r="O24" s="55">
        <f>'Pt 2 Premium and Claims'!O51</f>
        <v>81066814.150000036</v>
      </c>
      <c r="P24" s="56">
        <f>'Pt 2 Premium and Claims'!P51</f>
        <v>79704683.600000024</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4" t="s">
        <v>134</v>
      </c>
      <c r="E27" s="52"/>
      <c r="F27" s="65"/>
      <c r="G27" s="50"/>
      <c r="H27" s="66"/>
      <c r="I27" s="52"/>
      <c r="J27" s="67"/>
      <c r="K27" s="52"/>
      <c r="L27" s="65"/>
      <c r="M27" s="52"/>
      <c r="N27" s="66"/>
      <c r="O27" s="52"/>
      <c r="P27" s="65"/>
    </row>
    <row r="28" spans="2:16" x14ac:dyDescent="0.2">
      <c r="B28" s="53"/>
      <c r="C28" s="54"/>
      <c r="D28" s="344" t="s">
        <v>58</v>
      </c>
      <c r="E28" s="70"/>
      <c r="F28" s="71"/>
      <c r="G28" s="72"/>
      <c r="H28" s="73"/>
      <c r="I28" s="74"/>
      <c r="J28" s="75"/>
      <c r="K28" s="74"/>
      <c r="L28" s="76"/>
      <c r="M28" s="74">
        <v>1353572.5441853101</v>
      </c>
      <c r="N28" s="73">
        <v>1353572.5441853101</v>
      </c>
      <c r="O28" s="74">
        <v>653453.46819720021</v>
      </c>
      <c r="P28" s="76">
        <v>653453.46819720021</v>
      </c>
    </row>
    <row r="29" spans="2:16" ht="30" x14ac:dyDescent="0.2">
      <c r="B29" s="53"/>
      <c r="C29" s="54"/>
      <c r="D29" s="344" t="s">
        <v>67</v>
      </c>
      <c r="E29" s="74"/>
      <c r="F29" s="76"/>
      <c r="G29" s="72"/>
      <c r="H29" s="73"/>
      <c r="I29" s="74"/>
      <c r="J29" s="75"/>
      <c r="K29" s="74"/>
      <c r="L29" s="76"/>
      <c r="M29" s="74"/>
      <c r="N29" s="73"/>
      <c r="O29" s="74"/>
      <c r="P29" s="76"/>
    </row>
    <row r="30" spans="2:16" ht="45" x14ac:dyDescent="0.2">
      <c r="B30" s="53"/>
      <c r="C30" s="54">
        <v>3.2</v>
      </c>
      <c r="D30" s="344" t="s">
        <v>135</v>
      </c>
      <c r="E30" s="52"/>
      <c r="F30" s="65"/>
      <c r="G30" s="50"/>
      <c r="H30" s="66"/>
      <c r="I30" s="52"/>
      <c r="J30" s="67"/>
      <c r="K30" s="52"/>
      <c r="L30" s="65"/>
      <c r="M30" s="52"/>
      <c r="N30" s="66"/>
      <c r="O30" s="52"/>
      <c r="P30" s="65"/>
    </row>
    <row r="31" spans="2:16" x14ac:dyDescent="0.2">
      <c r="B31" s="53"/>
      <c r="C31" s="54"/>
      <c r="D31" s="343" t="s">
        <v>42</v>
      </c>
      <c r="E31" s="77"/>
      <c r="F31" s="76"/>
      <c r="G31" s="72"/>
      <c r="H31" s="73"/>
      <c r="I31" s="74"/>
      <c r="J31" s="75"/>
      <c r="K31" s="77"/>
      <c r="L31" s="76"/>
      <c r="M31" s="74">
        <v>-49418.929999999986</v>
      </c>
      <c r="N31" s="73">
        <v>-49418.929999999986</v>
      </c>
      <c r="O31" s="74">
        <v>-39801.920000000013</v>
      </c>
      <c r="P31" s="76">
        <v>-39801.920000000013</v>
      </c>
    </row>
    <row r="32" spans="2:16" x14ac:dyDescent="0.2">
      <c r="B32" s="53"/>
      <c r="C32" s="54"/>
      <c r="D32" s="343" t="s">
        <v>104</v>
      </c>
      <c r="E32" s="74"/>
      <c r="F32" s="76"/>
      <c r="G32" s="72"/>
      <c r="H32" s="73"/>
      <c r="I32" s="74"/>
      <c r="J32" s="75"/>
      <c r="K32" s="74"/>
      <c r="L32" s="76"/>
      <c r="M32" s="74">
        <v>267403.69999999995</v>
      </c>
      <c r="N32" s="73">
        <v>267403.69999999995</v>
      </c>
      <c r="O32" s="74">
        <v>2185659.6500000004</v>
      </c>
      <c r="P32" s="76">
        <v>2185659.6500000004</v>
      </c>
    </row>
    <row r="33" spans="2:16" x14ac:dyDescent="0.2">
      <c r="B33" s="53"/>
      <c r="C33" s="54"/>
      <c r="D33" s="343" t="s">
        <v>103</v>
      </c>
      <c r="E33" s="74"/>
      <c r="F33" s="76"/>
      <c r="G33" s="72"/>
      <c r="H33" s="73"/>
      <c r="I33" s="74"/>
      <c r="J33" s="75"/>
      <c r="K33" s="74"/>
      <c r="L33" s="76"/>
      <c r="M33" s="74">
        <v>0</v>
      </c>
      <c r="N33" s="73">
        <v>0</v>
      </c>
      <c r="O33" s="74">
        <v>0</v>
      </c>
      <c r="P33" s="76">
        <v>0</v>
      </c>
    </row>
    <row r="34" spans="2:16" x14ac:dyDescent="0.2">
      <c r="B34" s="53"/>
      <c r="C34" s="54">
        <v>3.3</v>
      </c>
      <c r="D34" s="343" t="s">
        <v>21</v>
      </c>
      <c r="E34" s="77"/>
      <c r="F34" s="76"/>
      <c r="G34" s="72"/>
      <c r="H34" s="73"/>
      <c r="I34" s="74"/>
      <c r="J34" s="75"/>
      <c r="K34" s="77"/>
      <c r="L34" s="76"/>
      <c r="M34" s="74">
        <v>680.08999999999992</v>
      </c>
      <c r="N34" s="73">
        <v>680.08999999999992</v>
      </c>
      <c r="O34" s="74">
        <v>10014.41</v>
      </c>
      <c r="P34" s="76">
        <v>10014.41</v>
      </c>
    </row>
    <row r="35" spans="2:16" x14ac:dyDescent="0.2">
      <c r="B35" s="53"/>
      <c r="C35" s="54">
        <v>3.4</v>
      </c>
      <c r="D35" s="343"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1572237.4041853102</v>
      </c>
      <c r="N35" s="79">
        <f t="shared" si="0"/>
        <v>1572237.4041853102</v>
      </c>
      <c r="O35" s="78">
        <f t="shared" si="0"/>
        <v>2809325.6081972006</v>
      </c>
      <c r="P35" s="79">
        <f t="shared" si="0"/>
        <v>2809325.6081972006</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3" t="s">
        <v>18</v>
      </c>
      <c r="E38" s="74"/>
      <c r="F38" s="76"/>
      <c r="G38" s="72"/>
      <c r="H38" s="76"/>
      <c r="I38" s="74"/>
      <c r="J38" s="76"/>
      <c r="K38" s="74"/>
      <c r="L38" s="76"/>
      <c r="M38" s="74">
        <v>87520.063636799969</v>
      </c>
      <c r="N38" s="76">
        <v>87674.470106112014</v>
      </c>
      <c r="O38" s="74">
        <v>502868.5383928321</v>
      </c>
      <c r="P38" s="76">
        <v>502288.29332035198</v>
      </c>
    </row>
    <row r="39" spans="2:16" x14ac:dyDescent="0.2">
      <c r="B39" s="54"/>
      <c r="C39" s="54">
        <v>4.2</v>
      </c>
      <c r="D39" s="343" t="s">
        <v>19</v>
      </c>
      <c r="E39" s="74"/>
      <c r="F39" s="76"/>
      <c r="G39" s="72"/>
      <c r="H39" s="76"/>
      <c r="I39" s="74"/>
      <c r="J39" s="76"/>
      <c r="K39" s="74"/>
      <c r="L39" s="76"/>
      <c r="M39" s="74">
        <v>2104507.54</v>
      </c>
      <c r="N39" s="76">
        <v>2104507.54</v>
      </c>
      <c r="O39" s="74">
        <v>8078899.9299999997</v>
      </c>
      <c r="P39" s="76">
        <v>8078899.9299999997</v>
      </c>
    </row>
    <row r="40" spans="2:16" x14ac:dyDescent="0.2">
      <c r="B40" s="54"/>
      <c r="C40" s="54">
        <v>4.3</v>
      </c>
      <c r="D40" s="343" t="s">
        <v>22</v>
      </c>
      <c r="E40" s="52"/>
      <c r="F40" s="65"/>
      <c r="G40" s="50"/>
      <c r="H40" s="65"/>
      <c r="I40" s="52"/>
      <c r="J40" s="65"/>
      <c r="K40" s="52"/>
      <c r="L40" s="65"/>
      <c r="M40" s="52"/>
      <c r="N40" s="65"/>
      <c r="O40" s="52"/>
      <c r="P40" s="65"/>
    </row>
    <row r="41" spans="2:16" ht="17.25" customHeight="1" x14ac:dyDescent="0.2">
      <c r="B41" s="54"/>
      <c r="C41" s="54"/>
      <c r="D41" s="344" t="s">
        <v>122</v>
      </c>
      <c r="E41" s="77"/>
      <c r="F41" s="76"/>
      <c r="G41" s="347"/>
      <c r="H41" s="76"/>
      <c r="I41" s="77"/>
      <c r="J41" s="76"/>
      <c r="K41" s="77"/>
      <c r="L41" s="76"/>
      <c r="M41" s="77">
        <v>479.35999999999996</v>
      </c>
      <c r="N41" s="76">
        <v>479.35999999999996</v>
      </c>
      <c r="O41" s="77">
        <v>304373.87000000005</v>
      </c>
      <c r="P41" s="76">
        <v>304373.87000000005</v>
      </c>
    </row>
    <row r="42" spans="2:16" ht="30" x14ac:dyDescent="0.2">
      <c r="B42" s="54"/>
      <c r="C42" s="80"/>
      <c r="D42" s="344" t="s">
        <v>123</v>
      </c>
      <c r="E42" s="77"/>
      <c r="F42" s="76"/>
      <c r="G42" s="347"/>
      <c r="H42" s="76"/>
      <c r="I42" s="77"/>
      <c r="J42" s="76"/>
      <c r="K42" s="77"/>
      <c r="L42" s="76"/>
      <c r="M42" s="77">
        <v>0</v>
      </c>
      <c r="N42" s="76">
        <v>0</v>
      </c>
      <c r="O42" s="77">
        <v>0</v>
      </c>
      <c r="P42" s="76">
        <v>0</v>
      </c>
    </row>
    <row r="43" spans="2:16" x14ac:dyDescent="0.2">
      <c r="B43" s="54"/>
      <c r="C43" s="54">
        <v>4.4000000000000004</v>
      </c>
      <c r="D43" s="343" t="s">
        <v>20</v>
      </c>
      <c r="E43" s="77"/>
      <c r="F43" s="349"/>
      <c r="G43" s="347"/>
      <c r="H43" s="72"/>
      <c r="I43" s="77"/>
      <c r="J43" s="72"/>
      <c r="K43" s="77"/>
      <c r="L43" s="72"/>
      <c r="M43" s="77">
        <v>1114927.0414143666</v>
      </c>
      <c r="N43" s="72">
        <v>1116894.0412182026</v>
      </c>
      <c r="O43" s="77">
        <v>6406093.7393439347</v>
      </c>
      <c r="P43" s="349">
        <v>6398701.9380234946</v>
      </c>
    </row>
    <row r="44" spans="2:16" x14ac:dyDescent="0.2">
      <c r="B44" s="54"/>
      <c r="C44" s="54">
        <v>4.5</v>
      </c>
      <c r="D44" s="343"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3307434.0050511668</v>
      </c>
      <c r="N44" s="79">
        <f t="shared" si="1"/>
        <v>3309555.4113243148</v>
      </c>
      <c r="O44" s="78">
        <f t="shared" si="1"/>
        <v>15292236.077736767</v>
      </c>
      <c r="P44" s="79">
        <f t="shared" si="1"/>
        <v>15284264.031343848</v>
      </c>
    </row>
    <row r="45" spans="2:16" x14ac:dyDescent="0.2">
      <c r="B45" s="81"/>
      <c r="C45" s="81"/>
      <c r="D45" s="346"/>
      <c r="E45" s="52"/>
      <c r="F45" s="65"/>
      <c r="G45" s="50"/>
      <c r="H45" s="66"/>
      <c r="I45" s="52"/>
      <c r="J45" s="67"/>
      <c r="K45" s="52"/>
      <c r="L45" s="65"/>
      <c r="M45" s="52"/>
      <c r="N45" s="66"/>
      <c r="O45" s="52"/>
      <c r="P45" s="65"/>
    </row>
    <row r="46" spans="2:16" x14ac:dyDescent="0.2">
      <c r="B46" s="68" t="s">
        <v>4</v>
      </c>
      <c r="C46" s="82" t="s">
        <v>48</v>
      </c>
      <c r="D46" s="345"/>
      <c r="E46" s="52"/>
      <c r="F46" s="65"/>
      <c r="G46" s="50"/>
      <c r="H46" s="66"/>
      <c r="I46" s="52"/>
      <c r="J46" s="67"/>
      <c r="K46" s="52"/>
      <c r="L46" s="65"/>
      <c r="M46" s="52"/>
      <c r="N46" s="66"/>
      <c r="O46" s="52"/>
      <c r="P46" s="65"/>
    </row>
    <row r="47" spans="2:16" x14ac:dyDescent="0.2">
      <c r="B47" s="53"/>
      <c r="C47" s="54">
        <v>5.0999999999999996</v>
      </c>
      <c r="D47" s="343" t="s">
        <v>5</v>
      </c>
      <c r="E47" s="83"/>
      <c r="F47" s="350"/>
      <c r="G47" s="84"/>
      <c r="H47" s="84"/>
      <c r="I47" s="83"/>
      <c r="J47" s="84"/>
      <c r="K47" s="83"/>
      <c r="L47" s="84"/>
      <c r="M47" s="83">
        <v>35217</v>
      </c>
      <c r="N47" s="84">
        <v>35217</v>
      </c>
      <c r="O47" s="83">
        <v>253370</v>
      </c>
      <c r="P47" s="339">
        <v>253370</v>
      </c>
    </row>
    <row r="48" spans="2:16" x14ac:dyDescent="0.2">
      <c r="B48" s="53"/>
      <c r="C48" s="54">
        <v>5.2</v>
      </c>
      <c r="D48" s="343" t="s">
        <v>27</v>
      </c>
      <c r="E48" s="83"/>
      <c r="F48" s="350"/>
      <c r="G48" s="84"/>
      <c r="H48" s="84"/>
      <c r="I48" s="83"/>
      <c r="J48" s="84"/>
      <c r="K48" s="83"/>
      <c r="L48" s="84"/>
      <c r="M48" s="83">
        <v>431187</v>
      </c>
      <c r="N48" s="84">
        <v>431187</v>
      </c>
      <c r="O48" s="83">
        <v>3010809</v>
      </c>
      <c r="P48" s="85">
        <v>3010809</v>
      </c>
    </row>
    <row r="49" spans="2:16" ht="15.75" thickBot="1" x14ac:dyDescent="0.25">
      <c r="B49" s="53"/>
      <c r="C49" s="54">
        <v>5.3</v>
      </c>
      <c r="D49" s="343" t="s">
        <v>23</v>
      </c>
      <c r="E49" s="86">
        <f>E48/12</f>
        <v>0</v>
      </c>
      <c r="F49" s="87">
        <f t="shared" ref="F49:P49" si="2">F48/12</f>
        <v>0</v>
      </c>
      <c r="G49" s="348">
        <f t="shared" si="2"/>
        <v>0</v>
      </c>
      <c r="H49" s="87">
        <f>H48/12</f>
        <v>0</v>
      </c>
      <c r="I49" s="86">
        <f t="shared" si="2"/>
        <v>0</v>
      </c>
      <c r="J49" s="87">
        <f t="shared" si="2"/>
        <v>0</v>
      </c>
      <c r="K49" s="86">
        <f t="shared" si="2"/>
        <v>0</v>
      </c>
      <c r="L49" s="87">
        <f t="shared" si="2"/>
        <v>0</v>
      </c>
      <c r="M49" s="86">
        <f>M48/12</f>
        <v>35932.25</v>
      </c>
      <c r="N49" s="87">
        <f>N48/12</f>
        <v>35932.25</v>
      </c>
      <c r="O49" s="86">
        <f t="shared" si="2"/>
        <v>250900.75</v>
      </c>
      <c r="P49" s="87">
        <f t="shared" si="2"/>
        <v>250900.75</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v>4182845.7900000005</v>
      </c>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7" right="0.7" top="0.75" bottom="0.75" header="0.3" footer="0.3"/>
  <pageSetup scale="28" orientation="landscape" r:id="rId1"/>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70" zoomScaleNormal="70" workbookViewId="0">
      <pane xSplit="4" ySplit="20" topLeftCell="E21" activePane="bottomRight" state="frozen"/>
      <selection activeCell="A4" sqref="A4"/>
      <selection pane="topRight" activeCell="A4" sqref="A4"/>
      <selection pane="bottomLeft" activeCell="A4" sqref="A4"/>
      <selection pane="bottomRight" activeCell="A4" sqref="A4"/>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0"/>
      <c r="C6" s="317"/>
      <c r="D6" s="337" t="str">
        <f>'Cover Page'!C7</f>
        <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0"/>
      <c r="C8" s="317"/>
      <c r="D8" s="318" t="str">
        <f>'Cover Page'!C8</f>
        <v>UnitedHealthcare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0"/>
      <c r="C10" s="317"/>
      <c r="D10" s="319" t="str">
        <f>'Cover Page'!C9</f>
        <v>N/A</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0"/>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1" t="s">
        <v>149</v>
      </c>
      <c r="E20" s="355">
        <v>1</v>
      </c>
      <c r="F20" s="356">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2"/>
      <c r="E21" s="120"/>
      <c r="F21" s="121"/>
      <c r="G21" s="120"/>
      <c r="H21" s="122"/>
      <c r="I21" s="120"/>
      <c r="J21" s="121"/>
      <c r="K21" s="120"/>
      <c r="L21" s="121"/>
      <c r="M21" s="120"/>
      <c r="N21" s="122"/>
      <c r="O21" s="120"/>
      <c r="P21" s="121"/>
    </row>
    <row r="22" spans="2:16" s="12" customFormat="1" x14ac:dyDescent="0.2">
      <c r="B22" s="53"/>
      <c r="C22" s="54">
        <v>1.1000000000000001</v>
      </c>
      <c r="D22" s="343" t="s">
        <v>15</v>
      </c>
      <c r="E22" s="357"/>
      <c r="F22" s="124"/>
      <c r="G22" s="123"/>
      <c r="H22" s="124"/>
      <c r="I22" s="123"/>
      <c r="J22" s="124"/>
      <c r="K22" s="123"/>
      <c r="L22" s="124"/>
      <c r="M22" s="123">
        <v>17588347.919999998</v>
      </c>
      <c r="N22" s="124">
        <v>17619708.300000004</v>
      </c>
      <c r="O22" s="123">
        <v>100937887.44000003</v>
      </c>
      <c r="P22" s="124">
        <v>100821428.49000001</v>
      </c>
    </row>
    <row r="23" spans="2:16" s="12" customFormat="1" x14ac:dyDescent="0.2">
      <c r="B23" s="53"/>
      <c r="C23" s="54">
        <v>1.2</v>
      </c>
      <c r="D23" s="343" t="s">
        <v>16</v>
      </c>
      <c r="E23" s="123"/>
      <c r="F23" s="124"/>
      <c r="G23" s="123"/>
      <c r="H23" s="124"/>
      <c r="I23" s="123"/>
      <c r="J23" s="124"/>
      <c r="K23" s="123"/>
      <c r="L23" s="124"/>
      <c r="M23" s="123">
        <v>370</v>
      </c>
      <c r="N23" s="124">
        <v>0</v>
      </c>
      <c r="O23" s="123">
        <v>0</v>
      </c>
      <c r="P23" s="124">
        <v>0</v>
      </c>
    </row>
    <row r="24" spans="2:16" s="12" customFormat="1" x14ac:dyDescent="0.2">
      <c r="B24" s="53"/>
      <c r="C24" s="54">
        <v>1.3</v>
      </c>
      <c r="D24" s="343" t="s">
        <v>34</v>
      </c>
      <c r="E24" s="123"/>
      <c r="F24" s="124"/>
      <c r="G24" s="123"/>
      <c r="H24" s="124"/>
      <c r="I24" s="123"/>
      <c r="J24" s="124"/>
      <c r="K24" s="123"/>
      <c r="L24" s="124"/>
      <c r="M24" s="123">
        <v>0</v>
      </c>
      <c r="N24" s="124">
        <v>0</v>
      </c>
      <c r="O24" s="123">
        <v>0</v>
      </c>
      <c r="P24" s="124">
        <v>0</v>
      </c>
    </row>
    <row r="25" spans="2:16" s="12" customFormat="1" x14ac:dyDescent="0.2">
      <c r="B25" s="53"/>
      <c r="C25" s="54">
        <v>1.4</v>
      </c>
      <c r="D25" s="343" t="s">
        <v>17</v>
      </c>
      <c r="E25" s="123"/>
      <c r="F25" s="124"/>
      <c r="G25" s="123"/>
      <c r="H25" s="124"/>
      <c r="I25" s="123"/>
      <c r="J25" s="124"/>
      <c r="K25" s="123"/>
      <c r="L25" s="124"/>
      <c r="M25" s="123">
        <v>22873.420000000002</v>
      </c>
      <c r="N25" s="124">
        <v>22873.420000000002</v>
      </c>
      <c r="O25" s="123">
        <v>8909.76</v>
      </c>
      <c r="P25" s="124">
        <v>8909.76</v>
      </c>
    </row>
    <row r="26" spans="2:16" s="12" customFormat="1" x14ac:dyDescent="0.2">
      <c r="B26" s="125"/>
      <c r="C26" s="126"/>
      <c r="D26" s="353"/>
      <c r="E26" s="127"/>
      <c r="F26" s="128"/>
      <c r="G26" s="127"/>
      <c r="H26" s="129"/>
      <c r="I26" s="127"/>
      <c r="J26" s="128"/>
      <c r="K26" s="127"/>
      <c r="L26" s="128"/>
      <c r="M26" s="127"/>
      <c r="N26" s="129"/>
      <c r="O26" s="127"/>
      <c r="P26" s="128"/>
    </row>
    <row r="27" spans="2:16" s="12" customFormat="1" x14ac:dyDescent="0.2">
      <c r="B27" s="53" t="s">
        <v>1</v>
      </c>
      <c r="C27" s="82" t="s">
        <v>65</v>
      </c>
      <c r="D27" s="343"/>
      <c r="E27" s="130"/>
      <c r="F27" s="131"/>
      <c r="G27" s="130"/>
      <c r="H27" s="132"/>
      <c r="I27" s="130"/>
      <c r="J27" s="131"/>
      <c r="K27" s="130"/>
      <c r="L27" s="131"/>
      <c r="M27" s="130"/>
      <c r="N27" s="132"/>
      <c r="O27" s="130"/>
      <c r="P27" s="131"/>
    </row>
    <row r="28" spans="2:16" s="12" customFormat="1" x14ac:dyDescent="0.2">
      <c r="B28" s="53"/>
      <c r="C28" s="54">
        <v>2.1</v>
      </c>
      <c r="D28" s="343" t="s">
        <v>39</v>
      </c>
      <c r="E28" s="130"/>
      <c r="F28" s="131"/>
      <c r="G28" s="130"/>
      <c r="H28" s="132"/>
      <c r="I28" s="130"/>
      <c r="J28" s="131"/>
      <c r="K28" s="130"/>
      <c r="L28" s="131"/>
      <c r="M28" s="130"/>
      <c r="N28" s="132"/>
      <c r="O28" s="130"/>
      <c r="P28" s="131"/>
    </row>
    <row r="29" spans="2:16" s="12" customFormat="1" x14ac:dyDescent="0.2">
      <c r="B29" s="53"/>
      <c r="C29" s="54"/>
      <c r="D29" s="343" t="s">
        <v>55</v>
      </c>
      <c r="E29" s="123"/>
      <c r="F29" s="133"/>
      <c r="G29" s="123"/>
      <c r="H29" s="133"/>
      <c r="I29" s="123"/>
      <c r="J29" s="133"/>
      <c r="K29" s="123"/>
      <c r="L29" s="133"/>
      <c r="M29" s="123">
        <v>9136515.8499999996</v>
      </c>
      <c r="N29" s="133"/>
      <c r="O29" s="123">
        <v>81398862.89000003</v>
      </c>
      <c r="P29" s="133"/>
    </row>
    <row r="30" spans="2:16" s="12" customFormat="1" ht="28.5" customHeight="1" x14ac:dyDescent="0.2">
      <c r="B30" s="53"/>
      <c r="C30" s="54"/>
      <c r="D30" s="344" t="s">
        <v>54</v>
      </c>
      <c r="E30" s="134"/>
      <c r="F30" s="124"/>
      <c r="G30" s="134"/>
      <c r="H30" s="124"/>
      <c r="I30" s="134"/>
      <c r="J30" s="124"/>
      <c r="K30" s="134"/>
      <c r="L30" s="124"/>
      <c r="M30" s="134"/>
      <c r="N30" s="124">
        <v>8936862.0300000012</v>
      </c>
      <c r="O30" s="134"/>
      <c r="P30" s="124">
        <v>79658027.600000024</v>
      </c>
    </row>
    <row r="31" spans="2:16" s="12" customFormat="1" x14ac:dyDescent="0.2">
      <c r="B31" s="53"/>
      <c r="C31" s="54">
        <v>2.2000000000000002</v>
      </c>
      <c r="D31" s="343" t="s">
        <v>35</v>
      </c>
      <c r="E31" s="130"/>
      <c r="F31" s="131"/>
      <c r="G31" s="130"/>
      <c r="H31" s="132"/>
      <c r="I31" s="130"/>
      <c r="J31" s="131"/>
      <c r="K31" s="130"/>
      <c r="L31" s="131"/>
      <c r="M31" s="130"/>
      <c r="N31" s="132"/>
      <c r="O31" s="130"/>
      <c r="P31" s="131"/>
    </row>
    <row r="32" spans="2:16" s="12" customFormat="1" ht="30" x14ac:dyDescent="0.2">
      <c r="B32" s="53"/>
      <c r="C32" s="54"/>
      <c r="D32" s="344" t="s">
        <v>51</v>
      </c>
      <c r="E32" s="123"/>
      <c r="F32" s="133"/>
      <c r="G32" s="123"/>
      <c r="H32" s="135"/>
      <c r="I32" s="123"/>
      <c r="J32" s="133"/>
      <c r="K32" s="123"/>
      <c r="L32" s="133"/>
      <c r="M32" s="123">
        <v>305468.59999999998</v>
      </c>
      <c r="N32" s="135"/>
      <c r="O32" s="123">
        <v>4145356.0600000005</v>
      </c>
      <c r="P32" s="133"/>
    </row>
    <row r="33" spans="2:16" s="12" customFormat="1" ht="30" x14ac:dyDescent="0.2">
      <c r="B33" s="53"/>
      <c r="C33" s="54"/>
      <c r="D33" s="344" t="s">
        <v>44</v>
      </c>
      <c r="E33" s="134"/>
      <c r="F33" s="124"/>
      <c r="G33" s="134"/>
      <c r="H33" s="136"/>
      <c r="I33" s="134"/>
      <c r="J33" s="124"/>
      <c r="K33" s="134"/>
      <c r="L33" s="124"/>
      <c r="M33" s="134"/>
      <c r="N33" s="136">
        <v>426</v>
      </c>
      <c r="O33" s="134"/>
      <c r="P33" s="124">
        <v>46656</v>
      </c>
    </row>
    <row r="34" spans="2:16" s="12" customFormat="1" x14ac:dyDescent="0.2">
      <c r="B34" s="53"/>
      <c r="C34" s="54">
        <v>2.2999999999999998</v>
      </c>
      <c r="D34" s="343" t="s">
        <v>28</v>
      </c>
      <c r="E34" s="123"/>
      <c r="F34" s="133"/>
      <c r="G34" s="123"/>
      <c r="H34" s="135"/>
      <c r="I34" s="123"/>
      <c r="J34" s="133"/>
      <c r="K34" s="123"/>
      <c r="L34" s="133"/>
      <c r="M34" s="123">
        <v>402747.35</v>
      </c>
      <c r="N34" s="135"/>
      <c r="O34" s="123">
        <v>4477404.8</v>
      </c>
      <c r="P34" s="133"/>
    </row>
    <row r="35" spans="2:16" s="12" customFormat="1" x14ac:dyDescent="0.2">
      <c r="B35" s="53"/>
      <c r="C35" s="54">
        <v>2.4</v>
      </c>
      <c r="D35" s="343" t="s">
        <v>36</v>
      </c>
      <c r="E35" s="130"/>
      <c r="F35" s="131"/>
      <c r="G35" s="130"/>
      <c r="H35" s="132"/>
      <c r="I35" s="130"/>
      <c r="J35" s="131"/>
      <c r="K35" s="130"/>
      <c r="L35" s="131"/>
      <c r="M35" s="130"/>
      <c r="N35" s="132"/>
      <c r="O35" s="130"/>
      <c r="P35" s="131"/>
    </row>
    <row r="36" spans="2:16" s="12" customFormat="1" ht="30" x14ac:dyDescent="0.2">
      <c r="B36" s="53"/>
      <c r="C36" s="54"/>
      <c r="D36" s="344" t="s">
        <v>52</v>
      </c>
      <c r="E36" s="123"/>
      <c r="F36" s="133"/>
      <c r="G36" s="123"/>
      <c r="H36" s="135"/>
      <c r="I36" s="123"/>
      <c r="J36" s="133"/>
      <c r="K36" s="123"/>
      <c r="L36" s="133"/>
      <c r="M36" s="123"/>
      <c r="N36" s="135"/>
      <c r="O36" s="123"/>
      <c r="P36" s="133"/>
    </row>
    <row r="37" spans="2:16" s="12" customFormat="1" ht="30" x14ac:dyDescent="0.2">
      <c r="B37" s="53"/>
      <c r="C37" s="54"/>
      <c r="D37" s="344" t="s">
        <v>43</v>
      </c>
      <c r="E37" s="134"/>
      <c r="F37" s="124"/>
      <c r="G37" s="134"/>
      <c r="H37" s="136"/>
      <c r="I37" s="134"/>
      <c r="J37" s="124"/>
      <c r="K37" s="134"/>
      <c r="L37" s="124"/>
      <c r="M37" s="134"/>
      <c r="N37" s="136"/>
      <c r="O37" s="134"/>
      <c r="P37" s="124"/>
    </row>
    <row r="38" spans="2:16" s="12" customFormat="1" x14ac:dyDescent="0.2">
      <c r="B38" s="53"/>
      <c r="C38" s="54">
        <v>2.5</v>
      </c>
      <c r="D38" s="343" t="s">
        <v>29</v>
      </c>
      <c r="E38" s="123"/>
      <c r="F38" s="133"/>
      <c r="G38" s="123"/>
      <c r="H38" s="135"/>
      <c r="I38" s="123"/>
      <c r="J38" s="133"/>
      <c r="K38" s="123"/>
      <c r="L38" s="133"/>
      <c r="M38" s="123"/>
      <c r="N38" s="135"/>
      <c r="O38" s="123"/>
      <c r="P38" s="133"/>
    </row>
    <row r="39" spans="2:16" s="12" customFormat="1" x14ac:dyDescent="0.2">
      <c r="B39" s="53"/>
      <c r="C39" s="54">
        <v>2.6</v>
      </c>
      <c r="D39" s="343" t="s">
        <v>31</v>
      </c>
      <c r="E39" s="130"/>
      <c r="F39" s="131"/>
      <c r="G39" s="130"/>
      <c r="H39" s="132"/>
      <c r="I39" s="130"/>
      <c r="J39" s="131"/>
      <c r="K39" s="130"/>
      <c r="L39" s="131"/>
      <c r="M39" s="130"/>
      <c r="N39" s="132"/>
      <c r="O39" s="130"/>
      <c r="P39" s="131"/>
    </row>
    <row r="40" spans="2:16" s="12" customFormat="1" ht="28.5" customHeight="1" x14ac:dyDescent="0.2">
      <c r="B40" s="53"/>
      <c r="C40" s="54"/>
      <c r="D40" s="344" t="s">
        <v>112</v>
      </c>
      <c r="E40" s="123"/>
      <c r="F40" s="133"/>
      <c r="G40" s="123"/>
      <c r="H40" s="135"/>
      <c r="I40" s="123"/>
      <c r="J40" s="133"/>
      <c r="K40" s="123"/>
      <c r="L40" s="133"/>
      <c r="M40" s="123"/>
      <c r="N40" s="135"/>
      <c r="O40" s="123"/>
      <c r="P40" s="133"/>
    </row>
    <row r="41" spans="2:16" s="12" customFormat="1" ht="27.95" customHeight="1" x14ac:dyDescent="0.2">
      <c r="B41" s="53"/>
      <c r="C41" s="54"/>
      <c r="D41" s="344" t="s">
        <v>113</v>
      </c>
      <c r="E41" s="134"/>
      <c r="F41" s="124"/>
      <c r="G41" s="134"/>
      <c r="H41" s="136"/>
      <c r="I41" s="134"/>
      <c r="J41" s="124"/>
      <c r="K41" s="134"/>
      <c r="L41" s="124"/>
      <c r="M41" s="134"/>
      <c r="N41" s="136"/>
      <c r="O41" s="134"/>
      <c r="P41" s="124"/>
    </row>
    <row r="42" spans="2:16" s="12" customFormat="1" x14ac:dyDescent="0.2">
      <c r="B42" s="53"/>
      <c r="C42" s="54">
        <v>2.7</v>
      </c>
      <c r="D42" s="343" t="s">
        <v>37</v>
      </c>
      <c r="E42" s="130"/>
      <c r="F42" s="131"/>
      <c r="G42" s="130"/>
      <c r="H42" s="132"/>
      <c r="I42" s="130"/>
      <c r="J42" s="131"/>
      <c r="K42" s="130"/>
      <c r="L42" s="131"/>
      <c r="M42" s="130"/>
      <c r="N42" s="132"/>
      <c r="O42" s="130"/>
      <c r="P42" s="131"/>
    </row>
    <row r="43" spans="2:16" s="12" customFormat="1" x14ac:dyDescent="0.2">
      <c r="B43" s="53"/>
      <c r="C43" s="54"/>
      <c r="D43" s="344" t="s">
        <v>114</v>
      </c>
      <c r="E43" s="123"/>
      <c r="F43" s="133"/>
      <c r="G43" s="123"/>
      <c r="H43" s="135"/>
      <c r="I43" s="123"/>
      <c r="J43" s="133"/>
      <c r="K43" s="123"/>
      <c r="L43" s="133"/>
      <c r="M43" s="123"/>
      <c r="N43" s="135"/>
      <c r="O43" s="123"/>
      <c r="P43" s="133"/>
    </row>
    <row r="44" spans="2:16" s="12" customFormat="1" ht="30" x14ac:dyDescent="0.2">
      <c r="B44" s="53"/>
      <c r="C44" s="54"/>
      <c r="D44" s="344" t="s">
        <v>115</v>
      </c>
      <c r="E44" s="134"/>
      <c r="F44" s="124"/>
      <c r="G44" s="134"/>
      <c r="H44" s="136"/>
      <c r="I44" s="134"/>
      <c r="J44" s="124"/>
      <c r="K44" s="134"/>
      <c r="L44" s="124"/>
      <c r="M44" s="134"/>
      <c r="N44" s="136"/>
      <c r="O44" s="134"/>
      <c r="P44" s="124"/>
    </row>
    <row r="45" spans="2:16" s="12" customFormat="1" x14ac:dyDescent="0.2">
      <c r="B45" s="53"/>
      <c r="C45" s="137" t="s">
        <v>116</v>
      </c>
      <c r="D45" s="343" t="s">
        <v>30</v>
      </c>
      <c r="E45" s="123"/>
      <c r="F45" s="138"/>
      <c r="G45" s="123"/>
      <c r="H45" s="139"/>
      <c r="I45" s="123"/>
      <c r="J45" s="138"/>
      <c r="K45" s="123"/>
      <c r="L45" s="138"/>
      <c r="M45" s="123"/>
      <c r="N45" s="139"/>
      <c r="O45" s="123"/>
      <c r="P45" s="138"/>
    </row>
    <row r="46" spans="2:16" s="12" customFormat="1" x14ac:dyDescent="0.2">
      <c r="B46" s="53"/>
      <c r="C46" s="54">
        <v>2.9</v>
      </c>
      <c r="D46" s="343" t="s">
        <v>100</v>
      </c>
      <c r="E46" s="130"/>
      <c r="F46" s="140"/>
      <c r="G46" s="130"/>
      <c r="H46" s="141"/>
      <c r="I46" s="130"/>
      <c r="J46" s="140"/>
      <c r="K46" s="130"/>
      <c r="L46" s="140"/>
      <c r="M46" s="130"/>
      <c r="N46" s="141"/>
      <c r="O46" s="130"/>
      <c r="P46" s="140"/>
    </row>
    <row r="47" spans="2:16" s="12" customFormat="1" x14ac:dyDescent="0.2">
      <c r="B47" s="53"/>
      <c r="C47" s="54"/>
      <c r="D47" s="344" t="s">
        <v>117</v>
      </c>
      <c r="E47" s="123"/>
      <c r="F47" s="142"/>
      <c r="G47" s="123"/>
      <c r="H47" s="143"/>
      <c r="I47" s="123"/>
      <c r="J47" s="142"/>
      <c r="K47" s="123"/>
      <c r="L47" s="142"/>
      <c r="M47" s="123"/>
      <c r="N47" s="143"/>
      <c r="O47" s="123"/>
      <c r="P47" s="142"/>
    </row>
    <row r="48" spans="2:16" s="12" customFormat="1" x14ac:dyDescent="0.2">
      <c r="B48" s="53"/>
      <c r="C48" s="54"/>
      <c r="D48" s="343" t="s">
        <v>118</v>
      </c>
      <c r="E48" s="123"/>
      <c r="F48" s="142"/>
      <c r="G48" s="123"/>
      <c r="H48" s="143"/>
      <c r="I48" s="123"/>
      <c r="J48" s="142"/>
      <c r="K48" s="123"/>
      <c r="L48" s="142"/>
      <c r="M48" s="123"/>
      <c r="N48" s="143"/>
      <c r="O48" s="123"/>
      <c r="P48" s="142"/>
    </row>
    <row r="49" spans="1:16" s="12" customFormat="1" x14ac:dyDescent="0.2">
      <c r="B49" s="53"/>
      <c r="C49" s="54"/>
      <c r="D49" s="343" t="s">
        <v>119</v>
      </c>
      <c r="E49" s="123"/>
      <c r="F49" s="138"/>
      <c r="G49" s="123"/>
      <c r="H49" s="139"/>
      <c r="I49" s="123"/>
      <c r="J49" s="138"/>
      <c r="K49" s="123"/>
      <c r="L49" s="138"/>
      <c r="M49" s="123"/>
      <c r="N49" s="139"/>
      <c r="O49" s="123"/>
      <c r="P49" s="138"/>
    </row>
    <row r="50" spans="1:16" s="12" customFormat="1" x14ac:dyDescent="0.2">
      <c r="B50" s="53"/>
      <c r="C50" s="144" t="s">
        <v>14</v>
      </c>
      <c r="D50" s="343" t="s">
        <v>26</v>
      </c>
      <c r="E50" s="123"/>
      <c r="F50" s="124"/>
      <c r="G50" s="123"/>
      <c r="H50" s="136"/>
      <c r="I50" s="123"/>
      <c r="J50" s="124"/>
      <c r="K50" s="123"/>
      <c r="L50" s="124"/>
      <c r="M50" s="123"/>
      <c r="N50" s="136"/>
      <c r="O50" s="123"/>
      <c r="P50" s="124"/>
    </row>
    <row r="51" spans="1:16" s="12" customFormat="1" x14ac:dyDescent="0.2">
      <c r="A51" s="145"/>
      <c r="B51" s="53"/>
      <c r="C51" s="144" t="s">
        <v>120</v>
      </c>
      <c r="D51" s="344"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9039237.0999999996</v>
      </c>
      <c r="N51" s="79">
        <f>N30+N33+N37+N41+N44+N47+N48+N50</f>
        <v>8937288.0300000012</v>
      </c>
      <c r="O51" s="78">
        <f>O29+O32-O34+O36-O38+O40+O43-O45+O47+O48-O49+O50</f>
        <v>81066814.150000036</v>
      </c>
      <c r="P51" s="79">
        <f>P30+P33+P37+P41+P44+P47+P48+P50</f>
        <v>79704683.600000024</v>
      </c>
    </row>
    <row r="52" spans="1:16" s="12" customFormat="1" ht="15.75" thickBot="1" x14ac:dyDescent="0.25">
      <c r="B52" s="125"/>
      <c r="C52" s="95"/>
      <c r="D52" s="354"/>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7" right="0.7" top="0.75" bottom="0.75" header="0.3" footer="0.3"/>
  <pageSetup scale="29" orientation="landscape" r:id="rId1"/>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70" zoomScaleNormal="70" workbookViewId="0">
      <selection activeCell="A4" sqref="A4"/>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t="str">
        <f>'Cover Page'!C7</f>
        <v/>
      </c>
      <c r="D6" s="288" t="s">
        <v>125</v>
      </c>
    </row>
    <row r="7" spans="2:4" ht="15.75" customHeight="1" x14ac:dyDescent="0.25">
      <c r="B7" s="25" t="s">
        <v>88</v>
      </c>
    </row>
    <row r="8" spans="2:4" ht="15" customHeight="1" x14ac:dyDescent="0.2">
      <c r="B8" s="152" t="str">
        <f>'Cover Page'!C8</f>
        <v>UnitedHealthcare Insurance Company</v>
      </c>
    </row>
    <row r="9" spans="2:4" ht="15.75" customHeight="1" x14ac:dyDescent="0.25">
      <c r="B9" s="32" t="s">
        <v>90</v>
      </c>
    </row>
    <row r="10" spans="2:4" ht="15" customHeight="1" x14ac:dyDescent="0.2">
      <c r="B10" s="152" t="str">
        <f>'Cover Page'!C9</f>
        <v>N/A</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60" x14ac:dyDescent="0.2">
      <c r="B18" s="156" t="s">
        <v>165</v>
      </c>
      <c r="C18" s="164"/>
      <c r="D18" s="287" t="s">
        <v>170</v>
      </c>
    </row>
    <row r="19" spans="2:4" s="11" customFormat="1" ht="45" x14ac:dyDescent="0.2">
      <c r="B19" s="156" t="s">
        <v>166</v>
      </c>
      <c r="C19" s="164"/>
      <c r="D19" s="287" t="s">
        <v>171</v>
      </c>
    </row>
    <row r="20" spans="2:4" s="11" customFormat="1" ht="60" x14ac:dyDescent="0.2">
      <c r="B20" s="156" t="s">
        <v>167</v>
      </c>
      <c r="C20" s="164"/>
      <c r="D20" s="287" t="s">
        <v>172</v>
      </c>
    </row>
    <row r="21" spans="2:4" s="11" customFormat="1" ht="75" x14ac:dyDescent="0.2">
      <c r="B21" s="156" t="s">
        <v>168</v>
      </c>
      <c r="C21" s="164"/>
      <c r="D21" s="287" t="s">
        <v>173</v>
      </c>
    </row>
    <row r="22" spans="2:4" s="11" customFormat="1" ht="90" x14ac:dyDescent="0.2">
      <c r="B22" s="156" t="s">
        <v>169</v>
      </c>
      <c r="C22" s="164"/>
      <c r="D22" s="287" t="s">
        <v>174</v>
      </c>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75" x14ac:dyDescent="0.2">
      <c r="B26" s="156" t="s">
        <v>175</v>
      </c>
      <c r="C26" s="164"/>
      <c r="D26" s="287" t="s">
        <v>177</v>
      </c>
    </row>
    <row r="27" spans="2:4" s="11" customFormat="1" ht="90" x14ac:dyDescent="0.2">
      <c r="B27" s="156" t="s">
        <v>176</v>
      </c>
      <c r="C27" s="164"/>
      <c r="D27" s="287" t="s">
        <v>178</v>
      </c>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90" x14ac:dyDescent="0.2">
      <c r="B33" s="156" t="s">
        <v>179</v>
      </c>
      <c r="C33" s="164"/>
      <c r="D33" s="287" t="s">
        <v>181</v>
      </c>
    </row>
    <row r="34" spans="2:4" s="11" customFormat="1" ht="60" x14ac:dyDescent="0.2">
      <c r="B34" s="156" t="s">
        <v>180</v>
      </c>
      <c r="C34" s="164"/>
      <c r="D34" s="287" t="s">
        <v>182</v>
      </c>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t="s">
        <v>183</v>
      </c>
      <c r="C40" s="164"/>
      <c r="D40" s="287" t="s">
        <v>184</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105" x14ac:dyDescent="0.2">
      <c r="B47" s="156" t="s">
        <v>21</v>
      </c>
      <c r="C47" s="164"/>
      <c r="D47" s="287" t="s">
        <v>185</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90" x14ac:dyDescent="0.2">
      <c r="B55" s="156" t="s">
        <v>18</v>
      </c>
      <c r="C55" s="169"/>
      <c r="D55" s="287" t="s">
        <v>186</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45" x14ac:dyDescent="0.2">
      <c r="B62" s="156" t="s">
        <v>19</v>
      </c>
      <c r="C62" s="169"/>
      <c r="D62" s="287" t="s">
        <v>187</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90" x14ac:dyDescent="0.2">
      <c r="B69" s="156" t="s">
        <v>188</v>
      </c>
      <c r="C69" s="169"/>
      <c r="D69" s="287" t="s">
        <v>189</v>
      </c>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225" x14ac:dyDescent="0.2">
      <c r="B76" s="156" t="s">
        <v>20</v>
      </c>
      <c r="C76" s="169"/>
      <c r="D76" s="287" t="s">
        <v>190</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60" zoomScaleNormal="60" workbookViewId="0">
      <pane xSplit="4" topLeftCell="E1" activePane="topRight" state="frozen"/>
      <selection activeCell="A4" sqref="A4"/>
      <selection pane="topRight" activeCell="A4" sqref="A4"/>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8"/>
      <c r="C6" s="317"/>
      <c r="D6" s="151" t="str">
        <f>'Cover Page'!C7</f>
        <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8"/>
      <c r="C8" s="317"/>
      <c r="D8" s="318" t="str">
        <f>'Cover Page'!C8</f>
        <v>UnitedHealthcare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8"/>
      <c r="C10" s="317"/>
      <c r="D10" s="318" t="str">
        <f>'Cover Page'!C9</f>
        <v>N/A</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8"/>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v>8905870.8599999994</v>
      </c>
      <c r="V21" s="207">
        <v>8912082.8099999987</v>
      </c>
      <c r="W21" s="135"/>
      <c r="X21" s="133"/>
      <c r="Y21" s="206">
        <v>63164180.700000003</v>
      </c>
      <c r="Z21" s="207">
        <v>74073234.090000004</v>
      </c>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8949757.9299999978</v>
      </c>
      <c r="V22" s="209">
        <v>9053157.2000000011</v>
      </c>
      <c r="W22" s="210">
        <f>'Pt 1 Summary of Data'!N24</f>
        <v>8937288.0300000012</v>
      </c>
      <c r="X22" s="211">
        <f>SUM(U22:W22)</f>
        <v>26940203.16</v>
      </c>
      <c r="Y22" s="208">
        <v>63336653.890000008</v>
      </c>
      <c r="Z22" s="209">
        <v>75239465.149999991</v>
      </c>
      <c r="AA22" s="210">
        <f>'Pt 1 Summary of Data'!P24</f>
        <v>79704683.600000024</v>
      </c>
      <c r="AB22" s="211">
        <f>SUM(Y22:AA22)</f>
        <v>218280802.64000002</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8949757.9299999978</v>
      </c>
      <c r="V23" s="212">
        <f>SUM(V$22:V$22)</f>
        <v>9053157.2000000011</v>
      </c>
      <c r="W23" s="212">
        <f>SUM(W$22:W$22)</f>
        <v>8937288.0300000012</v>
      </c>
      <c r="X23" s="211">
        <f>SUM(U23:W23)</f>
        <v>26940203.16</v>
      </c>
      <c r="Y23" s="359">
        <f>SUM(Y$22:Y$22)</f>
        <v>63336653.890000008</v>
      </c>
      <c r="Z23" s="212">
        <f>SUM(Z$22:Z$22)</f>
        <v>75239465.149999991</v>
      </c>
      <c r="AA23" s="212">
        <f>SUM(AA$22:AA$22)</f>
        <v>79704683.600000024</v>
      </c>
      <c r="AB23" s="211">
        <f>SUM(Y23:AA23)</f>
        <v>218280802.64000002</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18757623.640000001</v>
      </c>
      <c r="V26" s="209">
        <v>18339994.93</v>
      </c>
      <c r="W26" s="219">
        <f>'Pt 1 Summary of Data'!N21</f>
        <v>17596834.880000003</v>
      </c>
      <c r="X26" s="211">
        <f>SUM(U26:W26)</f>
        <v>54694453.450000003</v>
      </c>
      <c r="Y26" s="218">
        <v>86423841.480000004</v>
      </c>
      <c r="Z26" s="209">
        <v>99997822.200000003</v>
      </c>
      <c r="AA26" s="219">
        <f>'Pt 1 Summary of Data'!P21</f>
        <v>100812518.73</v>
      </c>
      <c r="AB26" s="211">
        <f>SUM(Y26:AA26)</f>
        <v>287234182.41000003</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1739704.3130859998</v>
      </c>
      <c r="V27" s="209">
        <v>1724387.1721398402</v>
      </c>
      <c r="W27" s="219">
        <f>'Pt 1 Summary of Data'!N35</f>
        <v>1572237.4041853102</v>
      </c>
      <c r="X27" s="211">
        <f>SUM(U27:W27)</f>
        <v>5036328.8894111505</v>
      </c>
      <c r="Y27" s="218">
        <v>3794178.4062976204</v>
      </c>
      <c r="Z27" s="209">
        <v>3853572.6866881605</v>
      </c>
      <c r="AA27" s="219">
        <f>'Pt 1 Summary of Data'!P35</f>
        <v>2809325.6081972006</v>
      </c>
      <c r="AB27" s="211">
        <f>SUM(Y27:AA27)</f>
        <v>10457076.701182982</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17017919.326914001</v>
      </c>
      <c r="V28" s="219">
        <f t="shared" si="0"/>
        <v>16615607.75786016</v>
      </c>
      <c r="W28" s="219">
        <f t="shared" si="0"/>
        <v>16024597.475814693</v>
      </c>
      <c r="X28" s="79">
        <f>X$26-X$27</f>
        <v>49658124.560588852</v>
      </c>
      <c r="Y28" s="78">
        <f t="shared" si="0"/>
        <v>82629663.07370238</v>
      </c>
      <c r="Z28" s="219">
        <f t="shared" si="0"/>
        <v>96144249.513311848</v>
      </c>
      <c r="AA28" s="219">
        <f t="shared" si="0"/>
        <v>98003193.121802807</v>
      </c>
      <c r="AB28" s="79">
        <f>AB$26-AB$27</f>
        <v>276777105.70881706</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38216</v>
      </c>
      <c r="V30" s="224">
        <v>37506</v>
      </c>
      <c r="W30" s="228">
        <f>'Pt 1 Summary of Data'!N49</f>
        <v>35932.25</v>
      </c>
      <c r="X30" s="226">
        <f>SUM(U30:W30)</f>
        <v>111654.25</v>
      </c>
      <c r="Y30" s="227">
        <v>201105</v>
      </c>
      <c r="Z30" s="224">
        <v>238799.58333333334</v>
      </c>
      <c r="AA30" s="228">
        <f>'Pt 1 Summary of Data'!P49</f>
        <v>250900.75</v>
      </c>
      <c r="AB30" s="226">
        <f>SUM(Y30:AA30)</f>
        <v>690805.33333333337</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0.54251350405168297</v>
      </c>
      <c r="Y33" s="237"/>
      <c r="Z33" s="238"/>
      <c r="AA33" s="238"/>
      <c r="AB33" s="360">
        <f>IF(AB30&lt;1000,"Not Required to Calculate",AB23/AB28)</f>
        <v>0.78865194460715982</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7" right="0.7" top="0.75" bottom="0.75" header="0.3" footer="0.3"/>
  <pageSetup scale="37"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70" zoomScaleNormal="70" workbookViewId="0">
      <selection activeCell="A4" sqref="A4"/>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t="str">
        <f>'Cover Page'!C7</f>
        <v/>
      </c>
    </row>
    <row r="7" spans="2:3" ht="15.75" customHeight="1" x14ac:dyDescent="0.25">
      <c r="B7" s="25" t="s">
        <v>88</v>
      </c>
      <c r="C7" s="342" t="s">
        <v>127</v>
      </c>
    </row>
    <row r="8" spans="2:3" ht="15.75" customHeight="1" x14ac:dyDescent="0.25">
      <c r="B8" s="243" t="str">
        <f>'Cover Page'!C8</f>
        <v>UnitedHealthcare Insurance Company</v>
      </c>
      <c r="C8" s="288"/>
    </row>
    <row r="9" spans="2:3" ht="15.75" customHeight="1" x14ac:dyDescent="0.25">
      <c r="B9" s="32" t="s">
        <v>90</v>
      </c>
      <c r="C9" s="288"/>
    </row>
    <row r="10" spans="2:3" ht="15.75" customHeight="1" x14ac:dyDescent="0.25">
      <c r="B10" s="243" t="str">
        <f>'Cover Page'!C9</f>
        <v>N/A</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61">
        <v>0</v>
      </c>
    </row>
    <row r="18" spans="2:3" s="11" customFormat="1" ht="47.25" x14ac:dyDescent="0.2">
      <c r="B18" s="330" t="s">
        <v>156</v>
      </c>
      <c r="C18" s="315"/>
    </row>
    <row r="19" spans="2:3" s="11" customFormat="1" x14ac:dyDescent="0.2">
      <c r="B19" s="309" t="s">
        <v>96</v>
      </c>
      <c r="C19" s="306" t="s">
        <v>164</v>
      </c>
    </row>
    <row r="20" spans="2:3" s="11" customFormat="1" x14ac:dyDescent="0.2">
      <c r="B20" s="308" t="s">
        <v>97</v>
      </c>
      <c r="C20" s="336" t="s">
        <v>164</v>
      </c>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t="s">
        <v>164</v>
      </c>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A4" sqref="A4"/>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t="str">
        <f>'Cover Page'!C7</f>
        <v/>
      </c>
    </row>
    <row r="7" spans="2:4" ht="15.75" customHeight="1" x14ac:dyDescent="0.25">
      <c r="B7" s="25" t="s">
        <v>88</v>
      </c>
      <c r="D7" s="341"/>
    </row>
    <row r="8" spans="2:4" ht="15.75" customHeight="1" x14ac:dyDescent="0.25">
      <c r="B8" s="243" t="str">
        <f>'Cover Page'!C8</f>
        <v>UnitedHealthcare Insurance Company</v>
      </c>
    </row>
    <row r="9" spans="2:4" ht="15.75" customHeight="1" x14ac:dyDescent="0.25">
      <c r="B9" s="32" t="s">
        <v>90</v>
      </c>
    </row>
    <row r="10" spans="2:4" ht="15.75" customHeight="1" x14ac:dyDescent="0.25">
      <c r="B10" s="243" t="str">
        <f>'Cover Page'!C9</f>
        <v>N/A</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3 Expense Allocation'!Print_Titles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2025-07-28T14:30:06Z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