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ThisWorkbook" defaultThemeVersion="124226"/>
  <xr:revisionPtr revIDLastSave="0" documentId="13_ncr:1_{64F96971-D0FE-466E-9A9A-2079C17C8124}"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3">'Pt 3 Expense Allocation'!$15:$17</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<sst xmlns="http://schemas.openxmlformats.org/spreadsheetml/2006/main" count="333" uniqueCount="192">
  <si>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</si>
  <si>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</si>
  <si>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</si>
  <si>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</si>
  <si>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</si>
  <si>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</si>
  <si>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</si>
  <si>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</si>
  <si>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</si>
  <si>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</si>
  <si>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</si>
  <si>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</si>
  <si>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</si>
  <si>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</si>
  <si>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</si>
  <si>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</si>
  <si>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</si>
  <si>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</si>
  <si>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</si>
  <si>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</si>
  <si>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</si>
  <si>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</si>
  <si>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</si>
  <si>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</si>
  <si>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</si>
  <si>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</si>
  <si>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</si>
  <si>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</si>
  <si>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</si>
  <si>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</si>
  <si>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</si>
  <si>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</si>
  <si>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</si>
  <si>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</si>
  <si>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</si>
  <si>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</si>
  <si>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</si>
  <si>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</si>
  <si>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</si>
  <si>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</si>
  <si>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</si>
  <si>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</si>
  <si>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</si>
  <si>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</si>
  <si>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</si>
  <si>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</si>
  <si>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</si>
  <si>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</si>
  <si>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</si>
  <si>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</si>
  <si>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</si>
  <si>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</si>
  <si>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</si>
  <si>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</si>
  <si>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</si>
  <si>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</si>
  <si>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</si>
  <si>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</si>
  <si>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</si>
  <si>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</si>
  <si>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</si>
  <si>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</si>
  <si>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</si>
  <si>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</si>
  <si>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</si>
  <si>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</si>
  <si>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</si>
  <si>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</si>
  <si>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</si>
  <si>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</si>
  <si>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</si>
  <si>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</si>
  <si>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</si>
  <si>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</si>
  <si>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</si>
  <si>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</si>
  <si>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</si>
  <si>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</si>
  <si>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</si>
  <si>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</si>
  <si>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</si>
  <si>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</si>
  <si>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</si>
  <si>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</si>
  <si>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</si>
  <si>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</si>
  <si>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</si>
  <si>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</si>
  <si>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</si>
  <si>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</si>
  <si>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</si>
  <si>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</si>
  <si>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</si>
  <si>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</si>
  <si>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</si>
  <si>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</si>
  <si>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</si>
  <si>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</si>
  <si>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</si>
  <si>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</si>
  <si>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</si>
  <si>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</si>
  <si>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</si>
  <si>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</si>
  <si>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</si>
  <si>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</si>
  <si>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</si>
  <si>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</si>
  <si>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</si>
  <si>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</si>
  <si>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</si>
  <si>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</si>
  <si>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</si>
  <si>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</si>
  <si>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</si>
  <si>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</si>
  <si>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</si>
  <si>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</si>
  <si>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</si>
  <si>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</si>
  <si>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</si>
  <si>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</si>
  <si>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</si>
  <si>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</si>
  <si>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</si>
  <si>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</si>
  <si>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</si>
  <si>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</si>
  <si>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</si>
  <si>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</si>
  <si>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</si>
  <si>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</si>
  <si>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</si>
  <si>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</si>
  <si>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</si>
  <si>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</si>
  <si>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</si>
  <si>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</si>
  <si>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</si>
  <si>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</si>
  <si>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</si>
  <si>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</si>
  <si>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</si>
  <si>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</si>
  <si>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</si>
  <si>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</si>
  <si>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</si>
  <si>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</si>
  <si>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</si>
  <si>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</si>
  <si>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</si>
  <si>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</si>
  <si>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</si>
  <si>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</si>
  <si>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</si>
  <si>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</si>
  <si>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</si>
  <si>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</si>
  <si>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</si>
  <si>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</si>
  <si>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</si>
  <si>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UnitedHealthcare Insurance Company</t>
  </si>
  <si>
    <t>N/A</t>
  </si>
  <si>
    <t>No</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</si>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</sst>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tabSelected="1" zoomScaleNormal="100" workbookViewId="0"/>
  </sheetViews>
  <sheetFormatPr defaultColWidth="9.140625" defaultRowHeight="15" x14ac:dyDescent="0.2"/>
  <cols>
    <col min="1" max="1" width="2.42578125" style="12" bestFit="1" customWidth="1"/>
    <col min="2" max="2" width="70.42578125" style="12" bestFit="1" customWidth="1"/>
    <col min="3" max="3" width="43.85546875"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t="s">
        <v>191</v>
      </c>
    </row>
    <row r="8" spans="1:3" ht="15.75" x14ac:dyDescent="0.2">
      <c r="A8" s="17" t="s">
        <v>2</v>
      </c>
      <c r="B8" s="18" t="s">
        <v>88</v>
      </c>
      <c r="C8" s="19" t="s">
        <v>161</v>
      </c>
    </row>
    <row r="9" spans="1:3" ht="15.75" x14ac:dyDescent="0.2">
      <c r="A9" s="17" t="s">
        <v>3</v>
      </c>
      <c r="B9" s="18" t="s">
        <v>89</v>
      </c>
      <c r="C9" s="19" t="s">
        <v>162</v>
      </c>
    </row>
    <row r="10" spans="1:3" ht="16.5" thickBot="1" x14ac:dyDescent="0.3">
      <c r="A10" s="21" t="s">
        <v>4</v>
      </c>
      <c r="B10" s="22" t="s">
        <v>86</v>
      </c>
      <c r="C10" s="359" t="s">
        <v>163</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2" right="0.2" top="0.75" bottom="0.75" header="0.3" footer="0.3"/>
  <pageSetup scale="9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view="pageBreakPreview" topLeftCell="A15" zoomScale="60" zoomScaleNormal="70" workbookViewId="0"/>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t="str">
        <f>'Cover Page'!C7</f>
        <v xml:space="preserve"> </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UnitedHealthcare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t="str">
        <f>'Cover Page'!C9</f>
        <v>N/A</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18342385.149999999</v>
      </c>
      <c r="N21" s="56">
        <f>'Pt 2 Premium and Claims'!N22+'Pt 2 Premium and Claims'!N23-'Pt 2 Premium and Claims'!N24-'Pt 2 Premium and Claims'!N25</f>
        <v>18339994.93</v>
      </c>
      <c r="O21" s="55">
        <f>'Pt 2 Premium and Claims'!O22+'Pt 2 Premium and Claims'!O23-'Pt 2 Premium and Claims'!O24-'Pt 2 Premium and Claims'!O25</f>
        <v>99992216.459999993</v>
      </c>
      <c r="P21" s="56">
        <f>'Pt 2 Premium and Claims'!P22+'Pt 2 Premium and Claims'!P23-'Pt 2 Premium and Claims'!P24-'Pt 2 Premium and Claims'!P25</f>
        <v>99997822.200000003</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9069536.6399999969</v>
      </c>
      <c r="N24" s="56">
        <f>'Pt 2 Premium and Claims'!N51</f>
        <v>8912082.8099999987</v>
      </c>
      <c r="O24" s="55">
        <f>'Pt 2 Premium and Claims'!O51</f>
        <v>75781901.489999995</v>
      </c>
      <c r="P24" s="56">
        <f>'Pt 2 Premium and Claims'!P51</f>
        <v>74073234.090000004</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v>1288063.8021398401</v>
      </c>
      <c r="N28" s="73">
        <v>1288063.8021398401</v>
      </c>
      <c r="O28" s="74">
        <v>1467311.2366881599</v>
      </c>
      <c r="P28" s="76">
        <v>1467311.2366881599</v>
      </c>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v>1208.8</v>
      </c>
      <c r="N31" s="73">
        <v>1208.8</v>
      </c>
      <c r="O31" s="74">
        <v>15270.130000000001</v>
      </c>
      <c r="P31" s="76">
        <v>15270.130000000001</v>
      </c>
    </row>
    <row r="32" spans="2:16" x14ac:dyDescent="0.2">
      <c r="B32" s="53"/>
      <c r="C32" s="54"/>
      <c r="D32" s="344" t="s">
        <v>104</v>
      </c>
      <c r="E32" s="74"/>
      <c r="F32" s="76"/>
      <c r="G32" s="72"/>
      <c r="H32" s="73"/>
      <c r="I32" s="74"/>
      <c r="J32" s="75"/>
      <c r="K32" s="74"/>
      <c r="L32" s="76"/>
      <c r="M32" s="74">
        <v>434807.06</v>
      </c>
      <c r="N32" s="73">
        <v>434807.06</v>
      </c>
      <c r="O32" s="74">
        <v>2368300.1400000006</v>
      </c>
      <c r="P32" s="76">
        <v>2368300.1400000006</v>
      </c>
    </row>
    <row r="33" spans="2:16" x14ac:dyDescent="0.2">
      <c r="B33" s="53"/>
      <c r="C33" s="54"/>
      <c r="D33" s="344" t="s">
        <v>103</v>
      </c>
      <c r="E33" s="74"/>
      <c r="F33" s="76"/>
      <c r="G33" s="72"/>
      <c r="H33" s="73"/>
      <c r="I33" s="74"/>
      <c r="J33" s="75"/>
      <c r="K33" s="74"/>
      <c r="L33" s="76"/>
      <c r="M33" s="74"/>
      <c r="N33" s="73"/>
      <c r="O33" s="74"/>
      <c r="P33" s="76"/>
    </row>
    <row r="34" spans="2:16" x14ac:dyDescent="0.2">
      <c r="B34" s="53"/>
      <c r="C34" s="54">
        <v>3.3</v>
      </c>
      <c r="D34" s="344" t="s">
        <v>21</v>
      </c>
      <c r="E34" s="77"/>
      <c r="F34" s="76"/>
      <c r="G34" s="72"/>
      <c r="H34" s="73"/>
      <c r="I34" s="74"/>
      <c r="J34" s="75"/>
      <c r="K34" s="77"/>
      <c r="L34" s="76"/>
      <c r="M34" s="74">
        <v>307.51</v>
      </c>
      <c r="N34" s="73">
        <v>307.51</v>
      </c>
      <c r="O34" s="74">
        <v>2691.18</v>
      </c>
      <c r="P34" s="76">
        <v>2691.18</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1724387.1721398402</v>
      </c>
      <c r="N35" s="79">
        <f t="shared" si="0"/>
        <v>1724387.1721398402</v>
      </c>
      <c r="O35" s="78">
        <f t="shared" si="0"/>
        <v>3853572.6866881605</v>
      </c>
      <c r="P35" s="79">
        <f t="shared" si="0"/>
        <v>3853572.6866881605</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v>92174.153855779979</v>
      </c>
      <c r="N38" s="76">
        <v>92162.142522235998</v>
      </c>
      <c r="O38" s="74">
        <v>502480.88615479192</v>
      </c>
      <c r="P38" s="76">
        <v>502509.05611944001</v>
      </c>
    </row>
    <row r="39" spans="2:16" x14ac:dyDescent="0.2">
      <c r="B39" s="54"/>
      <c r="C39" s="54">
        <v>4.2</v>
      </c>
      <c r="D39" s="344" t="s">
        <v>19</v>
      </c>
      <c r="E39" s="74"/>
      <c r="F39" s="76"/>
      <c r="G39" s="72"/>
      <c r="H39" s="76"/>
      <c r="I39" s="74"/>
      <c r="J39" s="76"/>
      <c r="K39" s="74"/>
      <c r="L39" s="76"/>
      <c r="M39" s="74">
        <v>2441389.2100000009</v>
      </c>
      <c r="N39" s="76">
        <v>2441389.2100000009</v>
      </c>
      <c r="O39" s="74">
        <v>8507129.3999999985</v>
      </c>
      <c r="P39" s="76">
        <v>8507129.3999999985</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v>516.05000000000007</v>
      </c>
      <c r="N41" s="76">
        <v>516.05000000000007</v>
      </c>
      <c r="O41" s="77">
        <v>212749.26</v>
      </c>
      <c r="P41" s="76">
        <v>212749.26</v>
      </c>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c r="L43" s="72"/>
      <c r="M43" s="77">
        <v>1257388.3207388197</v>
      </c>
      <c r="N43" s="72">
        <v>1257224.4688358409</v>
      </c>
      <c r="O43" s="77">
        <v>6854563.5757513223</v>
      </c>
      <c r="P43" s="350">
        <v>6854947.854674018</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3791467.7345946007</v>
      </c>
      <c r="N44" s="79">
        <f t="shared" si="1"/>
        <v>3791291.871358078</v>
      </c>
      <c r="O44" s="78">
        <f t="shared" si="1"/>
        <v>16076923.121906113</v>
      </c>
      <c r="P44" s="79">
        <f t="shared" si="1"/>
        <v>16077335.570793457</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v>35978</v>
      </c>
      <c r="N47" s="84">
        <v>35978</v>
      </c>
      <c r="O47" s="83">
        <v>242907</v>
      </c>
      <c r="P47" s="340">
        <v>242907</v>
      </c>
    </row>
    <row r="48" spans="2:16" x14ac:dyDescent="0.2">
      <c r="B48" s="53"/>
      <c r="C48" s="54">
        <v>5.2</v>
      </c>
      <c r="D48" s="344" t="s">
        <v>27</v>
      </c>
      <c r="E48" s="83"/>
      <c r="F48" s="351"/>
      <c r="G48" s="84"/>
      <c r="H48" s="84"/>
      <c r="I48" s="83"/>
      <c r="J48" s="84"/>
      <c r="K48" s="83"/>
      <c r="L48" s="84"/>
      <c r="M48" s="83">
        <v>450067</v>
      </c>
      <c r="N48" s="84">
        <v>450067</v>
      </c>
      <c r="O48" s="83">
        <v>2865624</v>
      </c>
      <c r="P48" s="85">
        <v>2865595</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37505.583333333336</v>
      </c>
      <c r="N49" s="87">
        <f>N48/12</f>
        <v>37505.583333333336</v>
      </c>
      <c r="O49" s="86">
        <f t="shared" si="2"/>
        <v>238802</v>
      </c>
      <c r="P49" s="87">
        <f t="shared" si="2"/>
        <v>238799.58333333334</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5559765.9699999997</v>
      </c>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31"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A3" zoomScale="70" zoomScaleNormal="70" workbookViewId="0"/>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t="str">
        <f>'Cover Page'!C7</f>
        <v xml:space="preserve"> </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UnitedHealthcare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t="str">
        <f>'Cover Page'!C9</f>
        <v>N/A</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v>18365773.02</v>
      </c>
      <c r="N22" s="124">
        <v>18363012.530000001</v>
      </c>
      <c r="O22" s="123">
        <v>99992389.729999989</v>
      </c>
      <c r="P22" s="124">
        <v>99997995.469999999</v>
      </c>
    </row>
    <row r="23" spans="2:16" s="12" customFormat="1" x14ac:dyDescent="0.2">
      <c r="B23" s="53"/>
      <c r="C23" s="54">
        <v>1.2</v>
      </c>
      <c r="D23" s="344" t="s">
        <v>16</v>
      </c>
      <c r="E23" s="123"/>
      <c r="F23" s="124"/>
      <c r="G23" s="123"/>
      <c r="H23" s="124"/>
      <c r="I23" s="123"/>
      <c r="J23" s="124"/>
      <c r="K23" s="123"/>
      <c r="L23" s="124"/>
      <c r="M23" s="123"/>
      <c r="N23" s="124"/>
      <c r="O23" s="123"/>
      <c r="P23" s="124"/>
    </row>
    <row r="24" spans="2:16" s="12" customFormat="1" x14ac:dyDescent="0.2">
      <c r="B24" s="53"/>
      <c r="C24" s="54">
        <v>1.3</v>
      </c>
      <c r="D24" s="344" t="s">
        <v>34</v>
      </c>
      <c r="E24" s="123"/>
      <c r="F24" s="124"/>
      <c r="G24" s="123"/>
      <c r="H24" s="124"/>
      <c r="I24" s="123"/>
      <c r="J24" s="124"/>
      <c r="K24" s="123"/>
      <c r="L24" s="124"/>
      <c r="M24" s="123">
        <v>370.27000000000021</v>
      </c>
      <c r="N24" s="124"/>
      <c r="O24" s="123"/>
      <c r="P24" s="124"/>
    </row>
    <row r="25" spans="2:16" s="12" customFormat="1" x14ac:dyDescent="0.2">
      <c r="B25" s="53"/>
      <c r="C25" s="54">
        <v>1.4</v>
      </c>
      <c r="D25" s="344" t="s">
        <v>17</v>
      </c>
      <c r="E25" s="123"/>
      <c r="F25" s="124"/>
      <c r="G25" s="123"/>
      <c r="H25" s="124"/>
      <c r="I25" s="123"/>
      <c r="J25" s="124"/>
      <c r="K25" s="123"/>
      <c r="L25" s="124"/>
      <c r="M25" s="123">
        <v>23017.599999999999</v>
      </c>
      <c r="N25" s="124">
        <v>23017.599999999999</v>
      </c>
      <c r="O25" s="123">
        <v>173.27</v>
      </c>
      <c r="P25" s="124">
        <v>173.27</v>
      </c>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v>8996252.299999997</v>
      </c>
      <c r="N29" s="133"/>
      <c r="O29" s="123">
        <v>74836602.849999994</v>
      </c>
      <c r="P29" s="133"/>
    </row>
    <row r="30" spans="2:16" s="12" customFormat="1" ht="28.5" customHeight="1" x14ac:dyDescent="0.2">
      <c r="B30" s="53"/>
      <c r="C30" s="54"/>
      <c r="D30" s="345" t="s">
        <v>54</v>
      </c>
      <c r="E30" s="134"/>
      <c r="F30" s="124"/>
      <c r="G30" s="134"/>
      <c r="H30" s="124"/>
      <c r="I30" s="134"/>
      <c r="J30" s="124"/>
      <c r="K30" s="134"/>
      <c r="L30" s="124"/>
      <c r="M30" s="134"/>
      <c r="N30" s="124">
        <v>8912253.1499999985</v>
      </c>
      <c r="O30" s="134"/>
      <c r="P30" s="124">
        <v>74028150.150000006</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v>402747.34999999986</v>
      </c>
      <c r="N32" s="135"/>
      <c r="O32" s="123">
        <v>4477404.8</v>
      </c>
      <c r="P32" s="133"/>
    </row>
    <row r="33" spans="2:16" s="12" customFormat="1" ht="30" x14ac:dyDescent="0.2">
      <c r="B33" s="53"/>
      <c r="C33" s="54"/>
      <c r="D33" s="345" t="s">
        <v>44</v>
      </c>
      <c r="E33" s="134"/>
      <c r="F33" s="124"/>
      <c r="G33" s="134"/>
      <c r="H33" s="136"/>
      <c r="I33" s="134"/>
      <c r="J33" s="124"/>
      <c r="K33" s="134"/>
      <c r="L33" s="124"/>
      <c r="M33" s="134"/>
      <c r="N33" s="136">
        <v>-170.33999999999651</v>
      </c>
      <c r="O33" s="134"/>
      <c r="P33" s="124">
        <v>45083.939999999944</v>
      </c>
    </row>
    <row r="34" spans="2:16" s="12" customFormat="1" x14ac:dyDescent="0.2">
      <c r="B34" s="53"/>
      <c r="C34" s="54">
        <v>2.2999999999999998</v>
      </c>
      <c r="D34" s="344" t="s">
        <v>28</v>
      </c>
      <c r="E34" s="123"/>
      <c r="F34" s="133"/>
      <c r="G34" s="123"/>
      <c r="H34" s="135"/>
      <c r="I34" s="123"/>
      <c r="J34" s="133"/>
      <c r="K34" s="123"/>
      <c r="L34" s="133"/>
      <c r="M34" s="123">
        <v>329463.00999999989</v>
      </c>
      <c r="N34" s="135"/>
      <c r="O34" s="123">
        <v>3532106.16</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c r="P36" s="133"/>
    </row>
    <row r="37" spans="2:16" s="12" customFormat="1" ht="30" x14ac:dyDescent="0.2">
      <c r="B37" s="53"/>
      <c r="C37" s="54"/>
      <c r="D37" s="345" t="s">
        <v>43</v>
      </c>
      <c r="E37" s="134"/>
      <c r="F37" s="124"/>
      <c r="G37" s="134"/>
      <c r="H37" s="136"/>
      <c r="I37" s="134"/>
      <c r="J37" s="124"/>
      <c r="K37" s="134"/>
      <c r="L37" s="124"/>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9069536.6399999969</v>
      </c>
      <c r="N51" s="79">
        <f>N30+N33+N37+N41+N44+N47+N48+N50</f>
        <v>8912082.8099999987</v>
      </c>
      <c r="O51" s="78">
        <f>O29+O32-O34+O36-O38+O40+O43-O45+O47+O48-O49+O50</f>
        <v>75781901.489999995</v>
      </c>
      <c r="P51" s="79">
        <f>P30+P33+P37+P41+P44+P47+P48+P50</f>
        <v>74073234.090000004</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32"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abSelected="1" zoomScale="80" zoomScaleNormal="80" workbookViewId="0"/>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t="str">
        <f>'Cover Page'!C7</f>
        <v xml:space="preserve"> </v>
      </c>
      <c r="D6" s="288" t="s">
        <v>125</v>
      </c>
    </row>
    <row r="7" spans="2:4" ht="15.75" customHeight="1" x14ac:dyDescent="0.25">
      <c r="B7" s="25" t="s">
        <v>88</v>
      </c>
    </row>
    <row r="8" spans="2:4" ht="15" customHeight="1" x14ac:dyDescent="0.2">
      <c r="B8" s="152" t="str">
        <f>'Cover Page'!C8</f>
        <v>UnitedHealthcare Insurance Company</v>
      </c>
    </row>
    <row r="9" spans="2:4" ht="15.75" customHeight="1" x14ac:dyDescent="0.25">
      <c r="B9" s="32" t="s">
        <v>90</v>
      </c>
    </row>
    <row r="10" spans="2:4" ht="15" customHeight="1" x14ac:dyDescent="0.2">
      <c r="B10" s="152" t="str">
        <f>'Cover Page'!C9</f>
        <v>N/A</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60" x14ac:dyDescent="0.2">
      <c r="B18" s="156" t="s">
        <v>164</v>
      </c>
      <c r="C18" s="164"/>
      <c r="D18" s="287" t="s">
        <v>169</v>
      </c>
    </row>
    <row r="19" spans="2:4" s="11" customFormat="1" ht="45" x14ac:dyDescent="0.2">
      <c r="B19" s="156" t="s">
        <v>165</v>
      </c>
      <c r="C19" s="164"/>
      <c r="D19" s="287" t="s">
        <v>170</v>
      </c>
    </row>
    <row r="20" spans="2:4" s="11" customFormat="1" ht="60" x14ac:dyDescent="0.2">
      <c r="B20" s="156" t="s">
        <v>166</v>
      </c>
      <c r="C20" s="164"/>
      <c r="D20" s="287" t="s">
        <v>171</v>
      </c>
    </row>
    <row r="21" spans="2:4" s="11" customFormat="1" ht="75" x14ac:dyDescent="0.2">
      <c r="B21" s="156" t="s">
        <v>167</v>
      </c>
      <c r="C21" s="164"/>
      <c r="D21" s="287" t="s">
        <v>172</v>
      </c>
    </row>
    <row r="22" spans="2:4" s="11" customFormat="1" ht="90" x14ac:dyDescent="0.2">
      <c r="B22" s="156" t="s">
        <v>168</v>
      </c>
      <c r="C22" s="164"/>
      <c r="D22" s="287" t="s">
        <v>173</v>
      </c>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75" x14ac:dyDescent="0.2">
      <c r="B26" s="156" t="s">
        <v>174</v>
      </c>
      <c r="C26" s="164"/>
      <c r="D26" s="287" t="s">
        <v>176</v>
      </c>
    </row>
    <row r="27" spans="2:4" s="11" customFormat="1" ht="90" x14ac:dyDescent="0.2">
      <c r="B27" s="156" t="s">
        <v>175</v>
      </c>
      <c r="C27" s="164"/>
      <c r="D27" s="287" t="s">
        <v>177</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90" x14ac:dyDescent="0.2">
      <c r="B33" s="156" t="s">
        <v>178</v>
      </c>
      <c r="C33" s="164"/>
      <c r="D33" s="287" t="s">
        <v>180</v>
      </c>
    </row>
    <row r="34" spans="2:4" s="11" customFormat="1" ht="60" x14ac:dyDescent="0.2">
      <c r="B34" s="156" t="s">
        <v>179</v>
      </c>
      <c r="C34" s="164"/>
      <c r="D34" s="287" t="s">
        <v>181</v>
      </c>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t="s">
        <v>182</v>
      </c>
      <c r="C40" s="164"/>
      <c r="D40" s="287" t="s">
        <v>183</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105" x14ac:dyDescent="0.2">
      <c r="B47" s="156" t="s">
        <v>21</v>
      </c>
      <c r="C47" s="164"/>
      <c r="D47" s="287" t="s">
        <v>184</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90" x14ac:dyDescent="0.2">
      <c r="B55" s="156" t="s">
        <v>18</v>
      </c>
      <c r="C55" s="169"/>
      <c r="D55" s="287" t="s">
        <v>185</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45" x14ac:dyDescent="0.2">
      <c r="B62" s="156" t="s">
        <v>19</v>
      </c>
      <c r="C62" s="169"/>
      <c r="D62" s="287" t="s">
        <v>186</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90" x14ac:dyDescent="0.2">
      <c r="B69" s="156" t="s">
        <v>187</v>
      </c>
      <c r="C69" s="169"/>
      <c r="D69" s="287" t="s">
        <v>188</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225" x14ac:dyDescent="0.2">
      <c r="B76" s="156" t="s">
        <v>20</v>
      </c>
      <c r="C76" s="169"/>
      <c r="D76" s="287" t="s">
        <v>189</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62" fitToHeight="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abSelected="1" zoomScale="70" zoomScaleNormal="70" workbookViewId="0"/>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t="str">
        <f>'Cover Page'!C7</f>
        <v xml:space="preserve"> </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UnitedHealthcare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t="str">
        <f>'Cover Page'!C9</f>
        <v>N/A</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v>9481596.9499999974</v>
      </c>
      <c r="V21" s="207">
        <v>8905870.8599999994</v>
      </c>
      <c r="W21" s="135"/>
      <c r="X21" s="133"/>
      <c r="Y21" s="206">
        <v>53860493.910000004</v>
      </c>
      <c r="Z21" s="207">
        <v>63164180.700000003</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9470617.4800000004</v>
      </c>
      <c r="V22" s="209">
        <v>8945422.7199999988</v>
      </c>
      <c r="W22" s="210">
        <f>'Pt 1 Summary of Data'!N24</f>
        <v>8912082.8099999987</v>
      </c>
      <c r="X22" s="211">
        <f>SUM(U22:W22)</f>
        <v>27328123.009999998</v>
      </c>
      <c r="Y22" s="208">
        <v>53352527.790000007</v>
      </c>
      <c r="Z22" s="209">
        <v>63330999.380000018</v>
      </c>
      <c r="AA22" s="210">
        <f>'Pt 1 Summary of Data'!P24</f>
        <v>74073234.090000004</v>
      </c>
      <c r="AB22" s="211">
        <f>SUM(Y22:AA22)</f>
        <v>190756761.26000002</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9470617.4800000004</v>
      </c>
      <c r="V23" s="212">
        <f>SUM(V$22:V$22)</f>
        <v>8945422.7199999988</v>
      </c>
      <c r="W23" s="212">
        <f>SUM(W$22:W$22)</f>
        <v>8912082.8099999987</v>
      </c>
      <c r="X23" s="211">
        <f>SUM(U23:W23)</f>
        <v>27328123.009999998</v>
      </c>
      <c r="Y23" s="360">
        <f>SUM(Y$22:Y$22)</f>
        <v>53352527.790000007</v>
      </c>
      <c r="Z23" s="212">
        <f>SUM(Z$22:Z$22)</f>
        <v>63330999.380000018</v>
      </c>
      <c r="AA23" s="212">
        <f>SUM(AA$22:AA$22)</f>
        <v>74073234.090000004</v>
      </c>
      <c r="AB23" s="211">
        <f>SUM(Y23:AA23)</f>
        <v>190756761.26000002</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18683870</v>
      </c>
      <c r="V26" s="209">
        <v>18757623.640000001</v>
      </c>
      <c r="W26" s="219">
        <f>'Pt 1 Summary of Data'!N21</f>
        <v>18339994.93</v>
      </c>
      <c r="X26" s="211">
        <f>SUM(U26:W26)</f>
        <v>55781488.57</v>
      </c>
      <c r="Y26" s="218">
        <v>70648289.500000015</v>
      </c>
      <c r="Z26" s="209">
        <v>86423841.480000004</v>
      </c>
      <c r="AA26" s="219">
        <f>'Pt 1 Summary of Data'!P21</f>
        <v>99997822.200000003</v>
      </c>
      <c r="AB26" s="211">
        <f>SUM(Y26:AA26)</f>
        <v>257069953.18000001</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1527616.8469249997</v>
      </c>
      <c r="V27" s="209">
        <v>1739704.3130859998</v>
      </c>
      <c r="W27" s="219">
        <f>'Pt 1 Summary of Data'!N35</f>
        <v>1724387.1721398402</v>
      </c>
      <c r="X27" s="211">
        <f>SUM(U27:W27)</f>
        <v>4991708.3321508393</v>
      </c>
      <c r="Y27" s="218">
        <v>2339613.2230750001</v>
      </c>
      <c r="Z27" s="209">
        <v>3794178.4062976204</v>
      </c>
      <c r="AA27" s="219">
        <f>'Pt 1 Summary of Data'!P35</f>
        <v>3853572.6866881605</v>
      </c>
      <c r="AB27" s="211">
        <f>SUM(Y27:AA27)</f>
        <v>9987364.3160607815</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17156253.153075002</v>
      </c>
      <c r="V28" s="219">
        <f t="shared" si="0"/>
        <v>17017919.326914001</v>
      </c>
      <c r="W28" s="219">
        <f t="shared" si="0"/>
        <v>16615607.75786016</v>
      </c>
      <c r="X28" s="79">
        <f>X$26-X$27</f>
        <v>50789780.237849161</v>
      </c>
      <c r="Y28" s="78">
        <f t="shared" si="0"/>
        <v>68308676.276925012</v>
      </c>
      <c r="Z28" s="219">
        <f t="shared" si="0"/>
        <v>82629663.07370238</v>
      </c>
      <c r="AA28" s="219">
        <f t="shared" si="0"/>
        <v>96144249.513311848</v>
      </c>
      <c r="AB28" s="79">
        <f>AB$26-AB$27</f>
        <v>247082588.86393923</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38057</v>
      </c>
      <c r="V30" s="224">
        <v>38216</v>
      </c>
      <c r="W30" s="228">
        <f>'Pt 1 Summary of Data'!N49</f>
        <v>37505.583333333336</v>
      </c>
      <c r="X30" s="226">
        <f>SUM(U30:W30)</f>
        <v>113778.58333333334</v>
      </c>
      <c r="Y30" s="227">
        <v>163279</v>
      </c>
      <c r="Z30" s="224">
        <v>201105</v>
      </c>
      <c r="AA30" s="228">
        <f>'Pt 1 Summary of Data'!P49</f>
        <v>238799.58333333334</v>
      </c>
      <c r="AB30" s="226">
        <f>SUM(Y30:AA30)</f>
        <v>603183.58333333337</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0.53806342303554111</v>
      </c>
      <c r="Y33" s="237"/>
      <c r="Z33" s="238"/>
      <c r="AA33" s="238"/>
      <c r="AB33" s="361">
        <f>IF(AB30&lt;1000,"Not Required to Calculate",AB23/AB28)</f>
        <v>0.77203643582123826</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41" fitToWidth="2"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abSelected="1" zoomScale="80" zoomScaleNormal="80" workbookViewId="0"/>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t="str">
        <f>'Cover Page'!C7</f>
        <v xml:space="preserve"> </v>
      </c>
    </row>
    <row r="7" spans="2:3" ht="15.75" customHeight="1" x14ac:dyDescent="0.25">
      <c r="B7" s="25" t="s">
        <v>88</v>
      </c>
      <c r="C7" s="343" t="s">
        <v>127</v>
      </c>
    </row>
    <row r="8" spans="2:3" ht="15.75" customHeight="1" x14ac:dyDescent="0.25">
      <c r="B8" s="243" t="str">
        <f>'Cover Page'!C8</f>
        <v>UnitedHealthcare Insurance Company</v>
      </c>
      <c r="C8" s="288"/>
    </row>
    <row r="9" spans="2:3" ht="15.75" customHeight="1" x14ac:dyDescent="0.25">
      <c r="B9" s="32" t="s">
        <v>90</v>
      </c>
      <c r="C9" s="288"/>
    </row>
    <row r="10" spans="2:3" ht="15.75" customHeight="1" x14ac:dyDescent="0.25">
      <c r="B10" s="243" t="str">
        <f>'Cover Page'!C9</f>
        <v>N/A</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t="s">
        <v>190</v>
      </c>
    </row>
    <row r="20" spans="2:3" s="11" customFormat="1" x14ac:dyDescent="0.2">
      <c r="B20" s="308" t="s">
        <v>97</v>
      </c>
      <c r="C20" s="337" t="s">
        <v>190</v>
      </c>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t="str">
        <f>'Cover Page'!C7</f>
        <v xml:space="preserve"> </v>
      </c>
    </row>
    <row r="7" spans="2:4" ht="15.75" customHeight="1" x14ac:dyDescent="0.25">
      <c r="B7" s="25" t="s">
        <v>88</v>
      </c>
      <c r="D7" s="342"/>
    </row>
    <row r="8" spans="2:4" ht="15.75" customHeight="1" x14ac:dyDescent="0.25">
      <c r="B8" s="243" t="str">
        <f>'Cover Page'!C8</f>
        <v>UnitedHealthcare Insurance Company</v>
      </c>
    </row>
    <row r="9" spans="2:4" ht="15.75" customHeight="1" x14ac:dyDescent="0.25">
      <c r="B9" s="32" t="s">
        <v>90</v>
      </c>
    </row>
    <row r="10" spans="2:4" ht="15.75" customHeight="1" x14ac:dyDescent="0.25">
      <c r="B10" s="243" t="str">
        <f>'Cover Page'!C9</f>
        <v>N/A</v>
      </c>
    </row>
    <row r="11" spans="2:4" ht="15.75" x14ac:dyDescent="0.25">
      <c r="B11" s="32" t="s">
        <v>85</v>
      </c>
    </row>
    <row r="12" spans="2:4" x14ac:dyDescent="0.2">
      <c r="B12" s="152" t="str">
        <f>'Cover Page'!C6</f>
        <v>2023</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3 Expense Allocation'!Print_Titles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2024-07-16T18:11:13Z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