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1505AE9F-A6DC-41BF-9A16-0F60D4D06340}" xr6:coauthVersionLast="47" xr6:coauthVersionMax="47" xr10:uidLastSave="{00000000-0000-0000-0000-000000000000}"/>
  <bookViews>
    <workbookView xWindow="-120" yWindow="-120" windowWidth="29040" windowHeight="15720" tabRatio="646" firstSheet="1" activeTab="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<sst xmlns="http://schemas.openxmlformats.org/spreadsheetml/2006/main" count="331" uniqueCount="191">
  <si>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</si>
  <si>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</si>
  <si>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</si>
  <si>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</si>
  <si>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</si>
  <si>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</si>
  <si>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</si>
  <si>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</si>
  <si>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</si>
  <si>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</si>
  <si>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</si>
  <si>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</si>
  <si>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</si>
  <si>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</si>
  <si>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</si>
  <si>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</si>
  <si>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</si>
  <si>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</si>
  <si>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</si>
  <si>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</si>
  <si>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</si>
  <si>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</si>
  <si>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</si>
  <si>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</si>
  <si>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</si>
  <si>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</si>
  <si>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</si>
  <si>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</si>
  <si>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</si>
  <si>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</si>
  <si>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</si>
  <si>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</si>
  <si>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</si>
  <si>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</si>
  <si>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</si>
  <si>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</si>
  <si>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</si>
  <si>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</si>
  <si>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</si>
  <si>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</si>
  <si>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</si>
  <si>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</si>
  <si>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</si>
  <si>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</si>
  <si>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</si>
  <si>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</si>
  <si>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</si>
  <si>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</si>
  <si>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</si>
  <si>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</si>
  <si>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</si>
  <si>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</si>
  <si>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</si>
  <si>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</si>
  <si>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</si>
  <si>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</si>
  <si>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</si>
  <si>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</si>
  <si>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</si>
  <si>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</si>
  <si>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</si>
  <si>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</si>
  <si>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</si>
  <si>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</si>
  <si>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</si>
  <si>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</si>
  <si>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</si>
  <si>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</si>
  <si>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</si>
  <si>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</si>
  <si>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</si>
  <si>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</si>
  <si>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</si>
  <si>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</si>
  <si>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</si>
  <si>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</si>
  <si>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</si>
  <si>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</si>
  <si>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</si>
  <si>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</si>
  <si>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</si>
  <si>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</si>
  <si>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</si>
  <si>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</si>
  <si>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</si>
  <si>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</si>
  <si>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</si>
  <si>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</si>
  <si>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</si>
  <si>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</si>
  <si>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</si>
  <si>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</si>
  <si>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</si>
  <si>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</si>
  <si>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</si>
  <si>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</si>
  <si>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</si>
  <si>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</si>
  <si>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</si>
  <si>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</si>
  <si>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</si>
  <si>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</si>
  <si>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</si>
  <si>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</si>
  <si>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</si>
  <si>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</si>
  <si>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</si>
  <si>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</si>
  <si>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</si>
  <si>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</si>
  <si>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</si>
  <si>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</si>
  <si>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</si>
  <si>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</si>
  <si>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</si>
  <si>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</si>
  <si>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</si>
  <si>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</si>
  <si>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</si>
  <si>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</si>
  <si>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</si>
  <si>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</si>
  <si>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</si>
  <si>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</si>
  <si>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</si>
  <si>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</si>
  <si>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</si>
  <si>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</si>
  <si>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</si>
  <si>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</si>
  <si>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</si>
  <si>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</si>
  <si>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</si>
  <si>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</si>
  <si>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</si>
  <si>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</si>
  <si>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</si>
  <si>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</si>
  <si>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</si>
  <si>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</si>
  <si>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</si>
  <si>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</si>
  <si>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</si>
  <si>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</si>
  <si>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</si>
  <si>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</si>
  <si>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</si>
  <si>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</si>
  <si>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</si>
  <si>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</si>
  <si>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</si>
  <si>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</si>
  <si>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</si>
  <si>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</si>
  <si>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</si>
  <si>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</si>
  <si>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</si>
  <si>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</si>
  <si>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</si>
  <si>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</si>
  <si>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</si>
  <si>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UnitedHealthcare Life Insurance Company</t>
  </si>
  <si>
    <t>N/A</t>
  </si>
  <si>
    <t>No</t>
  </si>
  <si>
    <t>Paid Claims - Adjudicated claim activity for fee for
service claims from source system.</t>
  </si>
  <si>
    <t>Change in IBNR - Incurred but not reported claim
activity (IBNR) for service claims not yet adjudicated for
current and prior periods.</t>
  </si>
  <si>
    <t>Capitation - Payments to dental care providers and
clinical risk bearing entities (as defined in HHS
Guidance) for patient services.</t>
  </si>
  <si>
    <t>Provider Settlements - Provider settlement cost for
specifically known and identified in-network and out-ofnetwork
provider settlements paid/payable/reserve due
to extra-contractual negotiated settlements, fee schedule
errors, contracts with disputed calculations, etc.</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</si>
  <si>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</si>
  <si>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</si>
  <si>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</si>
  <si>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</si>
  <si>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Settlement expense is allocated to legal entity, state, product, and
group size in the following manner: Paids and known payables are
based on membership, while the IBNR component is allocated based
on paid claims, or there is a direct charge and no allocation is
required.</t>
  </si>
  <si>
    <t>Assessment is calculated and allocated to the legal entity, state,
product, and group size for which the assessment applies. Allocation based on legal entity, state, product, and group size membership or fee for service claim experience, depending on assessment type.</t>
  </si>
  <si>
    <t>Federal Income Tax</t>
  </si>
  <si>
    <t>Other Federal Taxes (other than income tax) and
assessments deductible from premium</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</si>
  <si>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</si>
  <si>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</si>
  <si>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</si>
  <si>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</si>
  <si>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State income, excise, business, and other taxes</t>
  </si>
  <si>
    <t>State premium taxes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</si>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</sst>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8">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64" fontId="4" fillId="0" borderId="23" xfId="92" applyNumberFormat="1" applyFont="1" applyBorder="1" applyAlignment="1" applyProtection="1">
      <alignment vertical="top"/>
      <protection locked="0"/>
    </xf>
    <xf numFmtId="164" fontId="4" fillId="0" borderId="46" xfId="92" applyNumberFormat="1" applyFont="1" applyFill="1" applyBorder="1" applyAlignment="1" applyProtection="1">
      <alignment vertical="top"/>
      <protection locked="0"/>
    </xf>
    <xf numFmtId="164" fontId="4" fillId="0" borderId="23" xfId="92" applyNumberFormat="1" applyFont="1" applyFill="1" applyBorder="1" applyAlignment="1" applyProtection="1">
      <alignment vertical="top"/>
      <protection locked="0"/>
    </xf>
    <xf numFmtId="0" fontId="0" fillId="0" borderId="75" xfId="0" applyBorder="1" applyAlignment="1" applyProtection="1">
      <alignment horizontal="left" wrapText="1" indent="3"/>
      <protection locked="0"/>
    </xf>
    <xf numFmtId="0" fontId="4" fillId="0" borderId="78" xfId="0" applyFont="1" applyBorder="1" applyAlignment="1" applyProtection="1">
      <alignment wrapText="1"/>
      <protection locked="0"/>
    </xf>
    <xf numFmtId="0" fontId="30" fillId="0" borderId="33" xfId="0" applyFont="1" applyBorder="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D18" sqref="D18"/>
    </sheetView>
  </sheetViews>
  <sheetFormatPr defaultColWidth="9.140625" defaultRowHeight="15" x14ac:dyDescent="0.2"/>
  <cols>
    <col min="1" max="1" width="2.42578125" style="12" bestFit="1" customWidth="1"/>
    <col min="2" max="2" width="70.42578125" style="12" bestFit="1" customWidth="1"/>
    <col min="3" max="3" width="48.5703125" style="12" bestFit="1"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v>97179</v>
      </c>
    </row>
    <row r="8" spans="1:3" ht="15.75" x14ac:dyDescent="0.2">
      <c r="A8" s="17" t="s">
        <v>2</v>
      </c>
      <c r="B8" s="18" t="s">
        <v>88</v>
      </c>
      <c r="C8" s="19" t="s">
        <v>161</v>
      </c>
    </row>
    <row r="9" spans="1:3" ht="15.75" x14ac:dyDescent="0.2">
      <c r="A9" s="17" t="s">
        <v>3</v>
      </c>
      <c r="B9" s="18" t="s">
        <v>89</v>
      </c>
      <c r="C9" s="19" t="s">
        <v>162</v>
      </c>
    </row>
    <row r="10" spans="1:3" ht="16.5" thickBot="1" x14ac:dyDescent="0.3">
      <c r="A10" s="21" t="s">
        <v>4</v>
      </c>
      <c r="B10" s="22" t="s">
        <v>86</v>
      </c>
      <c r="C10" s="359" t="s">
        <v>163</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70" zoomScaleNormal="70" workbookViewId="0">
      <selection activeCell="K38" sqref="K3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97179</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UnitedHealthcare Life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109393.73999999999</v>
      </c>
      <c r="L21" s="56">
        <f>'Pt 2 Premium and Claims'!L22+'Pt 2 Premium and Claims'!L23-'Pt 2 Premium and Claims'!L24-'Pt 2 Premium and Claims'!L25</f>
        <v>109549.06999999999</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57477.700000000004</v>
      </c>
      <c r="L24" s="56">
        <f>'Pt 2 Premium and Claims'!L51</f>
        <v>55781.180000000008</v>
      </c>
      <c r="M24" s="55">
        <f>'Pt 2 Premium and Claims'!M51</f>
        <v>0</v>
      </c>
      <c r="N24" s="56">
        <f>'Pt 2 Premium and Claims'!N51</f>
        <v>0</v>
      </c>
      <c r="O24" s="55">
        <f>'Pt 2 Premium and Claims'!O51</f>
        <v>0</v>
      </c>
      <c r="P24" s="56">
        <f>'Pt 2 Premium and Claims'!P51</f>
        <v>0</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v>3072.3899752699963</v>
      </c>
      <c r="L28" s="76">
        <v>3072.3899752699963</v>
      </c>
      <c r="M28" s="74"/>
      <c r="N28" s="73"/>
      <c r="O28" s="74"/>
      <c r="P28" s="76"/>
    </row>
    <row r="29" spans="2:16" ht="30" x14ac:dyDescent="0.2">
      <c r="B29" s="53"/>
      <c r="C29" s="54"/>
      <c r="D29" s="345" t="s">
        <v>67</v>
      </c>
      <c r="E29" s="74"/>
      <c r="F29" s="76"/>
      <c r="G29" s="72"/>
      <c r="H29" s="73"/>
      <c r="I29" s="74"/>
      <c r="J29" s="75"/>
      <c r="K29" s="74">
        <v>0</v>
      </c>
      <c r="L29" s="76">
        <v>0</v>
      </c>
      <c r="M29" s="74"/>
      <c r="N29" s="73"/>
      <c r="O29" s="74"/>
      <c r="P29" s="76"/>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v>5179.119999999999</v>
      </c>
      <c r="L31" s="76">
        <v>5179.119999999999</v>
      </c>
      <c r="M31" s="74"/>
      <c r="N31" s="73"/>
      <c r="O31" s="74"/>
      <c r="P31" s="76"/>
    </row>
    <row r="32" spans="2:16" x14ac:dyDescent="0.2">
      <c r="B32" s="53"/>
      <c r="C32" s="54"/>
      <c r="D32" s="344" t="s">
        <v>104</v>
      </c>
      <c r="E32" s="74"/>
      <c r="F32" s="76"/>
      <c r="G32" s="72"/>
      <c r="H32" s="73"/>
      <c r="I32" s="74"/>
      <c r="J32" s="75"/>
      <c r="K32" s="74">
        <v>2571.4899999999998</v>
      </c>
      <c r="L32" s="76">
        <v>2571.4899999999998</v>
      </c>
      <c r="M32" s="74"/>
      <c r="N32" s="73"/>
      <c r="O32" s="74"/>
      <c r="P32" s="76"/>
    </row>
    <row r="33" spans="2:16" x14ac:dyDescent="0.2">
      <c r="B33" s="53"/>
      <c r="C33" s="54"/>
      <c r="D33" s="344" t="s">
        <v>103</v>
      </c>
      <c r="E33" s="74"/>
      <c r="F33" s="76"/>
      <c r="G33" s="72"/>
      <c r="H33" s="73"/>
      <c r="I33" s="74"/>
      <c r="J33" s="75"/>
      <c r="K33" s="74">
        <v>0</v>
      </c>
      <c r="L33" s="76">
        <v>0</v>
      </c>
      <c r="M33" s="74"/>
      <c r="N33" s="73"/>
      <c r="O33" s="74"/>
      <c r="P33" s="76"/>
    </row>
    <row r="34" spans="2:16" x14ac:dyDescent="0.2">
      <c r="B34" s="53"/>
      <c r="C34" s="54">
        <v>3.3</v>
      </c>
      <c r="D34" s="344" t="s">
        <v>21</v>
      </c>
      <c r="E34" s="77"/>
      <c r="F34" s="76"/>
      <c r="G34" s="72"/>
      <c r="H34" s="73"/>
      <c r="I34" s="74"/>
      <c r="J34" s="75"/>
      <c r="K34" s="77">
        <v>0</v>
      </c>
      <c r="L34" s="76">
        <v>0</v>
      </c>
      <c r="M34" s="74"/>
      <c r="N34" s="73"/>
      <c r="O34" s="74"/>
      <c r="P34" s="76"/>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10822.999975269995</v>
      </c>
      <c r="L35" s="79">
        <f t="shared" si="0"/>
        <v>10822.999975269995</v>
      </c>
      <c r="M35" s="78">
        <f t="shared" si="0"/>
        <v>0</v>
      </c>
      <c r="N35" s="79">
        <f t="shared" si="0"/>
        <v>0</v>
      </c>
      <c r="O35" s="78">
        <f t="shared" si="0"/>
        <v>0</v>
      </c>
      <c r="P35" s="79">
        <f t="shared" si="0"/>
        <v>0</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v>0</v>
      </c>
      <c r="L38" s="76">
        <v>0</v>
      </c>
      <c r="M38" s="74"/>
      <c r="N38" s="76"/>
      <c r="O38" s="74"/>
      <c r="P38" s="76"/>
    </row>
    <row r="39" spans="2:16" x14ac:dyDescent="0.2">
      <c r="B39" s="54"/>
      <c r="C39" s="54">
        <v>4.2</v>
      </c>
      <c r="D39" s="344" t="s">
        <v>19</v>
      </c>
      <c r="E39" s="74"/>
      <c r="F39" s="76"/>
      <c r="G39" s="72"/>
      <c r="H39" s="76"/>
      <c r="I39" s="74"/>
      <c r="J39" s="76"/>
      <c r="K39" s="74">
        <v>6681.03</v>
      </c>
      <c r="L39" s="76">
        <v>6681.03</v>
      </c>
      <c r="M39" s="74"/>
      <c r="N39" s="76"/>
      <c r="O39" s="74"/>
      <c r="P39" s="76"/>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362">
        <v>3854.8500000000004</v>
      </c>
      <c r="L41" s="363">
        <v>3854.8500000000004</v>
      </c>
      <c r="M41" s="77"/>
      <c r="N41" s="76"/>
      <c r="O41" s="77"/>
      <c r="P41" s="76"/>
    </row>
    <row r="42" spans="2:16" ht="30" x14ac:dyDescent="0.2">
      <c r="B42" s="54"/>
      <c r="C42" s="80"/>
      <c r="D42" s="345" t="s">
        <v>123</v>
      </c>
      <c r="E42" s="77"/>
      <c r="F42" s="76"/>
      <c r="G42" s="348"/>
      <c r="H42" s="76"/>
      <c r="I42" s="77"/>
      <c r="J42" s="76"/>
      <c r="K42" s="364">
        <v>0</v>
      </c>
      <c r="L42" s="363">
        <v>0</v>
      </c>
      <c r="M42" s="77"/>
      <c r="N42" s="76"/>
      <c r="O42" s="77"/>
      <c r="P42" s="76"/>
    </row>
    <row r="43" spans="2:16" x14ac:dyDescent="0.2">
      <c r="B43" s="54"/>
      <c r="C43" s="54">
        <v>4.4000000000000004</v>
      </c>
      <c r="D43" s="344" t="s">
        <v>20</v>
      </c>
      <c r="E43" s="77"/>
      <c r="F43" s="350"/>
      <c r="G43" s="348"/>
      <c r="H43" s="72"/>
      <c r="I43" s="77"/>
      <c r="J43" s="72"/>
      <c r="K43" s="364">
        <v>21735.190000000002</v>
      </c>
      <c r="L43" s="363">
        <v>21735.190000000002</v>
      </c>
      <c r="M43" s="77"/>
      <c r="N43" s="72"/>
      <c r="O43" s="77"/>
      <c r="P43" s="350"/>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32271.07</v>
      </c>
      <c r="L44" s="79">
        <f t="shared" si="1"/>
        <v>32271.07</v>
      </c>
      <c r="M44" s="78">
        <f t="shared" si="1"/>
        <v>0</v>
      </c>
      <c r="N44" s="79">
        <f t="shared" si="1"/>
        <v>0</v>
      </c>
      <c r="O44" s="78">
        <f t="shared" si="1"/>
        <v>0</v>
      </c>
      <c r="P44" s="79">
        <f t="shared" si="1"/>
        <v>0</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v>167</v>
      </c>
      <c r="L47" s="84">
        <v>167</v>
      </c>
      <c r="M47" s="83"/>
      <c r="N47" s="84"/>
      <c r="O47" s="83"/>
      <c r="P47" s="340"/>
    </row>
    <row r="48" spans="2:16" x14ac:dyDescent="0.2">
      <c r="B48" s="53"/>
      <c r="C48" s="54">
        <v>5.2</v>
      </c>
      <c r="D48" s="344" t="s">
        <v>27</v>
      </c>
      <c r="E48" s="83"/>
      <c r="F48" s="351"/>
      <c r="G48" s="84"/>
      <c r="H48" s="84"/>
      <c r="I48" s="83"/>
      <c r="J48" s="84"/>
      <c r="K48" s="83">
        <v>2140</v>
      </c>
      <c r="L48" s="84">
        <v>2139</v>
      </c>
      <c r="M48" s="83"/>
      <c r="N48" s="84"/>
      <c r="O48" s="83"/>
      <c r="P48" s="85"/>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178.33333333333334</v>
      </c>
      <c r="L49" s="87">
        <f t="shared" si="2"/>
        <v>178.25</v>
      </c>
      <c r="M49" s="86">
        <f>M48/12</f>
        <v>0</v>
      </c>
      <c r="N49" s="87">
        <f>N48/12</f>
        <v>0</v>
      </c>
      <c r="O49" s="86">
        <f t="shared" si="2"/>
        <v>0</v>
      </c>
      <c r="P49" s="87">
        <f t="shared" si="2"/>
        <v>0</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1615.9699999999996</v>
      </c>
      <c r="F52" s="104"/>
      <c r="G52" s="104"/>
      <c r="H52" s="104"/>
      <c r="I52" s="104"/>
      <c r="J52" s="104"/>
      <c r="K52" s="98"/>
      <c r="L52" s="104"/>
      <c r="M52" s="104"/>
      <c r="N52" s="104"/>
      <c r="O52" s="104"/>
      <c r="P52" s="105"/>
    </row>
    <row r="53" spans="2:16" ht="15.75" thickBot="1" x14ac:dyDescent="0.25">
      <c r="B53" s="106" t="s">
        <v>57</v>
      </c>
      <c r="C53" s="107" t="s">
        <v>129</v>
      </c>
      <c r="D53" s="108"/>
      <c r="E53" s="109">
        <v>0</v>
      </c>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7" stopIfTrue="1" operator="lessThan">
      <formula>0</formula>
    </cfRule>
  </conditionalFormatting>
  <conditionalFormatting sqref="E41:E44">
    <cfRule type="cellIs" dxfId="30" priority="20" stopIfTrue="1" operator="lessThan">
      <formula>0</formula>
    </cfRule>
  </conditionalFormatting>
  <conditionalFormatting sqref="E47:O48">
    <cfRule type="cellIs" dxfId="29" priority="15" stopIfTrue="1" operator="lessThan">
      <formula>0</formula>
    </cfRule>
  </conditionalFormatting>
  <conditionalFormatting sqref="E35:P35">
    <cfRule type="cellIs" dxfId="28" priority="24" stopIfTrue="1" operator="lessThan">
      <formula>0</formula>
    </cfRule>
  </conditionalFormatting>
  <conditionalFormatting sqref="F43:F44">
    <cfRule type="cellIs" dxfId="27" priority="14" stopIfTrue="1" operator="lessThan">
      <formula>0</formula>
    </cfRule>
  </conditionalFormatting>
  <conditionalFormatting sqref="G38:G39 I38:I39 K38:K39 M38:M39 O38:O39">
    <cfRule type="cellIs" dxfId="26" priority="23" stopIfTrue="1" operator="lessThan">
      <formula>0</formula>
    </cfRule>
  </conditionalFormatting>
  <conditionalFormatting sqref="G41:G44">
    <cfRule type="cellIs" dxfId="25" priority="13" stopIfTrue="1" operator="lessThan">
      <formula>0</formula>
    </cfRule>
  </conditionalFormatting>
  <conditionalFormatting sqref="H43:H44">
    <cfRule type="cellIs" dxfId="24" priority="12" stopIfTrue="1" operator="lessThan">
      <formula>0</formula>
    </cfRule>
  </conditionalFormatting>
  <conditionalFormatting sqref="I41:I44">
    <cfRule type="cellIs" dxfId="23" priority="11" stopIfTrue="1" operator="lessThan">
      <formula>0</formula>
    </cfRule>
  </conditionalFormatting>
  <conditionalFormatting sqref="J43:J44">
    <cfRule type="cellIs" dxfId="22" priority="10" stopIfTrue="1" operator="lessThan">
      <formula>0</formula>
    </cfRule>
  </conditionalFormatting>
  <conditionalFormatting sqref="K28:K29 M28:M29 O28:O29 K31:K34 M31:M34 O31:O34">
    <cfRule type="cellIs" dxfId="21" priority="56" stopIfTrue="1" operator="lessThan">
      <formula>0</formula>
    </cfRule>
  </conditionalFormatting>
  <conditionalFormatting sqref="K41:K44">
    <cfRule type="cellIs" dxfId="20" priority="1" stopIfTrue="1" operator="lessThan">
      <formula>0</formula>
    </cfRule>
  </conditionalFormatting>
  <conditionalFormatting sqref="L44">
    <cfRule type="cellIs" dxfId="19" priority="8" stopIfTrue="1" operator="lessThan">
      <formula>0</formula>
    </cfRule>
  </conditionalFormatting>
  <conditionalFormatting sqref="M41:M44">
    <cfRule type="cellIs" dxfId="18" priority="7" stopIfTrue="1" operator="lessThan">
      <formula>0</formula>
    </cfRule>
  </conditionalFormatting>
  <conditionalFormatting sqref="N43:N44">
    <cfRule type="cellIs" dxfId="17" priority="6" stopIfTrue="1" operator="lessThan">
      <formula>0</formula>
    </cfRule>
  </conditionalFormatting>
  <conditionalFormatting sqref="O41:O44">
    <cfRule type="cellIs" dxfId="16" priority="5" stopIfTrue="1" operator="lessThan">
      <formula>0</formula>
    </cfRule>
  </conditionalFormatting>
  <conditionalFormatting sqref="P43:P44">
    <cfRule type="cellIs" dxfId="15" priority="3"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8" zoomScale="70" zoomScaleNormal="70" workbookViewId="0">
      <selection activeCell="K34" sqref="K34"/>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97179</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UnitedHealthcare Life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v>109393.73999999999</v>
      </c>
      <c r="L22" s="124">
        <v>109549.06999999999</v>
      </c>
      <c r="M22" s="123"/>
      <c r="N22" s="124"/>
      <c r="O22" s="123"/>
      <c r="P22" s="124"/>
    </row>
    <row r="23" spans="2:16" s="12" customFormat="1" x14ac:dyDescent="0.2">
      <c r="B23" s="53"/>
      <c r="C23" s="54">
        <v>1.2</v>
      </c>
      <c r="D23" s="344" t="s">
        <v>16</v>
      </c>
      <c r="E23" s="123"/>
      <c r="F23" s="124"/>
      <c r="G23" s="123"/>
      <c r="H23" s="124"/>
      <c r="I23" s="123"/>
      <c r="J23" s="124"/>
      <c r="K23" s="123">
        <v>0</v>
      </c>
      <c r="L23" s="124">
        <v>0</v>
      </c>
      <c r="M23" s="123"/>
      <c r="N23" s="124"/>
      <c r="O23" s="123"/>
      <c r="P23" s="124"/>
    </row>
    <row r="24" spans="2:16" s="12" customFormat="1" x14ac:dyDescent="0.2">
      <c r="B24" s="53"/>
      <c r="C24" s="54">
        <v>1.3</v>
      </c>
      <c r="D24" s="344" t="s">
        <v>34</v>
      </c>
      <c r="E24" s="123"/>
      <c r="F24" s="124"/>
      <c r="G24" s="123"/>
      <c r="H24" s="124"/>
      <c r="I24" s="123"/>
      <c r="J24" s="124"/>
      <c r="K24" s="123">
        <v>0</v>
      </c>
      <c r="L24" s="124">
        <v>0</v>
      </c>
      <c r="M24" s="123"/>
      <c r="N24" s="124"/>
      <c r="O24" s="123"/>
      <c r="P24" s="124"/>
    </row>
    <row r="25" spans="2:16" s="12" customFormat="1" x14ac:dyDescent="0.2">
      <c r="B25" s="53"/>
      <c r="C25" s="54">
        <v>1.4</v>
      </c>
      <c r="D25" s="344" t="s">
        <v>17</v>
      </c>
      <c r="E25" s="123"/>
      <c r="F25" s="124"/>
      <c r="G25" s="123"/>
      <c r="H25" s="124"/>
      <c r="I25" s="123"/>
      <c r="J25" s="124"/>
      <c r="K25" s="123">
        <v>0</v>
      </c>
      <c r="L25" s="124">
        <v>0</v>
      </c>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v>59216.010000000009</v>
      </c>
      <c r="L29" s="133"/>
      <c r="M29" s="123"/>
      <c r="N29" s="133"/>
      <c r="O29" s="123"/>
      <c r="P29" s="133"/>
    </row>
    <row r="30" spans="2:16" s="12" customFormat="1" ht="28.5" customHeight="1" x14ac:dyDescent="0.2">
      <c r="B30" s="53"/>
      <c r="C30" s="54"/>
      <c r="D30" s="345" t="s">
        <v>54</v>
      </c>
      <c r="E30" s="134"/>
      <c r="F30" s="124"/>
      <c r="G30" s="134"/>
      <c r="H30" s="124"/>
      <c r="I30" s="134"/>
      <c r="J30" s="124"/>
      <c r="K30" s="134"/>
      <c r="L30" s="124">
        <v>55485.310000000005</v>
      </c>
      <c r="M30" s="134"/>
      <c r="N30" s="124"/>
      <c r="O30" s="134"/>
      <c r="P30" s="124"/>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v>993.8799999999992</v>
      </c>
      <c r="L32" s="133"/>
      <c r="M32" s="123"/>
      <c r="N32" s="135"/>
      <c r="O32" s="123"/>
      <c r="P32" s="133"/>
    </row>
    <row r="33" spans="2:16" s="12" customFormat="1" ht="30" x14ac:dyDescent="0.2">
      <c r="B33" s="53"/>
      <c r="C33" s="54"/>
      <c r="D33" s="345" t="s">
        <v>44</v>
      </c>
      <c r="E33" s="134"/>
      <c r="F33" s="124"/>
      <c r="G33" s="134"/>
      <c r="H33" s="136"/>
      <c r="I33" s="134"/>
      <c r="J33" s="124"/>
      <c r="K33" s="134"/>
      <c r="L33" s="124">
        <v>295.87</v>
      </c>
      <c r="M33" s="134"/>
      <c r="N33" s="136"/>
      <c r="O33" s="134"/>
      <c r="P33" s="124"/>
    </row>
    <row r="34" spans="2:16" s="12" customFormat="1" x14ac:dyDescent="0.2">
      <c r="B34" s="53"/>
      <c r="C34" s="54">
        <v>2.2999999999999998</v>
      </c>
      <c r="D34" s="344" t="s">
        <v>28</v>
      </c>
      <c r="E34" s="123"/>
      <c r="F34" s="133"/>
      <c r="G34" s="123"/>
      <c r="H34" s="135"/>
      <c r="I34" s="123"/>
      <c r="J34" s="133"/>
      <c r="K34" s="123">
        <v>2732.19</v>
      </c>
      <c r="L34" s="133"/>
      <c r="M34" s="123"/>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57477.700000000004</v>
      </c>
      <c r="L51" s="79">
        <f>L30+L33+L37+L41+L44+L47+L48+L50</f>
        <v>55781.180000000008</v>
      </c>
      <c r="M51" s="78">
        <f>M29+M32-M34+M36-M38+M40+M43-M45+M47+M48-M49+M50</f>
        <v>0</v>
      </c>
      <c r="N51" s="79">
        <f>N30+N33+N37+N41+N44+N47+N48+N50</f>
        <v>0</v>
      </c>
      <c r="O51" s="78">
        <f>O29+O32-O34+O36-O38+O40+O43-O45+O47+O48-O49+O50</f>
        <v>0</v>
      </c>
      <c r="P51" s="79">
        <f>P30+P33+P37+P41+P44+P47+P48+P50</f>
        <v>0</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69" zoomScaleNormal="100" workbookViewId="0">
      <selection activeCell="D76" sqref="D76"/>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97179</v>
      </c>
      <c r="D6" s="288" t="s">
        <v>125</v>
      </c>
    </row>
    <row r="7" spans="2:4" ht="15.75" customHeight="1" x14ac:dyDescent="0.25">
      <c r="B7" s="25" t="s">
        <v>88</v>
      </c>
    </row>
    <row r="8" spans="2:4" ht="15" customHeight="1" x14ac:dyDescent="0.2">
      <c r="B8" s="152" t="str">
        <f>'Cover Page'!C8</f>
        <v>UnitedHealthcare Life Insurance Company</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8.25" x14ac:dyDescent="0.2">
      <c r="B18" s="365" t="s">
        <v>164</v>
      </c>
      <c r="C18" s="164"/>
      <c r="D18" s="366" t="s">
        <v>169</v>
      </c>
    </row>
    <row r="19" spans="2:4" s="11" customFormat="1" ht="38.25" x14ac:dyDescent="0.2">
      <c r="B19" s="365" t="s">
        <v>165</v>
      </c>
      <c r="C19" s="164"/>
      <c r="D19" s="366" t="s">
        <v>170</v>
      </c>
    </row>
    <row r="20" spans="2:4" s="11" customFormat="1" ht="38.25" x14ac:dyDescent="0.2">
      <c r="B20" s="365" t="s">
        <v>166</v>
      </c>
      <c r="C20" s="164"/>
      <c r="D20" s="366" t="s">
        <v>171</v>
      </c>
    </row>
    <row r="21" spans="2:4" s="11" customFormat="1" ht="76.5" x14ac:dyDescent="0.2">
      <c r="B21" s="365" t="s">
        <v>167</v>
      </c>
      <c r="C21" s="164"/>
      <c r="D21" s="366" t="s">
        <v>172</v>
      </c>
    </row>
    <row r="22" spans="2:4" s="11" customFormat="1" ht="63.75" x14ac:dyDescent="0.2">
      <c r="B22" s="365" t="s">
        <v>168</v>
      </c>
      <c r="C22" s="164"/>
      <c r="D22" s="366" t="s">
        <v>173</v>
      </c>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51" x14ac:dyDescent="0.2">
      <c r="B26" s="156" t="s">
        <v>174</v>
      </c>
      <c r="C26" s="164"/>
      <c r="D26" s="366" t="s">
        <v>176</v>
      </c>
    </row>
    <row r="27" spans="2:4" s="11" customFormat="1" ht="63.75" x14ac:dyDescent="0.2">
      <c r="B27" s="156" t="s">
        <v>175</v>
      </c>
      <c r="C27" s="164"/>
      <c r="D27" s="366" t="s">
        <v>177</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63.75" x14ac:dyDescent="0.2">
      <c r="B33" s="156" t="s">
        <v>180</v>
      </c>
      <c r="C33" s="164"/>
      <c r="D33" s="366" t="s">
        <v>178</v>
      </c>
    </row>
    <row r="34" spans="2:4" s="11" customFormat="1" ht="38.25" x14ac:dyDescent="0.2">
      <c r="B34" s="156" t="s">
        <v>181</v>
      </c>
      <c r="C34" s="164"/>
      <c r="D34" s="366" t="s">
        <v>179</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182</v>
      </c>
      <c r="C40" s="164"/>
      <c r="D40" s="366" t="s">
        <v>183</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76.5" x14ac:dyDescent="0.2">
      <c r="B47" s="156" t="s">
        <v>21</v>
      </c>
      <c r="C47" s="164"/>
      <c r="D47" s="366" t="s">
        <v>184</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63.75" x14ac:dyDescent="0.2">
      <c r="B55" s="156" t="s">
        <v>18</v>
      </c>
      <c r="C55" s="169"/>
      <c r="D55" s="366" t="s">
        <v>185</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8.25" x14ac:dyDescent="0.2">
      <c r="B62" s="156" t="s">
        <v>19</v>
      </c>
      <c r="C62" s="169"/>
      <c r="D62" s="366" t="s">
        <v>186</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63.75" x14ac:dyDescent="0.2">
      <c r="B69" s="156" t="s">
        <v>187</v>
      </c>
      <c r="C69" s="169"/>
      <c r="D69" s="366" t="s">
        <v>188</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153" x14ac:dyDescent="0.2">
      <c r="B76" s="156" t="s">
        <v>20</v>
      </c>
      <c r="C76" s="169"/>
      <c r="D76" s="366" t="s">
        <v>189</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I12" zoomScaleNormal="100" workbookViewId="0">
      <selection activeCell="Q30" sqref="Q30:R30"/>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97179</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UnitedHealthcare Life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80059.100000000006</v>
      </c>
      <c r="R21" s="207">
        <v>75851.14</v>
      </c>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80059.100000000006</v>
      </c>
      <c r="R22" s="209">
        <v>75851.14</v>
      </c>
      <c r="S22" s="210">
        <f>'Pt 1 Summary of Data'!L24</f>
        <v>55781.180000000008</v>
      </c>
      <c r="T22" s="211">
        <f>SUM(Q22:S22)</f>
        <v>211691.41999999998</v>
      </c>
      <c r="U22" s="208"/>
      <c r="V22" s="209"/>
      <c r="W22" s="210">
        <f>'Pt 1 Summary of Data'!N24</f>
        <v>0</v>
      </c>
      <c r="X22" s="211">
        <f>SUM(U22:W22)</f>
        <v>0</v>
      </c>
      <c r="Y22" s="208"/>
      <c r="Z22" s="209"/>
      <c r="AA22" s="210">
        <f>'Pt 1 Summary of Data'!P24</f>
        <v>0</v>
      </c>
      <c r="AB22" s="211">
        <f>SUM(Y22:AA22)</f>
        <v>0</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80059.100000000006</v>
      </c>
      <c r="R23" s="212">
        <f>SUM(R$22:R$22)</f>
        <v>75851.14</v>
      </c>
      <c r="S23" s="212">
        <f>SUM(S$22:S$22)</f>
        <v>55781.180000000008</v>
      </c>
      <c r="T23" s="211">
        <f>SUM(Q23:S23)</f>
        <v>211691.41999999998</v>
      </c>
      <c r="U23" s="212">
        <f>SUM(U$22:U$22)</f>
        <v>0</v>
      </c>
      <c r="V23" s="212">
        <f>SUM(V$22:V$22)</f>
        <v>0</v>
      </c>
      <c r="W23" s="212">
        <f>SUM(W$22:W$22)</f>
        <v>0</v>
      </c>
      <c r="X23" s="211">
        <f>SUM(U23:W23)</f>
        <v>0</v>
      </c>
      <c r="Y23" s="360">
        <f>SUM(Y$22:Y$22)</f>
        <v>0</v>
      </c>
      <c r="Z23" s="212">
        <f>SUM(Z$22:Z$22)</f>
        <v>0</v>
      </c>
      <c r="AA23" s="212">
        <f>SUM(AA$22:AA$22)</f>
        <v>0</v>
      </c>
      <c r="AB23" s="211">
        <f>SUM(Y23:AA23)</f>
        <v>0</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145020.52000000002</v>
      </c>
      <c r="R26" s="209">
        <v>122339.87000000001</v>
      </c>
      <c r="S26" s="219">
        <f>'Pt 1 Summary of Data'!L21</f>
        <v>109549.06999999999</v>
      </c>
      <c r="T26" s="211">
        <f>SUM(Q26:S26)</f>
        <v>376909.46</v>
      </c>
      <c r="U26" s="218"/>
      <c r="V26" s="209"/>
      <c r="W26" s="219">
        <f>'Pt 1 Summary of Data'!N21</f>
        <v>0</v>
      </c>
      <c r="X26" s="211">
        <f>SUM(U26:W26)</f>
        <v>0</v>
      </c>
      <c r="Y26" s="218"/>
      <c r="Z26" s="209"/>
      <c r="AA26" s="219">
        <f>'Pt 1 Summary of Data'!P21</f>
        <v>0</v>
      </c>
      <c r="AB26" s="211">
        <f>SUM(Y26:AA26)</f>
        <v>0</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14168.18</v>
      </c>
      <c r="R27" s="209">
        <v>8226.7300000000032</v>
      </c>
      <c r="S27" s="219">
        <f>'Pt 1 Summary of Data'!L35</f>
        <v>10822.999975269995</v>
      </c>
      <c r="T27" s="211">
        <f>SUM(Q27:S27)</f>
        <v>33217.909975269999</v>
      </c>
      <c r="U27" s="218"/>
      <c r="V27" s="209"/>
      <c r="W27" s="219">
        <f>'Pt 1 Summary of Data'!N35</f>
        <v>0</v>
      </c>
      <c r="X27" s="211">
        <f>SUM(U27:W27)</f>
        <v>0</v>
      </c>
      <c r="Y27" s="218"/>
      <c r="Z27" s="209"/>
      <c r="AA27" s="219">
        <f>'Pt 1 Summary of Data'!P35</f>
        <v>0</v>
      </c>
      <c r="AB27" s="211">
        <f>SUM(Y27:AA27)</f>
        <v>0</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130852.34000000003</v>
      </c>
      <c r="R28" s="219">
        <f t="shared" si="0"/>
        <v>114113.14000000001</v>
      </c>
      <c r="S28" s="219">
        <f t="shared" si="0"/>
        <v>98726.070024729997</v>
      </c>
      <c r="T28" s="79">
        <f>T$26-T$27</f>
        <v>343691.55002473004</v>
      </c>
      <c r="U28" s="219">
        <f t="shared" si="0"/>
        <v>0</v>
      </c>
      <c r="V28" s="219">
        <f t="shared" si="0"/>
        <v>0</v>
      </c>
      <c r="W28" s="219">
        <f t="shared" si="0"/>
        <v>0</v>
      </c>
      <c r="X28" s="79">
        <f>X$26-X$27</f>
        <v>0</v>
      </c>
      <c r="Y28" s="78">
        <f t="shared" si="0"/>
        <v>0</v>
      </c>
      <c r="Z28" s="219">
        <f t="shared" si="0"/>
        <v>0</v>
      </c>
      <c r="AA28" s="219">
        <f t="shared" si="0"/>
        <v>0</v>
      </c>
      <c r="AB28" s="79">
        <f>AB$26-AB$27</f>
        <v>0</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242</v>
      </c>
      <c r="R30" s="224">
        <v>204</v>
      </c>
      <c r="S30" s="225">
        <f>'Pt 1 Summary of Data'!L49</f>
        <v>178.25</v>
      </c>
      <c r="T30" s="226">
        <f>SUM(Q30:S30)</f>
        <v>624.25</v>
      </c>
      <c r="U30" s="227"/>
      <c r="V30" s="224"/>
      <c r="W30" s="228">
        <f>'Pt 1 Summary of Data'!N49</f>
        <v>0</v>
      </c>
      <c r="X30" s="226">
        <f>SUM(U30:W30)</f>
        <v>0</v>
      </c>
      <c r="Y30" s="227"/>
      <c r="Z30" s="224"/>
      <c r="AA30" s="228">
        <f>'Pt 1 Summary of Data'!P49</f>
        <v>0</v>
      </c>
      <c r="AB30" s="226">
        <f>SUM(Y30:AA30)</f>
        <v>0</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t="str">
        <f>IF(X30&lt;1000,"Not Required to Calculate",X23/X28)</f>
        <v>Not Required to Calculate</v>
      </c>
      <c r="Y33" s="237"/>
      <c r="Z33" s="238"/>
      <c r="AA33" s="238"/>
      <c r="AB33" s="361" t="str">
        <f>IF(AB30&lt;1000,"Not Required to Calculate",AB23/AB28)</f>
        <v>Not Required to Calculate</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22" zoomScaleNormal="100" workbookViewId="0">
      <selection activeCell="B34" sqref="B3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97179</v>
      </c>
    </row>
    <row r="7" spans="2:3" ht="15.75" customHeight="1" x14ac:dyDescent="0.25">
      <c r="B7" s="25" t="s">
        <v>88</v>
      </c>
      <c r="C7" s="343" t="s">
        <v>127</v>
      </c>
    </row>
    <row r="8" spans="2:3" ht="15.75" customHeight="1" x14ac:dyDescent="0.25">
      <c r="B8" s="243" t="str">
        <f>'Cover Page'!C8</f>
        <v>UnitedHealthcare Life Insurance Company</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t="s">
        <v>190</v>
      </c>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abSelected="1" zoomScaleNormal="100" workbookViewId="0">
      <selection activeCell="B36" sqref="B36"/>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97179</v>
      </c>
    </row>
    <row r="7" spans="2:4" ht="15.75" customHeight="1" x14ac:dyDescent="0.25">
      <c r="B7" s="25" t="s">
        <v>88</v>
      </c>
      <c r="D7" s="342"/>
    </row>
    <row r="8" spans="2:4" ht="15.75" customHeight="1" x14ac:dyDescent="0.25">
      <c r="B8" s="243" t="str">
        <f>'Cover Page'!C8</f>
        <v>UnitedHealthcare Life Insurance Company</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c r="B22" s="367"/>
    </row>
    <row r="23" spans="2:2" s="12" customFormat="1" x14ac:dyDescent="0.2">
      <c r="B23" s="11" t="s">
        <v>93</v>
      </c>
    </row>
    <row r="24" spans="2:2" s="12" customFormat="1" x14ac:dyDescent="0.2"/>
    <row r="25" spans="2:2" s="12" customFormat="1" x14ac:dyDescent="0.2"/>
    <row r="26" spans="2:2" s="12" customFormat="1" x14ac:dyDescent="0.2">
      <c r="B26" s="367"/>
    </row>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97" orientation="portrait"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2025-07-25T15:13:29Z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