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codeName="ThisWorkbook" defaultThemeVersion="124226"/>
  <xr:revisionPtr revIDLastSave="0" documentId="13_ncr:1_{AC05C567-F74D-45A6-97F6-2A6A19C8BAF3}" xr6:coauthVersionLast="47" xr6:coauthVersionMax="47" xr10:uidLastSave="{00000000-0000-0000-0000-000000000000}"/>
  <bookViews>
    <workbookView xWindow="-52920" yWindow="-120" windowWidth="24240" windowHeight="131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<sst xmlns="http://schemas.openxmlformats.org/spreadsheetml/2006/main" count="312" uniqueCount="174">
  <si>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</si>
  <si>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</si>
  <si>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</si>
  <si>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</si>
  <si>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</si>
  <si>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</si>
  <si>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</si>
  <si>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</si>
  <si>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</si>
  <si>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</si>
  <si>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</si>
  <si>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</si>
  <si>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</si>
  <si>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</si>
  <si>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</si>
  <si>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</si>
  <si>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</si>
  <si>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</si>
  <si>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</si>
  <si>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</si>
  <si>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</si>
  <si>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</si>
  <si>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</si>
  <si>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</si>
  <si>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</si>
  <si>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</si>
  <si>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</si>
  <si>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</si>
  <si>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</si>
  <si>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</si>
  <si>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</si>
  <si>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</si>
  <si>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</si>
  <si>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</si>
  <si>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</si>
  <si>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</si>
  <si>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</si>
  <si>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</si>
  <si>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</si>
  <si>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</si>
  <si>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</si>
  <si>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</si>
  <si>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</si>
  <si>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</si>
  <si>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</si>
  <si>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</si>
  <si>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</si>
  <si>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</si>
  <si>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</si>
  <si>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</si>
  <si>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</si>
  <si>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</si>
  <si>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</si>
  <si>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</si>
  <si>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</si>
  <si>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</si>
  <si>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</si>
  <si>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</si>
  <si>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</si>
  <si>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</si>
  <si>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</si>
  <si>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</si>
  <si>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</si>
  <si>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</si>
  <si>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</si>
  <si>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</si>
  <si>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</si>
  <si>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</si>
  <si>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</si>
  <si>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</si>
  <si>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</si>
  <si>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</si>
  <si>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</si>
  <si>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</si>
  <si>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</si>
  <si>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</si>
  <si>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</si>
  <si>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</si>
  <si>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</si>
  <si>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</si>
  <si>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</si>
  <si>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</si>
  <si>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</si>
  <si>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</si>
  <si>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</si>
  <si>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</si>
  <si>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</si>
  <si>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</si>
  <si>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</si>
  <si>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</si>
  <si>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</si>
  <si>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</si>
  <si>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</si>
  <si>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</si>
  <si>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</si>
  <si>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</si>
  <si>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</si>
  <si>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</si>
  <si>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</si>
  <si>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</si>
  <si>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</si>
  <si>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</si>
  <si>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</si>
  <si>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</si>
  <si>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</si>
  <si>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</si>
  <si>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</si>
  <si>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</si>
  <si>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</si>
  <si>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</si>
  <si>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</si>
  <si>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</si>
  <si>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</si>
  <si>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</si>
  <si>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</si>
  <si>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</si>
  <si>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</si>
  <si>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</si>
  <si>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</si>
  <si>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</si>
  <si>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</si>
  <si>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</si>
  <si>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</si>
  <si>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</si>
  <si>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</si>
  <si>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</si>
  <si>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</si>
  <si>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</si>
  <si>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</si>
  <si>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</si>
  <si>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</si>
  <si>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</si>
  <si>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</si>
  <si>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</si>
  <si>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</si>
  <si>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</si>
  <si>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</si>
  <si>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</si>
  <si>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</si>
  <si>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</si>
  <si>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</si>
  <si>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</si>
  <si>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</si>
  <si>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</si>
  <si>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</si>
  <si>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</si>
  <si>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</si>
  <si>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</si>
  <si>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</si>
  <si>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</si>
  <si>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</si>
  <si>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</si>
  <si>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</si>
  <si>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</si>
  <si>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</si>
  <si>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</si>
  <si>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</si>
  <si>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</si>
  <si>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</si>
  <si>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</si>
  <si>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United Concordia Insurance Company</t>
  </si>
  <si>
    <t>No</t>
  </si>
  <si>
    <t>The Incurred Claims expense is based off of actual amounts.</t>
  </si>
  <si>
    <t>The Federal taxes and assessments amounts are allocated based on operating/underwriting gain/(loss).</t>
  </si>
  <si>
    <t>The State insurance, premium and other taxes are allocated based on revenue.</t>
  </si>
  <si>
    <t>Not applicable.</t>
  </si>
  <si>
    <t>Regulatory authority licenses and fees are allocated based on revenue.</t>
  </si>
  <si>
    <t>Direct sales salaries and benefits are allocated based on revenue.</t>
  </si>
  <si>
    <t>Agents and brokers fees and commissions are allocated based on revenue.</t>
  </si>
  <si>
    <t>Other general and administrative expenses are allocated based on revenue.</t>
  </si>
  <si>
    <t>N/A</t>
  </si>
  <si>
    <t>Daniel Joseph Wright</t>
  </si>
  <si>
    <t>Edward Robert Shellard, D.M.D.</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</si>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</sst>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2">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3"/>
  <sheetViews>
    <sheetView tabSelected="1" zoomScaleNormal="100" workbookViewId="0"/>
  </sheetViews>
  <sheetFormatPr defaultColWidth="9.140625" defaultRowHeight="15" x14ac:dyDescent="0.2"/>
  <cols>
    <col min="1" max="1" width="2.42578125" style="12" bestFit="1" customWidth="1"/>
    <col min="2" max="2" width="70.42578125" style="12" bestFit="1" customWidth="1"/>
    <col min="3" max="3" width="44.140625" style="12" bestFit="1"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173</v>
      </c>
    </row>
    <row r="7" spans="1:3" ht="15.75" x14ac:dyDescent="0.2">
      <c r="A7" s="17" t="s">
        <v>1</v>
      </c>
      <c r="B7" s="18" t="s">
        <v>153</v>
      </c>
      <c r="C7" s="20"/>
    </row>
    <row r="8" spans="1:3" ht="15.75" x14ac:dyDescent="0.2">
      <c r="A8" s="17" t="s">
        <v>2</v>
      </c>
      <c r="B8" s="18" t="s">
        <v>88</v>
      </c>
      <c r="C8" s="19" t="s">
        <v>160</v>
      </c>
    </row>
    <row r="9" spans="1:3" ht="15.75" x14ac:dyDescent="0.2">
      <c r="A9" s="17" t="s">
        <v>3</v>
      </c>
      <c r="B9" s="18" t="s">
        <v>89</v>
      </c>
      <c r="C9" s="19"/>
    </row>
    <row r="10" spans="1:3" ht="16.5" thickBot="1" x14ac:dyDescent="0.3">
      <c r="A10" s="21" t="s">
        <v>4</v>
      </c>
      <c r="B10" s="22" t="s">
        <v>86</v>
      </c>
      <c r="C10" s="359" t="s">
        <v>161</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77"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P60"/>
  <sheetViews>
    <sheetView tabSelected="1" topLeftCell="E9" zoomScaleNormal="100" workbookViewId="0"/>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0</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United Concordia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f>'Cover Page'!C9</f>
        <v>0</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2022</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12/31/2022</v>
      </c>
      <c r="F18" s="39">
        <f>DATE(YEAR(E18)+0,MONTH(E18)+3,DAY(E18)+0)</f>
        <v>45016</v>
      </c>
      <c r="G18" s="38" t="str">
        <f>"12/31/"&amp;""&amp;'Cover Page'!C$6</f>
        <v>12/31/2022</v>
      </c>
      <c r="H18" s="40">
        <f>DATE(YEAR(G18)+0,MONTH(G18)+3,DAY(G18)+0)</f>
        <v>45016</v>
      </c>
      <c r="I18" s="38" t="str">
        <f>"12/31/"&amp;""&amp;'Cover Page'!C$6</f>
        <v>12/31/2022</v>
      </c>
      <c r="J18" s="40">
        <f>DATE(YEAR(I18)+0,MONTH(I18)+3,DAY(I18)+0)</f>
        <v>45016</v>
      </c>
      <c r="K18" s="38" t="str">
        <f>"12/31/"&amp;""&amp;'Cover Page'!C$6</f>
        <v>12/31/2022</v>
      </c>
      <c r="L18" s="40">
        <f>DATE(YEAR(K18)+0,MONTH(K18)+3,DAY(K18)+0)</f>
        <v>45016</v>
      </c>
      <c r="M18" s="38" t="str">
        <f>"12/31/"&amp;""&amp;'Cover Page'!C$6</f>
        <v>12/31/2022</v>
      </c>
      <c r="N18" s="40">
        <f>DATE(YEAR(M18)+0,MONTH(M18)+3,DAY(M18)+0)</f>
        <v>45016</v>
      </c>
      <c r="O18" s="38" t="str">
        <f>"12/31/"&amp;""&amp;'Cover Page'!C$6</f>
        <v>12/31/2022</v>
      </c>
      <c r="P18" s="40">
        <f>DATE(YEAR(O18)+0,MONTH(O18)+3,DAY(O18)+0)</f>
        <v>45016</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19489445</v>
      </c>
      <c r="N21" s="56">
        <f>'Pt 2 Premium and Claims'!N22+'Pt 2 Premium and Claims'!N23-'Pt 2 Premium and Claims'!N24-'Pt 2 Premium and Claims'!N25</f>
        <v>19489445</v>
      </c>
      <c r="O21" s="55">
        <f>'Pt 2 Premium and Claims'!O22+'Pt 2 Premium and Claims'!O23-'Pt 2 Premium and Claims'!O24-'Pt 2 Premium and Claims'!O25</f>
        <v>34792250</v>
      </c>
      <c r="P21" s="56">
        <f>'Pt 2 Premium and Claims'!P22+'Pt 2 Premium and Claims'!P23-'Pt 2 Premium and Claims'!P24-'Pt 2 Premium and Claims'!P25</f>
        <v>34792250</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16346697</v>
      </c>
      <c r="N24" s="56">
        <f>'Pt 2 Premium and Claims'!N51</f>
        <v>13972247</v>
      </c>
      <c r="O24" s="55">
        <f>'Pt 2 Premium and Claims'!O51</f>
        <v>25988142</v>
      </c>
      <c r="P24" s="56">
        <f>'Pt 2 Premium and Claims'!P51</f>
        <v>26019968</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c r="L28" s="76"/>
      <c r="M28" s="74">
        <v>-33768</v>
      </c>
      <c r="N28" s="73">
        <v>-33768</v>
      </c>
      <c r="O28" s="74">
        <v>532894</v>
      </c>
      <c r="P28" s="76">
        <v>532894</v>
      </c>
    </row>
    <row r="29" spans="2:16" ht="30" x14ac:dyDescent="0.2">
      <c r="B29" s="53"/>
      <c r="C29" s="54"/>
      <c r="D29" s="345" t="s">
        <v>67</v>
      </c>
      <c r="E29" s="74"/>
      <c r="F29" s="76"/>
      <c r="G29" s="72"/>
      <c r="H29" s="73"/>
      <c r="I29" s="74"/>
      <c r="J29" s="75"/>
      <c r="K29" s="74"/>
      <c r="L29" s="76"/>
      <c r="M29" s="74">
        <v>-3525</v>
      </c>
      <c r="N29" s="73">
        <v>-3525</v>
      </c>
      <c r="O29" s="74">
        <v>-6292</v>
      </c>
      <c r="P29" s="76">
        <v>-6292</v>
      </c>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c r="L31" s="76"/>
      <c r="M31" s="74">
        <v>3959</v>
      </c>
      <c r="N31" s="73">
        <v>3959</v>
      </c>
      <c r="O31" s="74">
        <v>7068</v>
      </c>
      <c r="P31" s="76">
        <v>7068</v>
      </c>
    </row>
    <row r="32" spans="2:16" x14ac:dyDescent="0.2">
      <c r="B32" s="53"/>
      <c r="C32" s="54"/>
      <c r="D32" s="344" t="s">
        <v>104</v>
      </c>
      <c r="E32" s="74"/>
      <c r="F32" s="76"/>
      <c r="G32" s="72"/>
      <c r="H32" s="73"/>
      <c r="I32" s="74"/>
      <c r="J32" s="75"/>
      <c r="K32" s="74"/>
      <c r="L32" s="76"/>
      <c r="M32" s="74">
        <v>143853</v>
      </c>
      <c r="N32" s="73">
        <v>143853</v>
      </c>
      <c r="O32" s="74">
        <v>256805</v>
      </c>
      <c r="P32" s="76">
        <v>256805</v>
      </c>
    </row>
    <row r="33" spans="2:16" x14ac:dyDescent="0.2">
      <c r="B33" s="53"/>
      <c r="C33" s="54"/>
      <c r="D33" s="344" t="s">
        <v>103</v>
      </c>
      <c r="E33" s="74"/>
      <c r="F33" s="76"/>
      <c r="G33" s="72"/>
      <c r="H33" s="73"/>
      <c r="I33" s="74"/>
      <c r="J33" s="75"/>
      <c r="K33" s="74"/>
      <c r="L33" s="76"/>
      <c r="M33" s="74"/>
      <c r="N33" s="73"/>
      <c r="O33" s="74"/>
      <c r="P33" s="76"/>
    </row>
    <row r="34" spans="2:16" x14ac:dyDescent="0.2">
      <c r="B34" s="53"/>
      <c r="C34" s="54">
        <v>3.3</v>
      </c>
      <c r="D34" s="344" t="s">
        <v>21</v>
      </c>
      <c r="E34" s="77"/>
      <c r="F34" s="76"/>
      <c r="G34" s="72"/>
      <c r="H34" s="73"/>
      <c r="I34" s="74"/>
      <c r="J34" s="75"/>
      <c r="K34" s="77"/>
      <c r="L34" s="76"/>
      <c r="M34" s="74">
        <v>16969</v>
      </c>
      <c r="N34" s="73">
        <v>16969</v>
      </c>
      <c r="O34" s="74">
        <v>30293</v>
      </c>
      <c r="P34" s="76">
        <v>30293</v>
      </c>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127488</v>
      </c>
      <c r="N35" s="79">
        <f t="shared" si="0"/>
        <v>127488</v>
      </c>
      <c r="O35" s="78">
        <f t="shared" si="0"/>
        <v>820768</v>
      </c>
      <c r="P35" s="79">
        <f t="shared" si="0"/>
        <v>820768</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c r="L38" s="76"/>
      <c r="M38" s="74">
        <v>218265</v>
      </c>
      <c r="N38" s="76">
        <v>218265</v>
      </c>
      <c r="O38" s="74">
        <v>389643</v>
      </c>
      <c r="P38" s="76">
        <v>389643</v>
      </c>
    </row>
    <row r="39" spans="2:16" x14ac:dyDescent="0.2">
      <c r="B39" s="54"/>
      <c r="C39" s="54">
        <v>4.2</v>
      </c>
      <c r="D39" s="344" t="s">
        <v>19</v>
      </c>
      <c r="E39" s="74"/>
      <c r="F39" s="76"/>
      <c r="G39" s="72"/>
      <c r="H39" s="76"/>
      <c r="I39" s="74"/>
      <c r="J39" s="76"/>
      <c r="K39" s="74"/>
      <c r="L39" s="76"/>
      <c r="M39" s="74">
        <v>823103</v>
      </c>
      <c r="N39" s="76">
        <v>823103</v>
      </c>
      <c r="O39" s="74">
        <v>1469391</v>
      </c>
      <c r="P39" s="76">
        <v>1469391</v>
      </c>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c r="L41" s="76"/>
      <c r="M41" s="77"/>
      <c r="N41" s="76"/>
      <c r="O41" s="77"/>
      <c r="P41" s="76"/>
    </row>
    <row r="42" spans="2:16" ht="30" x14ac:dyDescent="0.2">
      <c r="B42" s="54"/>
      <c r="C42" s="80"/>
      <c r="D42" s="345" t="s">
        <v>123</v>
      </c>
      <c r="E42" s="77"/>
      <c r="F42" s="76"/>
      <c r="G42" s="348"/>
      <c r="H42" s="76"/>
      <c r="I42" s="77"/>
      <c r="J42" s="76"/>
      <c r="K42" s="77"/>
      <c r="L42" s="76"/>
      <c r="M42" s="77"/>
      <c r="N42" s="76"/>
      <c r="O42" s="77"/>
      <c r="P42" s="76"/>
    </row>
    <row r="43" spans="2:16" x14ac:dyDescent="0.2">
      <c r="B43" s="54"/>
      <c r="C43" s="54">
        <v>4.4000000000000004</v>
      </c>
      <c r="D43" s="344" t="s">
        <v>20</v>
      </c>
      <c r="E43" s="77"/>
      <c r="F43" s="350"/>
      <c r="G43" s="348"/>
      <c r="H43" s="72"/>
      <c r="I43" s="77"/>
      <c r="J43" s="72"/>
      <c r="K43" s="77"/>
      <c r="L43" s="72"/>
      <c r="M43" s="77">
        <v>2157183</v>
      </c>
      <c r="N43" s="72">
        <v>2157183</v>
      </c>
      <c r="O43" s="77">
        <v>3850968</v>
      </c>
      <c r="P43" s="350">
        <v>3850968</v>
      </c>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3198551</v>
      </c>
      <c r="N44" s="79">
        <f t="shared" si="1"/>
        <v>3198551</v>
      </c>
      <c r="O44" s="78">
        <f t="shared" si="1"/>
        <v>5710002</v>
      </c>
      <c r="P44" s="79">
        <f t="shared" si="1"/>
        <v>5710002</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c r="L47" s="84"/>
      <c r="M47" s="83">
        <v>36707</v>
      </c>
      <c r="N47" s="84">
        <v>36707</v>
      </c>
      <c r="O47" s="83">
        <v>77881</v>
      </c>
      <c r="P47" s="340">
        <v>77881</v>
      </c>
    </row>
    <row r="48" spans="2:16" x14ac:dyDescent="0.2">
      <c r="B48" s="53"/>
      <c r="C48" s="54">
        <v>5.2</v>
      </c>
      <c r="D48" s="344" t="s">
        <v>27</v>
      </c>
      <c r="E48" s="83"/>
      <c r="F48" s="351"/>
      <c r="G48" s="84"/>
      <c r="H48" s="84"/>
      <c r="I48" s="83"/>
      <c r="J48" s="84"/>
      <c r="K48" s="83"/>
      <c r="L48" s="84"/>
      <c r="M48" s="83">
        <v>442509</v>
      </c>
      <c r="N48" s="84">
        <v>442509</v>
      </c>
      <c r="O48" s="83">
        <v>938953</v>
      </c>
      <c r="P48" s="85">
        <v>938953</v>
      </c>
    </row>
    <row r="49" spans="1: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36875.75</v>
      </c>
      <c r="N49" s="87">
        <f>N48/12</f>
        <v>36875.75</v>
      </c>
      <c r="O49" s="86">
        <f t="shared" si="2"/>
        <v>78246.083333333328</v>
      </c>
      <c r="P49" s="87">
        <f t="shared" si="2"/>
        <v>78246.083333333328</v>
      </c>
    </row>
    <row r="50" spans="1:16" ht="45" customHeight="1" x14ac:dyDescent="0.2">
      <c r="B50" s="88"/>
      <c r="C50" s="89"/>
      <c r="D50" s="90"/>
      <c r="E50" s="273" t="str">
        <f>"Grand Total as of "&amp;""&amp;TEXT(E$18,"MM/DD/YYYY")&amp;" for ALL markets in col. 1-12."</f>
        <v>Grand Total as of 12/31/2022 for ALL markets in col. 1-12.</v>
      </c>
      <c r="F50" s="91"/>
      <c r="G50" s="91"/>
      <c r="H50" s="91"/>
      <c r="I50" s="91"/>
      <c r="J50" s="91"/>
      <c r="K50" s="92"/>
      <c r="L50" s="91"/>
      <c r="M50" s="91"/>
      <c r="N50" s="91"/>
      <c r="O50" s="91"/>
      <c r="P50" s="93"/>
    </row>
    <row r="51" spans="1:16" ht="13.5" customHeight="1" x14ac:dyDescent="0.2">
      <c r="B51" s="94"/>
      <c r="C51" s="95"/>
      <c r="D51" s="96"/>
      <c r="E51" s="324"/>
      <c r="F51" s="97"/>
      <c r="G51" s="97"/>
      <c r="H51" s="97"/>
      <c r="I51" s="97"/>
      <c r="J51" s="97"/>
      <c r="K51" s="98"/>
      <c r="L51" s="97"/>
      <c r="M51" s="97"/>
      <c r="N51" s="97"/>
      <c r="O51" s="97"/>
      <c r="P51" s="99"/>
    </row>
    <row r="52" spans="1:16" x14ac:dyDescent="0.2">
      <c r="B52" s="100" t="s">
        <v>56</v>
      </c>
      <c r="C52" s="101" t="s">
        <v>53</v>
      </c>
      <c r="D52" s="102"/>
      <c r="E52" s="103">
        <v>92167</v>
      </c>
      <c r="F52" s="104"/>
      <c r="G52" s="104"/>
      <c r="H52" s="104"/>
      <c r="I52" s="104"/>
      <c r="J52" s="104"/>
      <c r="K52" s="98"/>
      <c r="L52" s="104"/>
      <c r="M52" s="104"/>
      <c r="N52" s="104"/>
      <c r="O52" s="104"/>
      <c r="P52" s="105"/>
    </row>
    <row r="53" spans="1:16" ht="15.75" thickBot="1" x14ac:dyDescent="0.25">
      <c r="B53" s="106" t="s">
        <v>57</v>
      </c>
      <c r="C53" s="107" t="s">
        <v>129</v>
      </c>
      <c r="D53" s="108"/>
      <c r="E53" s="109">
        <v>110163</v>
      </c>
      <c r="F53" s="110"/>
      <c r="G53" s="110"/>
      <c r="H53" s="110"/>
      <c r="I53" s="110"/>
      <c r="J53" s="110"/>
      <c r="K53" s="111"/>
      <c r="L53" s="110"/>
      <c r="M53" s="110"/>
      <c r="N53" s="110"/>
      <c r="O53" s="110"/>
      <c r="P53" s="112"/>
    </row>
    <row r="54" spans="1:16" x14ac:dyDescent="0.2">
      <c r="A54" s="12">
        <v>638315</v>
      </c>
      <c r="B54" s="11"/>
      <c r="C54" s="11"/>
      <c r="D54" s="11"/>
      <c r="E54" s="113"/>
      <c r="F54" s="113"/>
      <c r="G54" s="113"/>
      <c r="H54" s="113"/>
      <c r="I54" s="113"/>
      <c r="J54" s="113"/>
      <c r="K54" s="113"/>
      <c r="L54" s="113"/>
      <c r="M54" s="113"/>
      <c r="N54" s="113"/>
      <c r="O54" s="113"/>
      <c r="P54" s="113"/>
    </row>
    <row r="55" spans="1:16" ht="15.75" x14ac:dyDescent="0.25">
      <c r="B55" s="114" t="s">
        <v>61</v>
      </c>
      <c r="C55" s="114"/>
      <c r="D55" s="114"/>
      <c r="E55" s="113"/>
      <c r="F55" s="113"/>
      <c r="G55" s="113"/>
      <c r="H55" s="113"/>
      <c r="I55" s="113"/>
      <c r="J55" s="113"/>
      <c r="K55" s="113"/>
      <c r="L55" s="113"/>
      <c r="M55" s="113"/>
      <c r="N55" s="113"/>
      <c r="O55" s="113"/>
      <c r="P55" s="113"/>
    </row>
    <row r="56" spans="1:16" ht="17.25" customHeight="1" x14ac:dyDescent="0.25">
      <c r="B56" s="114"/>
      <c r="C56" s="194" t="s">
        <v>137</v>
      </c>
      <c r="D56" s="194"/>
      <c r="E56" s="113"/>
      <c r="F56" s="113"/>
      <c r="G56" s="113"/>
      <c r="H56" s="113"/>
      <c r="I56" s="113"/>
      <c r="J56" s="113"/>
      <c r="K56" s="113"/>
      <c r="L56" s="113"/>
      <c r="M56" s="113"/>
      <c r="N56" s="113"/>
      <c r="O56" s="113"/>
      <c r="P56" s="113"/>
    </row>
    <row r="57" spans="1:16" ht="16.5" customHeight="1" x14ac:dyDescent="0.25">
      <c r="B57" s="114"/>
      <c r="C57" s="114" t="s">
        <v>70</v>
      </c>
      <c r="D57" s="28"/>
      <c r="E57" s="113"/>
      <c r="F57" s="113"/>
      <c r="G57" s="113"/>
      <c r="H57" s="113"/>
      <c r="I57" s="113"/>
      <c r="J57" s="113"/>
      <c r="K57" s="113"/>
      <c r="L57" s="113"/>
      <c r="M57" s="113"/>
      <c r="N57" s="113"/>
      <c r="O57" s="113"/>
      <c r="P57" s="113"/>
    </row>
    <row r="58" spans="1:16" ht="17.25" customHeight="1" x14ac:dyDescent="0.25">
      <c r="B58" s="114"/>
      <c r="C58" s="114" t="s">
        <v>66</v>
      </c>
      <c r="D58" s="28"/>
    </row>
    <row r="59" spans="1:16" ht="17.25" customHeight="1" x14ac:dyDescent="0.2">
      <c r="B59" s="28"/>
      <c r="C59" s="194" t="s">
        <v>101</v>
      </c>
      <c r="D59" s="194"/>
      <c r="E59" s="115"/>
    </row>
    <row r="60" spans="1: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paperSize="5" scale="50"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sheetPr>
  <dimension ref="A1:P59"/>
  <sheetViews>
    <sheetView tabSelected="1" topLeftCell="J12" zoomScaleNormal="100" workbookViewId="0"/>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0</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United Concordia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f>'Cover Page'!C9</f>
        <v>0</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2022</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12/31/2022</v>
      </c>
      <c r="F19" s="39">
        <f>DATE(YEAR(E19)+0,MONTH(E19)+3,DAY(E19)+0)</f>
        <v>45016</v>
      </c>
      <c r="G19" s="38" t="str">
        <f>"12/31/"&amp;""&amp;'Cover Page'!C$6</f>
        <v>12/31/2022</v>
      </c>
      <c r="H19" s="40">
        <f>DATE(YEAR(G19)+0,MONTH(G19)+3,DAY(G19)+0)</f>
        <v>45016</v>
      </c>
      <c r="I19" s="38" t="str">
        <f>"12/31/"&amp;""&amp;'Cover Page'!C$6</f>
        <v>12/31/2022</v>
      </c>
      <c r="J19" s="40">
        <f>DATE(YEAR(I19)+0,MONTH(I19)+3,DAY(I19)+0)</f>
        <v>45016</v>
      </c>
      <c r="K19" s="38" t="str">
        <f>"12/31/"&amp;""&amp;'Cover Page'!C$6</f>
        <v>12/31/2022</v>
      </c>
      <c r="L19" s="40">
        <f>DATE(YEAR(K19)+0,MONTH(K19)+3,DAY(K19)+0)</f>
        <v>45016</v>
      </c>
      <c r="M19" s="38" t="str">
        <f>"12/31/"&amp;""&amp;'Cover Page'!C$6</f>
        <v>12/31/2022</v>
      </c>
      <c r="N19" s="40">
        <f>DATE(YEAR(M19)+0,MONTH(M19)+3,DAY(M19)+0)</f>
        <v>45016</v>
      </c>
      <c r="O19" s="38" t="str">
        <f>"12/31/"&amp;""&amp;'Cover Page'!C$6</f>
        <v>12/31/2022</v>
      </c>
      <c r="P19" s="40">
        <f>DATE(YEAR(O19)+0,MONTH(O19)+3,DAY(O19)+0)</f>
        <v>45016</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c r="L22" s="124"/>
      <c r="M22" s="123">
        <v>19557652</v>
      </c>
      <c r="N22" s="124">
        <v>19557652</v>
      </c>
      <c r="O22" s="123">
        <v>34335023</v>
      </c>
      <c r="P22" s="124">
        <v>34335023</v>
      </c>
    </row>
    <row r="23" spans="2:16" s="12" customFormat="1" x14ac:dyDescent="0.2">
      <c r="B23" s="53"/>
      <c r="C23" s="54">
        <v>1.2</v>
      </c>
      <c r="D23" s="344" t="s">
        <v>16</v>
      </c>
      <c r="E23" s="123"/>
      <c r="F23" s="124"/>
      <c r="G23" s="123"/>
      <c r="H23" s="124"/>
      <c r="I23" s="123"/>
      <c r="J23" s="124"/>
      <c r="K23" s="123"/>
      <c r="L23" s="124"/>
      <c r="M23" s="123">
        <v>207888</v>
      </c>
      <c r="N23" s="124">
        <v>207888</v>
      </c>
      <c r="O23" s="123">
        <v>941934</v>
      </c>
      <c r="P23" s="124">
        <v>941934</v>
      </c>
    </row>
    <row r="24" spans="2:16" s="12" customFormat="1" x14ac:dyDescent="0.2">
      <c r="B24" s="53"/>
      <c r="C24" s="54">
        <v>1.3</v>
      </c>
      <c r="D24" s="344" t="s">
        <v>34</v>
      </c>
      <c r="E24" s="123"/>
      <c r="F24" s="124"/>
      <c r="G24" s="123"/>
      <c r="H24" s="124"/>
      <c r="I24" s="123"/>
      <c r="J24" s="124"/>
      <c r="K24" s="123"/>
      <c r="L24" s="124"/>
      <c r="M24" s="123">
        <v>276095</v>
      </c>
      <c r="N24" s="124">
        <v>276095</v>
      </c>
      <c r="O24" s="123">
        <v>484707</v>
      </c>
      <c r="P24" s="124">
        <v>484707</v>
      </c>
    </row>
    <row r="25" spans="2:16" s="12" customFormat="1" x14ac:dyDescent="0.2">
      <c r="B25" s="53"/>
      <c r="C25" s="54">
        <v>1.4</v>
      </c>
      <c r="D25" s="344" t="s">
        <v>17</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c r="L29" s="133"/>
      <c r="M29" s="123">
        <v>15574278</v>
      </c>
      <c r="N29" s="133"/>
      <c r="O29" s="123">
        <v>29051161</v>
      </c>
      <c r="P29" s="133"/>
    </row>
    <row r="30" spans="2:16" s="12" customFormat="1" ht="28.5" customHeight="1" x14ac:dyDescent="0.2">
      <c r="B30" s="53"/>
      <c r="C30" s="54"/>
      <c r="D30" s="345" t="s">
        <v>54</v>
      </c>
      <c r="E30" s="134"/>
      <c r="F30" s="124"/>
      <c r="G30" s="134"/>
      <c r="H30" s="124"/>
      <c r="I30" s="134"/>
      <c r="J30" s="124"/>
      <c r="K30" s="134"/>
      <c r="L30" s="124"/>
      <c r="M30" s="134"/>
      <c r="N30" s="124">
        <v>13558383</v>
      </c>
      <c r="O30" s="134"/>
      <c r="P30" s="124">
        <v>25249245</v>
      </c>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c r="L32" s="133"/>
      <c r="M32" s="123">
        <v>2181948</v>
      </c>
      <c r="N32" s="135"/>
      <c r="O32" s="123">
        <v>4070052</v>
      </c>
      <c r="P32" s="133"/>
    </row>
    <row r="33" spans="2:16" s="12" customFormat="1" ht="30" x14ac:dyDescent="0.2">
      <c r="B33" s="53"/>
      <c r="C33" s="54"/>
      <c r="D33" s="345" t="s">
        <v>44</v>
      </c>
      <c r="E33" s="134"/>
      <c r="F33" s="124"/>
      <c r="G33" s="134"/>
      <c r="H33" s="136"/>
      <c r="I33" s="134"/>
      <c r="J33" s="124"/>
      <c r="K33" s="134"/>
      <c r="L33" s="124"/>
      <c r="M33" s="134"/>
      <c r="N33" s="136">
        <v>413864</v>
      </c>
      <c r="O33" s="134"/>
      <c r="P33" s="124">
        <v>770723</v>
      </c>
    </row>
    <row r="34" spans="2:16" s="12" customFormat="1" x14ac:dyDescent="0.2">
      <c r="B34" s="53"/>
      <c r="C34" s="54">
        <v>2.2999999999999998</v>
      </c>
      <c r="D34" s="344" t="s">
        <v>28</v>
      </c>
      <c r="E34" s="123"/>
      <c r="F34" s="133"/>
      <c r="G34" s="123"/>
      <c r="H34" s="135"/>
      <c r="I34" s="123"/>
      <c r="J34" s="133"/>
      <c r="K34" s="123"/>
      <c r="L34" s="133"/>
      <c r="M34" s="123">
        <v>1409529</v>
      </c>
      <c r="N34" s="135"/>
      <c r="O34" s="123">
        <v>7133071</v>
      </c>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c r="N36" s="135"/>
      <c r="O36" s="123"/>
      <c r="P36" s="133"/>
    </row>
    <row r="37" spans="2:16" s="12" customFormat="1" ht="30" x14ac:dyDescent="0.2">
      <c r="B37" s="53"/>
      <c r="C37" s="54"/>
      <c r="D37" s="345" t="s">
        <v>43</v>
      </c>
      <c r="E37" s="134"/>
      <c r="F37" s="124"/>
      <c r="G37" s="134"/>
      <c r="H37" s="136"/>
      <c r="I37" s="134"/>
      <c r="J37" s="124"/>
      <c r="K37" s="134"/>
      <c r="L37" s="124"/>
      <c r="M37" s="134"/>
      <c r="N37" s="136"/>
      <c r="O37" s="134"/>
      <c r="P37" s="124"/>
    </row>
    <row r="38" spans="2:16" s="12" customFormat="1" x14ac:dyDescent="0.2">
      <c r="B38" s="53"/>
      <c r="C38" s="54">
        <v>2.5</v>
      </c>
      <c r="D38" s="344" t="s">
        <v>29</v>
      </c>
      <c r="E38" s="123"/>
      <c r="F38" s="133"/>
      <c r="G38" s="123"/>
      <c r="H38" s="135"/>
      <c r="I38" s="123"/>
      <c r="J38" s="133"/>
      <c r="K38" s="123"/>
      <c r="L38" s="133"/>
      <c r="M38" s="123"/>
      <c r="N38" s="135"/>
      <c r="O38" s="123"/>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16346697</v>
      </c>
      <c r="N51" s="79">
        <f>N30+N33+N37+N41+N44+N47+N48+N50</f>
        <v>13972247</v>
      </c>
      <c r="O51" s="78">
        <f>O29+O32-O34+O36-O38+O40+O43-O45+O47+O48-O49+O50</f>
        <v>25988142</v>
      </c>
      <c r="P51" s="79">
        <f>P30+P33+P37+P41+P44+P47+P48+P50</f>
        <v>26019968</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paperSize="5" scale="50"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abSelected="1" zoomScaleNormal="100" workbookViewId="0"/>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0</v>
      </c>
      <c r="D6" s="288" t="s">
        <v>125</v>
      </c>
    </row>
    <row r="7" spans="2:4" ht="15.75" customHeight="1" x14ac:dyDescent="0.25">
      <c r="B7" s="25" t="s">
        <v>88</v>
      </c>
    </row>
    <row r="8" spans="2:4" ht="15" customHeight="1" x14ac:dyDescent="0.2">
      <c r="B8" s="152" t="str">
        <f>'Cover Page'!C8</f>
        <v>United Concordia Insurance Company</v>
      </c>
    </row>
    <row r="9" spans="2:4" ht="15.75" customHeight="1" x14ac:dyDescent="0.25">
      <c r="B9" s="32" t="s">
        <v>90</v>
      </c>
    </row>
    <row r="10" spans="2:4" ht="15" customHeight="1" x14ac:dyDescent="0.2">
      <c r="B10" s="152">
        <f>'Cover Page'!C9</f>
        <v>0</v>
      </c>
    </row>
    <row r="11" spans="2:4" ht="15.75" x14ac:dyDescent="0.25">
      <c r="B11" s="32" t="s">
        <v>85</v>
      </c>
    </row>
    <row r="12" spans="2:4" x14ac:dyDescent="0.2">
      <c r="B12" s="152" t="str">
        <f>'Cover Page'!C6</f>
        <v>2022</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5.25" customHeight="1" x14ac:dyDescent="0.2">
      <c r="B18" s="156"/>
      <c r="C18" s="164"/>
      <c r="D18" s="287" t="s">
        <v>162</v>
      </c>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35.25" customHeight="1" x14ac:dyDescent="0.2">
      <c r="B26" s="156"/>
      <c r="C26" s="164"/>
      <c r="D26" s="287" t="s">
        <v>163</v>
      </c>
    </row>
    <row r="27" spans="2:4" s="11" customFormat="1" ht="35.25" customHeight="1" x14ac:dyDescent="0.2">
      <c r="B27" s="156"/>
      <c r="C27" s="164"/>
      <c r="D27" s="287"/>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35.25" customHeight="1" x14ac:dyDescent="0.2">
      <c r="B33" s="156"/>
      <c r="C33" s="164"/>
      <c r="D33" s="287" t="s">
        <v>164</v>
      </c>
    </row>
    <row r="34" spans="2:4" s="11" customFormat="1" ht="35.25" customHeight="1" x14ac:dyDescent="0.2">
      <c r="B34" s="156"/>
      <c r="C34" s="164"/>
      <c r="D34" s="287"/>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c r="C40" s="164"/>
      <c r="D40" s="287" t="s">
        <v>165</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35.25" customHeight="1" x14ac:dyDescent="0.2">
      <c r="B47" s="156"/>
      <c r="C47" s="164"/>
      <c r="D47" s="287" t="s">
        <v>166</v>
      </c>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c r="C55" s="169"/>
      <c r="D55" s="287" t="s">
        <v>167</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35.25" customHeight="1" x14ac:dyDescent="0.2">
      <c r="B62" s="156"/>
      <c r="C62" s="169"/>
      <c r="D62" s="287" t="s">
        <v>168</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c r="C69" s="169"/>
      <c r="D69" s="287" t="s">
        <v>165</v>
      </c>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35.25" customHeight="1" x14ac:dyDescent="0.2">
      <c r="B76" s="156"/>
      <c r="C76" s="169"/>
      <c r="D76" s="287" t="s">
        <v>169</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56" fitToHeight="2"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sheetPr>
  <dimension ref="B1:AB42"/>
  <sheetViews>
    <sheetView tabSelected="1" topLeftCell="Q15" zoomScaleNormal="100" workbookViewId="0"/>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customWidth="1"/>
    <col min="6" max="6" width="15.140625" style="5" customWidth="1"/>
    <col min="7" max="8" width="16.28515625" style="5" customWidth="1"/>
    <col min="9" max="9" width="15.5703125" style="5" customWidth="1"/>
    <col min="10" max="10" width="15.7109375" style="5" customWidth="1"/>
    <col min="11" max="12" width="16.28515625" style="5" customWidth="1"/>
    <col min="13" max="13" width="16.85546875" style="5" customWidth="1"/>
    <col min="14" max="14" width="16.85546875" style="6" customWidth="1"/>
    <col min="15" max="16" width="16.85546875" style="5" customWidth="1"/>
    <col min="17" max="18" width="15.5703125" style="5" customWidth="1"/>
    <col min="19" max="19" width="16.28515625" style="5" customWidth="1"/>
    <col min="20" max="20" width="16.85546875" style="5" customWidth="1"/>
    <col min="21"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United Concordia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2022</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c r="R21" s="207"/>
      <c r="S21" s="135"/>
      <c r="T21" s="133"/>
      <c r="U21" s="206">
        <v>13957874</v>
      </c>
      <c r="V21" s="207">
        <v>14835070</v>
      </c>
      <c r="W21" s="135"/>
      <c r="X21" s="133"/>
      <c r="Y21" s="206">
        <v>67207248</v>
      </c>
      <c r="Z21" s="207">
        <v>75659560</v>
      </c>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v>13802221</v>
      </c>
      <c r="V22" s="209">
        <v>14916838</v>
      </c>
      <c r="W22" s="210">
        <f>'Pt 1 Summary of Data'!N24</f>
        <v>13972247</v>
      </c>
      <c r="X22" s="211">
        <f>SUM(U22:W22)</f>
        <v>42691306</v>
      </c>
      <c r="Y22" s="208">
        <v>66673458</v>
      </c>
      <c r="Z22" s="209">
        <v>76402607</v>
      </c>
      <c r="AA22" s="210">
        <f>'Pt 1 Summary of Data'!P24</f>
        <v>26019968</v>
      </c>
      <c r="AB22" s="211">
        <f>SUM(Y22:AA22)</f>
        <v>169096033</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13802221</v>
      </c>
      <c r="V23" s="212">
        <f>SUM(V$22:V$22)</f>
        <v>14916838</v>
      </c>
      <c r="W23" s="212">
        <f>SUM(W$22:W$22)</f>
        <v>13972247</v>
      </c>
      <c r="X23" s="211">
        <f>SUM(U23:W23)</f>
        <v>42691306</v>
      </c>
      <c r="Y23" s="360">
        <f>SUM(Y$22:Y$22)</f>
        <v>66673458</v>
      </c>
      <c r="Z23" s="212">
        <f>SUM(Z$22:Z$22)</f>
        <v>76402607</v>
      </c>
      <c r="AA23" s="212">
        <f>SUM(AA$22:AA$22)</f>
        <v>26019968</v>
      </c>
      <c r="AB23" s="211">
        <f>SUM(Y23:AA23)</f>
        <v>169096033</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v>21195836</v>
      </c>
      <c r="V26" s="209">
        <v>20901524</v>
      </c>
      <c r="W26" s="219">
        <f>'Pt 1 Summary of Data'!N21</f>
        <v>19489445</v>
      </c>
      <c r="X26" s="211">
        <f>SUM(U26:W26)</f>
        <v>61586805</v>
      </c>
      <c r="Y26" s="218">
        <v>94302589</v>
      </c>
      <c r="Z26" s="209">
        <v>94658388</v>
      </c>
      <c r="AA26" s="219">
        <f>'Pt 1 Summary of Data'!P21</f>
        <v>34792250</v>
      </c>
      <c r="AB26" s="211">
        <f>SUM(Y26:AA26)</f>
        <v>223753227</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v>1445388</v>
      </c>
      <c r="V27" s="209">
        <v>576183</v>
      </c>
      <c r="W27" s="219">
        <f>'Pt 1 Summary of Data'!N35</f>
        <v>127488</v>
      </c>
      <c r="X27" s="211">
        <f>SUM(U27:W27)</f>
        <v>2149059</v>
      </c>
      <c r="Y27" s="218">
        <v>5391592</v>
      </c>
      <c r="Z27" s="209">
        <v>867515</v>
      </c>
      <c r="AA27" s="219">
        <f>'Pt 1 Summary of Data'!P35</f>
        <v>820768</v>
      </c>
      <c r="AB27" s="211">
        <f>SUM(Y27:AA27)</f>
        <v>7079875</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19750448</v>
      </c>
      <c r="V28" s="219">
        <f t="shared" si="0"/>
        <v>20325341</v>
      </c>
      <c r="W28" s="219">
        <f t="shared" si="0"/>
        <v>19361957</v>
      </c>
      <c r="X28" s="79">
        <f>X$26-X$27</f>
        <v>59437746</v>
      </c>
      <c r="Y28" s="78">
        <f t="shared" si="0"/>
        <v>88910997</v>
      </c>
      <c r="Z28" s="219">
        <f t="shared" si="0"/>
        <v>93790873</v>
      </c>
      <c r="AA28" s="219">
        <f t="shared" si="0"/>
        <v>33971482</v>
      </c>
      <c r="AB28" s="79">
        <f>AB$26-AB$27</f>
        <v>216673352</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v>41721</v>
      </c>
      <c r="V30" s="224">
        <v>38731</v>
      </c>
      <c r="W30" s="228">
        <f>'Pt 1 Summary of Data'!N49</f>
        <v>36875.75</v>
      </c>
      <c r="X30" s="226">
        <f>SUM(U30:W30)</f>
        <v>117327.75</v>
      </c>
      <c r="Y30" s="227">
        <v>225191</v>
      </c>
      <c r="Z30" s="224">
        <v>214644</v>
      </c>
      <c r="AA30" s="228">
        <f>'Pt 1 Summary of Data'!P49</f>
        <v>78246.083333333328</v>
      </c>
      <c r="AB30" s="226">
        <f>SUM(Y30:AA30)</f>
        <v>518081.08333333331</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f>IF(X30&lt;1000,"Not Required to Calculate",X23/X28)</f>
        <v>0.71825243844206343</v>
      </c>
      <c r="Y33" s="237"/>
      <c r="Z33" s="238"/>
      <c r="AA33" s="238"/>
      <c r="AB33" s="361">
        <f>IF(AB30&lt;1000,"Not Required to Calculate",AB23/AB28)</f>
        <v>0.78041914909776255</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paperSize="5" scale="55"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abSelected="1" zoomScaleNormal="100" workbookViewId="0"/>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0</v>
      </c>
    </row>
    <row r="7" spans="2:3" ht="15.75" customHeight="1" x14ac:dyDescent="0.25">
      <c r="B7" s="25" t="s">
        <v>88</v>
      </c>
      <c r="C7" s="343" t="s">
        <v>127</v>
      </c>
    </row>
    <row r="8" spans="2:3" ht="15.75" customHeight="1" x14ac:dyDescent="0.25">
      <c r="B8" s="243" t="str">
        <f>'Cover Page'!C8</f>
        <v>United Concordia Insurance Company</v>
      </c>
      <c r="C8" s="288"/>
    </row>
    <row r="9" spans="2:3" ht="15.75" customHeight="1" x14ac:dyDescent="0.25">
      <c r="B9" s="32" t="s">
        <v>90</v>
      </c>
      <c r="C9" s="288"/>
    </row>
    <row r="10" spans="2:3" ht="15.75" customHeight="1" x14ac:dyDescent="0.25">
      <c r="B10" s="243">
        <f>'Cover Page'!C9</f>
        <v>0</v>
      </c>
      <c r="C10" s="288"/>
    </row>
    <row r="11" spans="2:3" ht="15.75" x14ac:dyDescent="0.25">
      <c r="B11" s="32" t="s">
        <v>85</v>
      </c>
    </row>
    <row r="12" spans="2:3" x14ac:dyDescent="0.2">
      <c r="B12" s="152" t="str">
        <f>'Cover Page'!C6</f>
        <v>2022</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v>2.35</v>
      </c>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t="s">
        <v>170</v>
      </c>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t="s">
        <v>170</v>
      </c>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72"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8"/>
  <sheetViews>
    <sheetView zoomScaleNormal="100" workbookViewId="0"/>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0</v>
      </c>
    </row>
    <row r="7" spans="2:4" ht="15.75" customHeight="1" x14ac:dyDescent="0.25">
      <c r="B7" s="25" t="s">
        <v>88</v>
      </c>
      <c r="D7" s="342"/>
    </row>
    <row r="8" spans="2:4" ht="15.75" customHeight="1" x14ac:dyDescent="0.25">
      <c r="B8" s="243" t="str">
        <f>'Cover Page'!C8</f>
        <v>United Concordia Insurance Company</v>
      </c>
    </row>
    <row r="9" spans="2:4" ht="15.75" customHeight="1" x14ac:dyDescent="0.25">
      <c r="B9" s="32" t="s">
        <v>90</v>
      </c>
    </row>
    <row r="10" spans="2:4" ht="15.75" customHeight="1" x14ac:dyDescent="0.25">
      <c r="B10" s="243">
        <f>'Cover Page'!C9</f>
        <v>0</v>
      </c>
    </row>
    <row r="11" spans="2:4" ht="15.75" x14ac:dyDescent="0.25">
      <c r="B11" s="32" t="s">
        <v>85</v>
      </c>
    </row>
    <row r="12" spans="2:4" x14ac:dyDescent="0.2">
      <c r="B12" s="152" t="str">
        <f>'Cover Page'!C6</f>
        <v>2022</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c r="B24" s="12" t="s">
        <v>172</v>
      </c>
    </row>
    <row r="25" spans="2:2" s="12" customFormat="1" x14ac:dyDescent="0.2"/>
    <row r="26" spans="2:2" s="12" customFormat="1" x14ac:dyDescent="0.2"/>
    <row r="27" spans="2:2" s="12" customFormat="1" x14ac:dyDescent="0.2">
      <c r="B27" s="11" t="s">
        <v>94</v>
      </c>
    </row>
    <row r="28" spans="2:2" x14ac:dyDescent="0.2">
      <c r="B28" s="12" t="s">
        <v>171</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84"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2023-06-07T16:53:22Z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