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B1CAE434-4A0A-4F32-AE2A-7268A4DF06C5}" xr6:coauthVersionLast="47" xr6:coauthVersionMax="47" xr10:uidLastSave="{00000000-0000-0000-0000-000000000000}"/>
  <bookViews>
    <workbookView xWindow="-28920" yWindow="-120" windowWidth="29040" windowHeight="15840" tabRatio="646" activeTab="2"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<sst xmlns="http://schemas.openxmlformats.org/spreadsheetml/2006/main" count="323" uniqueCount="180">
  <si>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</si>
  <si>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</si>
  <si>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</si>
  <si>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</si>
  <si>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</si>
  <si>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</si>
  <si>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</si>
  <si>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</si>
  <si>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</si>
  <si>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</si>
  <si>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</si>
  <si>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</si>
  <si>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</si>
  <si>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</si>
  <si>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</si>
  <si>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</si>
  <si>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</si>
  <si>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</si>
  <si>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</si>
  <si>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</si>
  <si>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</si>
  <si>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</si>
  <si>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</si>
  <si>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</si>
  <si>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</si>
  <si>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</si>
  <si>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</si>
  <si>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</si>
  <si>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</si>
  <si>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</si>
  <si>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</si>
  <si>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</si>
  <si>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</si>
  <si>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</si>
  <si>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</si>
  <si>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</si>
  <si>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</si>
  <si>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</si>
  <si>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</si>
  <si>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</si>
  <si>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</si>
  <si>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</si>
  <si>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</si>
  <si>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</si>
  <si>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</si>
  <si>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</si>
  <si>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</si>
  <si>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</si>
  <si>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</si>
  <si>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</si>
  <si>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</si>
  <si>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</si>
  <si>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</si>
  <si>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</si>
  <si>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</si>
  <si>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</si>
  <si>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</si>
  <si>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</si>
  <si>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</si>
  <si>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</si>
  <si>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</si>
  <si>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</si>
  <si>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</si>
  <si>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</si>
  <si>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</si>
  <si>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</si>
  <si>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</si>
  <si>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</si>
  <si>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</si>
  <si>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</si>
  <si>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</si>
  <si>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</si>
  <si>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</si>
  <si>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</si>
  <si>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</si>
  <si>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</si>
  <si>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</si>
  <si>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</si>
  <si>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</si>
  <si>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</si>
  <si>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</si>
  <si>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</si>
  <si>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</si>
  <si>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</si>
  <si>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</si>
  <si>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</si>
  <si>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</si>
  <si>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</si>
  <si>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</si>
  <si>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</si>
  <si>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</si>
  <si>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</si>
  <si>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</si>
  <si>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</si>
  <si>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</si>
  <si>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</si>
  <si>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</si>
  <si>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</si>
  <si>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</si>
  <si>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</si>
  <si>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</si>
  <si>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</si>
  <si>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</si>
  <si>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</si>
  <si>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</si>
  <si>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</si>
  <si>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</si>
  <si>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</si>
  <si>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</si>
  <si>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</si>
  <si>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</si>
  <si>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</si>
  <si>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</si>
  <si>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</si>
  <si>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</si>
  <si>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</si>
  <si>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</si>
  <si>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</si>
  <si>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</si>
  <si>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</si>
  <si>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</si>
  <si>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</si>
  <si>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</si>
  <si>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</si>
  <si>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</si>
  <si>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</si>
  <si>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</si>
  <si>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</si>
  <si>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</si>
  <si>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</si>
  <si>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</si>
  <si>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</si>
  <si>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</si>
  <si>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</si>
  <si>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</si>
  <si>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</si>
  <si>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</si>
  <si>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</si>
  <si>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</si>
  <si>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</si>
  <si>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</si>
  <si>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</si>
  <si>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</si>
  <si>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</si>
  <si>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</si>
  <si>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</si>
  <si>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</si>
  <si>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</si>
  <si>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</si>
  <si>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</si>
  <si>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</si>
  <si>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</si>
  <si>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</si>
  <si>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</si>
  <si>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</si>
  <si>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</si>
  <si>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</si>
  <si>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</si>
  <si>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</si>
  <si>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</si>
  <si>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2023</t>
  </si>
  <si>
    <t>Humana Insurance Company</t>
  </si>
  <si>
    <t>No</t>
  </si>
  <si>
    <t>Incurred claims, when allocated, are allocated based upon actual claims payment amounts.</t>
  </si>
  <si>
    <t xml:space="preserve">This category consists of FICA taxes that were not included in one of the Quality Improvement category below. </t>
  </si>
  <si>
    <t>Allocations are based on detailed cost examination and interview processes to identify the product and market supported by the</t>
  </si>
  <si>
    <t>department. Quality improvement activities are also identified for each department. Each department's expenses are allocated to the Entity,</t>
  </si>
  <si>
    <t xml:space="preserve">State, Product and Segment using the market/product information along with weighted membership.  </t>
  </si>
  <si>
    <t>Federal Income taxes are allocated based upon statutory income.</t>
  </si>
  <si>
    <t>This category primarily consists of state premium taxes that are recorded to Entity, State, Product and Segment based on the underlying</t>
  </si>
  <si>
    <t xml:space="preserve">premium.  Other taxes are recorded directly to the Entity incurring the tax and allocated to State, Product and Segment using weighted </t>
  </si>
  <si>
    <t>membership. These other taxes include frnachise tax, occupational tax and guaranty and comp assessments.</t>
  </si>
  <si>
    <t>State Income taxes are allocated based upon statutory income.</t>
  </si>
  <si>
    <t>Not applicable</t>
  </si>
  <si>
    <t xml:space="preserve">The category consists of regulatory assessments that are recorded directly to the entity that was billed and allocated to State, Product </t>
  </si>
  <si>
    <t>and Segment using weighted membership.</t>
  </si>
  <si>
    <t xml:space="preserve">Allocations are based on detailed cost examination and interview processes to identify the product and market supported by the </t>
  </si>
  <si>
    <t xml:space="preserve">department. Quality improvement activities are also identified for each department. Each department's expenses are allocated to the Entity, </t>
  </si>
  <si>
    <t xml:space="preserve">State, Product and Segment using the market/product information along with weighted membership.  </t>
  </si>
  <si>
    <t xml:space="preserve">Costs are recorded directly to Entity, State, Product and Segment based on the identification of the Group or Member.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</si>
</sst>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7">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49" fontId="40" fillId="0" borderId="62" xfId="325" applyNumberFormat="1" applyFont="1" applyBorder="1" applyAlignment="1" applyProtection="1">
      <alignment horizontal="left" vertical="center"/>
      <protection locked="0"/>
    </xf>
    <xf numFmtId="0" fontId="40" fillId="0" borderId="64" xfId="325" applyFont="1" applyBorder="1" applyProtection="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I14" sqref="I14"/>
    </sheetView>
  </sheetViews>
  <sheetFormatPr defaultColWidth="9.140625" defaultRowHeight="15" x14ac:dyDescent="0.2"/>
  <cols>
    <col min="1" max="1" width="2.42578125" style="25" bestFit="1" customWidth="1"/>
    <col min="2" max="2" width="70.42578125" style="25" bestFit="1" customWidth="1"/>
    <col min="3" max="3" width="33.7109375" style="25" customWidth="1"/>
    <col min="4" max="16384" width="9.140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160</v>
      </c>
    </row>
    <row r="7" spans="1:3" ht="15.75" x14ac:dyDescent="0.2">
      <c r="A7" s="31" t="s">
        <v>1</v>
      </c>
      <c r="B7" s="32" t="s">
        <v>153</v>
      </c>
      <c r="C7" s="34"/>
    </row>
    <row r="8" spans="1:3" ht="15.75" x14ac:dyDescent="0.2">
      <c r="A8" s="31" t="s">
        <v>2</v>
      </c>
      <c r="B8" s="32" t="s">
        <v>88</v>
      </c>
      <c r="C8" s="415" t="s">
        <v>161</v>
      </c>
    </row>
    <row r="9" spans="1:3" ht="15.75" x14ac:dyDescent="0.2">
      <c r="A9" s="31" t="s">
        <v>3</v>
      </c>
      <c r="B9" s="32" t="s">
        <v>89</v>
      </c>
      <c r="C9" s="415" t="s">
        <v>161</v>
      </c>
    </row>
    <row r="10" spans="1:3" ht="16.5" thickBot="1" x14ac:dyDescent="0.3">
      <c r="A10" s="35" t="s">
        <v>4</v>
      </c>
      <c r="B10" s="36" t="s">
        <v>86</v>
      </c>
      <c r="C10" s="416"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A18" zoomScale="85" zoomScaleNormal="85" workbookViewId="0">
      <selection activeCell="O43" activeCellId="2" sqref="K43 M43 O43"/>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hidden="1" customWidth="1"/>
    <col min="6" max="6" width="25.28515625" style="25" hidden="1" customWidth="1"/>
    <col min="7" max="10" width="19.42578125" style="25" hidden="1" customWidth="1"/>
    <col min="11" max="15" width="19.42578125" style="25" customWidth="1"/>
    <col min="16" max="16" width="21.140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8"/>
      <c r="C6" s="364"/>
      <c r="D6" s="387">
        <f>'Cover Page'!C7</f>
        <v>0</v>
      </c>
      <c r="E6" s="318"/>
      <c r="F6" s="319"/>
      <c r="G6" s="25"/>
      <c r="H6" s="48" t="str">
        <f>'Cover Page'!C10</f>
        <v>No</v>
      </c>
      <c r="I6" s="25"/>
      <c r="J6" s="25"/>
      <c r="K6" s="49"/>
      <c r="L6" s="49"/>
      <c r="M6" s="25"/>
      <c r="N6" s="50"/>
      <c r="O6" s="25"/>
      <c r="P6" s="25"/>
    </row>
    <row r="7" spans="1:16" s="47" customFormat="1" ht="15.75" x14ac:dyDescent="0.25">
      <c r="A7" s="41"/>
      <c r="B7" s="42" t="s">
        <v>88</v>
      </c>
      <c r="C7" s="43"/>
      <c r="D7" s="43"/>
      <c r="E7" s="319"/>
      <c r="F7" s="319"/>
      <c r="G7" s="25"/>
      <c r="H7" s="37"/>
      <c r="K7" s="49"/>
      <c r="L7" s="49"/>
      <c r="M7" s="25"/>
      <c r="N7" s="37"/>
    </row>
    <row r="8" spans="1:16" s="47" customFormat="1" ht="15" customHeight="1" x14ac:dyDescent="0.2">
      <c r="A8" s="41"/>
      <c r="B8" s="388"/>
      <c r="C8" s="364"/>
      <c r="D8" s="365" t="str">
        <f>'Cover Page'!C8</f>
        <v>Humana Insurance Company</v>
      </c>
      <c r="E8" s="319"/>
      <c r="F8" s="319"/>
      <c r="G8" s="25"/>
      <c r="H8" s="51"/>
      <c r="K8" s="363"/>
      <c r="L8" s="363"/>
      <c r="M8" s="25"/>
      <c r="N8" s="51"/>
    </row>
    <row r="9" spans="1:16" s="47" customFormat="1" ht="18" customHeight="1" x14ac:dyDescent="0.25">
      <c r="A9" s="41"/>
      <c r="B9" s="52" t="s">
        <v>90</v>
      </c>
      <c r="C9" s="43"/>
      <c r="D9" s="43"/>
      <c r="E9" s="329" t="s">
        <v>105</v>
      </c>
      <c r="F9" s="319"/>
      <c r="H9" s="41"/>
      <c r="I9" s="25"/>
      <c r="J9" s="25"/>
      <c r="K9" s="53"/>
      <c r="L9" s="53"/>
      <c r="N9" s="41"/>
      <c r="O9" s="25"/>
      <c r="P9" s="25"/>
    </row>
    <row r="10" spans="1:16" s="47" customFormat="1" ht="15" customHeight="1" x14ac:dyDescent="0.2">
      <c r="A10" s="41"/>
      <c r="B10" s="388"/>
      <c r="C10" s="364"/>
      <c r="D10" s="366" t="str">
        <f>'Cover Page'!C9</f>
        <v>Humana Insurance Company</v>
      </c>
      <c r="E10" s="319"/>
      <c r="F10" s="319"/>
      <c r="G10" s="25"/>
      <c r="H10" s="50"/>
      <c r="K10" s="363"/>
      <c r="L10" s="363"/>
      <c r="M10" s="25"/>
      <c r="N10" s="50"/>
    </row>
    <row r="11" spans="1:16" s="47" customFormat="1" ht="15.75" x14ac:dyDescent="0.25">
      <c r="A11" s="41"/>
      <c r="B11" s="52" t="s">
        <v>85</v>
      </c>
      <c r="C11" s="43"/>
      <c r="D11" s="43"/>
      <c r="E11" s="319"/>
      <c r="F11" s="319"/>
      <c r="H11" s="54"/>
      <c r="I11" s="25"/>
      <c r="J11" s="25"/>
      <c r="K11" s="53"/>
      <c r="L11" s="53"/>
      <c r="N11" s="54"/>
      <c r="O11" s="25"/>
      <c r="P11" s="25"/>
    </row>
    <row r="12" spans="1:16" s="47" customFormat="1" x14ac:dyDescent="0.2">
      <c r="A12" s="41"/>
      <c r="B12" s="388"/>
      <c r="C12" s="364"/>
      <c r="D12" s="366" t="str">
        <f>'Cover Page'!C6</f>
        <v>2023</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3"/>
      <c r="F14" s="304"/>
      <c r="G14" s="304" t="s">
        <v>33</v>
      </c>
      <c r="H14" s="304"/>
      <c r="I14" s="304"/>
      <c r="J14" s="304"/>
      <c r="K14" s="303"/>
      <c r="L14" s="304"/>
      <c r="M14" s="304" t="s">
        <v>33</v>
      </c>
      <c r="N14" s="304"/>
      <c r="O14" s="304"/>
      <c r="P14" s="316"/>
    </row>
    <row r="15" spans="1:16" ht="13.7" customHeight="1" thickBot="1" x14ac:dyDescent="0.25">
      <c r="B15" s="24"/>
      <c r="C15" s="24"/>
      <c r="D15" s="39"/>
      <c r="E15" s="306"/>
      <c r="F15" s="307"/>
      <c r="G15" s="308" t="s">
        <v>106</v>
      </c>
      <c r="H15" s="307"/>
      <c r="I15" s="307"/>
      <c r="J15" s="309"/>
      <c r="K15" s="306"/>
      <c r="L15" s="307"/>
      <c r="M15" s="308" t="s">
        <v>107</v>
      </c>
      <c r="N15" s="307"/>
      <c r="O15" s="307"/>
      <c r="P15" s="309"/>
    </row>
    <row r="16" spans="1:16"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16"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300"/>
      <c r="C18" s="297"/>
      <c r="D18" s="302" t="s">
        <v>150</v>
      </c>
      <c r="E18" s="60" t="str">
        <f>"12/31/"&amp;""&amp;'Cover Page'!C$6</f>
        <v>12/31/2023</v>
      </c>
      <c r="F18" s="61">
        <f>DATE(YEAR(E18)+0,MONTH(E18)+3,DAY(E18)+0)</f>
        <v>45382</v>
      </c>
      <c r="G18" s="60" t="str">
        <f>"12/31/"&amp;""&amp;'Cover Page'!C$6</f>
        <v>12/31/2023</v>
      </c>
      <c r="H18" s="62">
        <f>DATE(YEAR(G18)+0,MONTH(G18)+3,DAY(G18)+0)</f>
        <v>45382</v>
      </c>
      <c r="I18" s="60" t="str">
        <f>"12/31/"&amp;""&amp;'Cover Page'!C$6</f>
        <v>12/31/2023</v>
      </c>
      <c r="J18" s="62">
        <f>DATE(YEAR(I18)+0,MONTH(I18)+3,DAY(I18)+0)</f>
        <v>45382</v>
      </c>
      <c r="K18" s="60" t="str">
        <f>"12/31/"&amp;""&amp;'Cover Page'!C$6</f>
        <v>12/31/2023</v>
      </c>
      <c r="L18" s="62">
        <f>DATE(YEAR(K18)+0,MONTH(K18)+3,DAY(K18)+0)</f>
        <v>45382</v>
      </c>
      <c r="M18" s="60" t="str">
        <f>"12/31/"&amp;""&amp;'Cover Page'!C$6</f>
        <v>12/31/2023</v>
      </c>
      <c r="N18" s="62">
        <f>DATE(YEAR(M18)+0,MONTH(M18)+3,DAY(M18)+0)</f>
        <v>45382</v>
      </c>
      <c r="O18" s="60" t="str">
        <f>"12/31/"&amp;""&amp;'Cover Page'!C$6</f>
        <v>12/31/2023</v>
      </c>
      <c r="P18" s="62">
        <f>DATE(YEAR(O18)+0,MONTH(O18)+3,DAY(O18)+0)</f>
        <v>45382</v>
      </c>
    </row>
    <row r="19" spans="2:16"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4"/>
      <c r="E20" s="70"/>
      <c r="F20" s="71"/>
      <c r="G20" s="72"/>
      <c r="H20" s="73"/>
      <c r="I20" s="74"/>
      <c r="J20" s="72"/>
      <c r="K20" s="70"/>
      <c r="L20" s="71"/>
      <c r="M20" s="74"/>
      <c r="N20" s="73"/>
      <c r="O20" s="70"/>
      <c r="P20" s="71"/>
    </row>
    <row r="21" spans="2:16" x14ac:dyDescent="0.2">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8622261.0900000017</v>
      </c>
      <c r="L21" s="78">
        <f>'Pt 2 Premium and Claims'!L22+'Pt 2 Premium and Claims'!L23-'Pt 2 Premium and Claims'!L24-'Pt 2 Premium and Claims'!L25</f>
        <v>8622546.7900000028</v>
      </c>
      <c r="M21" s="77">
        <f>'Pt 2 Premium and Claims'!M22+'Pt 2 Premium and Claims'!M23-'Pt 2 Premium and Claims'!M24-'Pt 2 Premium and Claims'!M25</f>
        <v>62642361.213476367</v>
      </c>
      <c r="N21" s="78">
        <f>'Pt 2 Premium and Claims'!N22+'Pt 2 Premium and Claims'!N23-'Pt 2 Premium and Claims'!N24-'Pt 2 Premium and Claims'!N25</f>
        <v>62645864.720832393</v>
      </c>
      <c r="O21" s="77">
        <f>'Pt 2 Premium and Claims'!O22+'Pt 2 Premium and Claims'!O23-'Pt 2 Premium and Claims'!O24-'Pt 2 Premium and Claims'!O25</f>
        <v>14038629.56652363</v>
      </c>
      <c r="P21" s="78">
        <f>'Pt 2 Premium and Claims'!P22+'Pt 2 Premium and Claims'!P23-'Pt 2 Premium and Claims'!P24-'Pt 2 Premium and Claims'!P25</f>
        <v>14039414.729167609</v>
      </c>
    </row>
    <row r="22" spans="2:16" s="37" customFormat="1" x14ac:dyDescent="0.2">
      <c r="B22" s="80"/>
      <c r="C22" s="81"/>
      <c r="D22" s="396"/>
      <c r="E22" s="82"/>
      <c r="F22" s="83"/>
      <c r="G22" s="84"/>
      <c r="H22" s="85"/>
      <c r="I22" s="82"/>
      <c r="J22" s="86"/>
      <c r="K22" s="82"/>
      <c r="L22" s="83"/>
      <c r="M22" s="82"/>
      <c r="N22" s="85"/>
      <c r="O22" s="82"/>
      <c r="P22" s="83"/>
    </row>
    <row r="23" spans="2:16" s="37" customFormat="1" x14ac:dyDescent="0.2">
      <c r="B23" s="68" t="s">
        <v>1</v>
      </c>
      <c r="C23" s="69" t="s">
        <v>6</v>
      </c>
      <c r="D23" s="397"/>
      <c r="E23" s="74"/>
      <c r="F23" s="87"/>
      <c r="G23" s="72"/>
      <c r="H23" s="88"/>
      <c r="I23" s="74"/>
      <c r="J23" s="89"/>
      <c r="K23" s="74"/>
      <c r="L23" s="87"/>
      <c r="M23" s="74"/>
      <c r="N23" s="88"/>
      <c r="O23" s="74"/>
      <c r="P23" s="87"/>
    </row>
    <row r="24" spans="2:16" s="37" customFormat="1" x14ac:dyDescent="0.2">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4756600.3299999991</v>
      </c>
      <c r="L24" s="78">
        <f>'Pt 2 Premium and Claims'!L51</f>
        <v>4720461.4900000012</v>
      </c>
      <c r="M24" s="77">
        <f>'Pt 2 Premium and Claims'!M51</f>
        <v>43818746.758697242</v>
      </c>
      <c r="N24" s="78">
        <f>'Pt 2 Premium and Claims'!N51</f>
        <v>43525030.016843461</v>
      </c>
      <c r="O24" s="77">
        <f>'Pt 2 Premium and Claims'!O51</f>
        <v>11100765.671302758</v>
      </c>
      <c r="P24" s="78">
        <f>'Pt 2 Premium and Claims'!P51</f>
        <v>11031483.583156539</v>
      </c>
    </row>
    <row r="25" spans="2:16" s="37" customFormat="1" x14ac:dyDescent="0.2">
      <c r="B25" s="92"/>
      <c r="C25" s="93"/>
      <c r="D25" s="396"/>
      <c r="E25" s="82"/>
      <c r="F25" s="83"/>
      <c r="G25" s="84"/>
      <c r="H25" s="85"/>
      <c r="I25" s="82"/>
      <c r="J25" s="86"/>
      <c r="K25" s="82"/>
      <c r="L25" s="83"/>
      <c r="M25" s="82"/>
      <c r="N25" s="85"/>
      <c r="O25" s="82"/>
      <c r="P25" s="83"/>
    </row>
    <row r="26" spans="2:16" x14ac:dyDescent="0.2">
      <c r="B26" s="68" t="s">
        <v>2</v>
      </c>
      <c r="C26" s="69" t="s">
        <v>46</v>
      </c>
      <c r="D26" s="394"/>
      <c r="E26" s="74"/>
      <c r="F26" s="87"/>
      <c r="G26" s="72"/>
      <c r="H26" s="88"/>
      <c r="I26" s="74"/>
      <c r="J26" s="89"/>
      <c r="K26" s="74"/>
      <c r="L26" s="87"/>
      <c r="M26" s="74"/>
      <c r="N26" s="88"/>
      <c r="O26" s="74"/>
      <c r="P26" s="87"/>
    </row>
    <row r="27" spans="2:16" s="37" customFormat="1" ht="30" x14ac:dyDescent="0.2">
      <c r="B27" s="90"/>
      <c r="C27" s="94">
        <v>3.1</v>
      </c>
      <c r="D27" s="395" t="s">
        <v>134</v>
      </c>
      <c r="E27" s="74"/>
      <c r="F27" s="87"/>
      <c r="G27" s="72"/>
      <c r="H27" s="88"/>
      <c r="I27" s="74"/>
      <c r="J27" s="89"/>
      <c r="K27" s="74"/>
      <c r="L27" s="87"/>
      <c r="M27" s="74"/>
      <c r="N27" s="88"/>
      <c r="O27" s="74"/>
      <c r="P27" s="87"/>
    </row>
    <row r="28" spans="2:16" s="37" customFormat="1" x14ac:dyDescent="0.2">
      <c r="B28" s="90"/>
      <c r="C28" s="94"/>
      <c r="D28" s="395" t="s">
        <v>58</v>
      </c>
      <c r="E28" s="95"/>
      <c r="F28" s="96"/>
      <c r="G28" s="97"/>
      <c r="H28" s="98"/>
      <c r="I28" s="99"/>
      <c r="J28" s="100"/>
      <c r="K28" s="99">
        <v>393073.19</v>
      </c>
      <c r="L28" s="101">
        <v>393073.19</v>
      </c>
      <c r="M28" s="99">
        <v>-66701.476389154996</v>
      </c>
      <c r="N28" s="98">
        <v>-66701.476389154996</v>
      </c>
      <c r="O28" s="99">
        <v>-14516.433610845001</v>
      </c>
      <c r="P28" s="101">
        <v>-14516.433610845001</v>
      </c>
    </row>
    <row r="29" spans="2:16" s="37" customFormat="1" ht="30" x14ac:dyDescent="0.2">
      <c r="B29" s="90"/>
      <c r="C29" s="94"/>
      <c r="D29" s="395" t="s">
        <v>67</v>
      </c>
      <c r="E29" s="99"/>
      <c r="F29" s="101"/>
      <c r="G29" s="97"/>
      <c r="H29" s="98"/>
      <c r="I29" s="99"/>
      <c r="J29" s="100"/>
      <c r="K29" s="99">
        <v>39.26</v>
      </c>
      <c r="L29" s="101">
        <v>39.26</v>
      </c>
      <c r="M29" s="99">
        <v>376.96912759003499</v>
      </c>
      <c r="N29" s="98">
        <v>376.96912759003499</v>
      </c>
      <c r="O29" s="99">
        <v>82.040872409964607</v>
      </c>
      <c r="P29" s="101">
        <v>82.040872409964607</v>
      </c>
    </row>
    <row r="30" spans="2:16" ht="45" x14ac:dyDescent="0.2">
      <c r="B30" s="75"/>
      <c r="C30" s="94">
        <v>3.2</v>
      </c>
      <c r="D30" s="395" t="s">
        <v>135</v>
      </c>
      <c r="E30" s="74"/>
      <c r="F30" s="87"/>
      <c r="G30" s="72"/>
      <c r="H30" s="88"/>
      <c r="I30" s="74"/>
      <c r="J30" s="89"/>
      <c r="K30" s="74"/>
      <c r="L30" s="87"/>
      <c r="M30" s="74"/>
      <c r="N30" s="88"/>
      <c r="O30" s="74"/>
      <c r="P30" s="87"/>
    </row>
    <row r="31" spans="2:16" x14ac:dyDescent="0.2">
      <c r="B31" s="75"/>
      <c r="C31" s="94"/>
      <c r="D31" s="393" t="s">
        <v>42</v>
      </c>
      <c r="E31" s="102"/>
      <c r="F31" s="101"/>
      <c r="G31" s="97"/>
      <c r="H31" s="98"/>
      <c r="I31" s="99"/>
      <c r="J31" s="100"/>
      <c r="K31" s="102">
        <v>30355.39</v>
      </c>
      <c r="L31" s="101">
        <v>30355.39</v>
      </c>
      <c r="M31" s="99">
        <v>-737.92357578745487</v>
      </c>
      <c r="N31" s="98">
        <v>-737.92357578745487</v>
      </c>
      <c r="O31" s="99">
        <v>-160.59642421254711</v>
      </c>
      <c r="P31" s="101">
        <v>-160.59642421254711</v>
      </c>
    </row>
    <row r="32" spans="2:16" x14ac:dyDescent="0.2">
      <c r="B32" s="75"/>
      <c r="C32" s="94"/>
      <c r="D32" s="393" t="s">
        <v>104</v>
      </c>
      <c r="E32" s="99"/>
      <c r="F32" s="101"/>
      <c r="G32" s="97"/>
      <c r="H32" s="98"/>
      <c r="I32" s="99"/>
      <c r="J32" s="100"/>
      <c r="K32" s="99">
        <v>112540.24</v>
      </c>
      <c r="L32" s="101">
        <v>112540.24</v>
      </c>
      <c r="M32" s="99">
        <v>1489465.05762431</v>
      </c>
      <c r="N32" s="98">
        <v>1489465.05762431</v>
      </c>
      <c r="O32" s="99">
        <v>324156.55237568798</v>
      </c>
      <c r="P32" s="101">
        <v>324156.55237568798</v>
      </c>
    </row>
    <row r="33" spans="2:16" x14ac:dyDescent="0.2">
      <c r="B33" s="75"/>
      <c r="C33" s="94"/>
      <c r="D33" s="393" t="s">
        <v>103</v>
      </c>
      <c r="E33" s="99"/>
      <c r="F33" s="101"/>
      <c r="G33" s="97"/>
      <c r="H33" s="98"/>
      <c r="I33" s="99"/>
      <c r="J33" s="100"/>
      <c r="K33" s="99">
        <v>0</v>
      </c>
      <c r="L33" s="101">
        <v>0</v>
      </c>
      <c r="M33" s="99">
        <v>0</v>
      </c>
      <c r="N33" s="98">
        <v>0</v>
      </c>
      <c r="O33" s="99">
        <v>0</v>
      </c>
      <c r="P33" s="101">
        <v>0</v>
      </c>
    </row>
    <row r="34" spans="2:16" x14ac:dyDescent="0.2">
      <c r="B34" s="75"/>
      <c r="C34" s="94">
        <v>3.3</v>
      </c>
      <c r="D34" s="393" t="s">
        <v>21</v>
      </c>
      <c r="E34" s="102"/>
      <c r="F34" s="101"/>
      <c r="G34" s="97"/>
      <c r="H34" s="98"/>
      <c r="I34" s="99"/>
      <c r="J34" s="100"/>
      <c r="K34" s="102">
        <v>7423.11</v>
      </c>
      <c r="L34" s="101">
        <v>7423.11</v>
      </c>
      <c r="M34" s="99">
        <v>44283.9557095899</v>
      </c>
      <c r="N34" s="98">
        <v>44283.9557095899</v>
      </c>
      <c r="O34" s="99">
        <v>9637.6442904101095</v>
      </c>
      <c r="P34" s="101">
        <v>9637.6442904101095</v>
      </c>
    </row>
    <row r="35" spans="2:16" x14ac:dyDescent="0.2">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543431.19000000006</v>
      </c>
      <c r="L35" s="104">
        <f t="shared" si="0"/>
        <v>543431.19000000006</v>
      </c>
      <c r="M35" s="103">
        <f t="shared" si="0"/>
        <v>1466686.5824965476</v>
      </c>
      <c r="N35" s="104">
        <f t="shared" si="0"/>
        <v>1466686.5824965476</v>
      </c>
      <c r="O35" s="103">
        <f t="shared" si="0"/>
        <v>319199.20750345051</v>
      </c>
      <c r="P35" s="104">
        <f t="shared" si="0"/>
        <v>319199.20750345051</v>
      </c>
    </row>
    <row r="36" spans="2:16" s="37" customFormat="1" x14ac:dyDescent="0.2">
      <c r="B36" s="92"/>
      <c r="C36" s="93"/>
      <c r="D36" s="396"/>
      <c r="E36" s="82"/>
      <c r="F36" s="83"/>
      <c r="G36" s="84"/>
      <c r="H36" s="85"/>
      <c r="I36" s="82"/>
      <c r="J36" s="86"/>
      <c r="K36" s="82"/>
      <c r="L36" s="83"/>
      <c r="M36" s="82"/>
      <c r="N36" s="85"/>
      <c r="O36" s="82"/>
      <c r="P36" s="83"/>
    </row>
    <row r="37" spans="2:16" x14ac:dyDescent="0.2">
      <c r="B37" s="105" t="s">
        <v>3</v>
      </c>
      <c r="C37" s="106" t="s">
        <v>47</v>
      </c>
      <c r="D37" s="398"/>
      <c r="E37" s="74"/>
      <c r="F37" s="87"/>
      <c r="G37" s="72"/>
      <c r="H37" s="88"/>
      <c r="I37" s="74"/>
      <c r="J37" s="89"/>
      <c r="K37" s="74"/>
      <c r="L37" s="87"/>
      <c r="M37" s="74"/>
      <c r="N37" s="88"/>
      <c r="O37" s="74"/>
      <c r="P37" s="87"/>
    </row>
    <row r="38" spans="2:16" x14ac:dyDescent="0.2">
      <c r="B38" s="107"/>
      <c r="C38" s="94">
        <v>4.0999999999999996</v>
      </c>
      <c r="D38" s="393" t="s">
        <v>18</v>
      </c>
      <c r="E38" s="99"/>
      <c r="F38" s="101"/>
      <c r="G38" s="97"/>
      <c r="H38" s="101"/>
      <c r="I38" s="99"/>
      <c r="J38" s="101"/>
      <c r="K38" s="99">
        <v>-31127.35</v>
      </c>
      <c r="L38" s="101">
        <v>-31127.35</v>
      </c>
      <c r="M38" s="99">
        <v>445420.02291807201</v>
      </c>
      <c r="N38" s="101">
        <v>445420.02291807201</v>
      </c>
      <c r="O38" s="99">
        <v>96938.037081928298</v>
      </c>
      <c r="P38" s="101">
        <v>96938.037081928298</v>
      </c>
    </row>
    <row r="39" spans="2:16" x14ac:dyDescent="0.2">
      <c r="B39" s="107"/>
      <c r="C39" s="94">
        <v>4.2</v>
      </c>
      <c r="D39" s="393" t="s">
        <v>19</v>
      </c>
      <c r="E39" s="99"/>
      <c r="F39" s="101"/>
      <c r="G39" s="97"/>
      <c r="H39" s="101"/>
      <c r="I39" s="99"/>
      <c r="J39" s="101"/>
      <c r="K39" s="99">
        <v>350994.31</v>
      </c>
      <c r="L39" s="101">
        <v>350994.31</v>
      </c>
      <c r="M39" s="99">
        <v>7292759.78242948</v>
      </c>
      <c r="N39" s="101">
        <v>7292759.78242948</v>
      </c>
      <c r="O39" s="99">
        <v>1587144.22757052</v>
      </c>
      <c r="P39" s="101">
        <v>1587144.22757052</v>
      </c>
    </row>
    <row r="40" spans="2:16" x14ac:dyDescent="0.2">
      <c r="B40" s="107"/>
      <c r="C40" s="94">
        <v>4.3</v>
      </c>
      <c r="D40" s="393" t="s">
        <v>22</v>
      </c>
      <c r="E40" s="74"/>
      <c r="F40" s="87"/>
      <c r="G40" s="72"/>
      <c r="H40" s="87"/>
      <c r="I40" s="74"/>
      <c r="J40" s="87"/>
      <c r="K40" s="74"/>
      <c r="L40" s="87"/>
      <c r="M40" s="74"/>
      <c r="N40" s="87"/>
      <c r="O40" s="74"/>
      <c r="P40" s="87"/>
    </row>
    <row r="41" spans="2:16" ht="17.25" customHeight="1" x14ac:dyDescent="0.2">
      <c r="B41" s="107"/>
      <c r="C41" s="94"/>
      <c r="D41" s="395" t="s">
        <v>122</v>
      </c>
      <c r="E41" s="102"/>
      <c r="F41" s="101"/>
      <c r="G41" s="401"/>
      <c r="H41" s="101"/>
      <c r="I41" s="102"/>
      <c r="J41" s="101"/>
      <c r="K41" s="102">
        <v>38846.300000000003</v>
      </c>
      <c r="L41" s="101">
        <v>38846.300000000003</v>
      </c>
      <c r="M41" s="102">
        <v>226129.720395287</v>
      </c>
      <c r="N41" s="101">
        <v>226129.720395287</v>
      </c>
      <c r="O41" s="102">
        <v>49213.259604713239</v>
      </c>
      <c r="P41" s="101">
        <v>49213.259604713239</v>
      </c>
    </row>
    <row r="42" spans="2:16" ht="30" x14ac:dyDescent="0.2">
      <c r="B42" s="107"/>
      <c r="C42" s="108"/>
      <c r="D42" s="395" t="s">
        <v>123</v>
      </c>
      <c r="E42" s="102"/>
      <c r="F42" s="101"/>
      <c r="G42" s="401"/>
      <c r="H42" s="101"/>
      <c r="I42" s="102"/>
      <c r="J42" s="101"/>
      <c r="K42" s="102">
        <v>375.31</v>
      </c>
      <c r="L42" s="101">
        <v>375.31</v>
      </c>
      <c r="M42" s="102">
        <v>2408.8541603327399</v>
      </c>
      <c r="N42" s="101">
        <v>2408.8541603327399</v>
      </c>
      <c r="O42" s="102">
        <v>524.24583966725595</v>
      </c>
      <c r="P42" s="101">
        <v>524.24583966725595</v>
      </c>
    </row>
    <row r="43" spans="2:16" x14ac:dyDescent="0.2">
      <c r="B43" s="107"/>
      <c r="C43" s="94">
        <v>4.4000000000000004</v>
      </c>
      <c r="D43" s="393" t="s">
        <v>20</v>
      </c>
      <c r="E43" s="102"/>
      <c r="F43" s="403"/>
      <c r="G43" s="401"/>
      <c r="H43" s="97"/>
      <c r="I43" s="102"/>
      <c r="J43" s="97"/>
      <c r="K43" s="102">
        <v>1490867.48</v>
      </c>
      <c r="L43" s="97">
        <v>1490867.48</v>
      </c>
      <c r="M43" s="102">
        <v>9153498.0225179382</v>
      </c>
      <c r="N43" s="97">
        <v>9153498.0225179382</v>
      </c>
      <c r="O43" s="102">
        <v>1992102.0274820672</v>
      </c>
      <c r="P43" s="403">
        <v>1992102.0274820672</v>
      </c>
    </row>
    <row r="44" spans="2:16" x14ac:dyDescent="0.2">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1849956.05</v>
      </c>
      <c r="L44" s="104">
        <f t="shared" si="1"/>
        <v>1849956.05</v>
      </c>
      <c r="M44" s="103">
        <f t="shared" si="1"/>
        <v>17120216.402421109</v>
      </c>
      <c r="N44" s="104">
        <f t="shared" si="1"/>
        <v>17120216.402421109</v>
      </c>
      <c r="O44" s="103">
        <f t="shared" si="1"/>
        <v>3725921.7975788959</v>
      </c>
      <c r="P44" s="104">
        <f t="shared" si="1"/>
        <v>3725921.7975788959</v>
      </c>
    </row>
    <row r="45" spans="2:16" s="37" customFormat="1" x14ac:dyDescent="0.2">
      <c r="B45" s="109"/>
      <c r="C45" s="110"/>
      <c r="D45" s="399"/>
      <c r="E45" s="74"/>
      <c r="F45" s="87"/>
      <c r="G45" s="72"/>
      <c r="H45" s="88"/>
      <c r="I45" s="74"/>
      <c r="J45" s="89"/>
      <c r="K45" s="74"/>
      <c r="L45" s="87"/>
      <c r="M45" s="74"/>
      <c r="N45" s="88"/>
      <c r="O45" s="74"/>
      <c r="P45" s="87"/>
    </row>
    <row r="46" spans="2:16" x14ac:dyDescent="0.2">
      <c r="B46" s="105" t="s">
        <v>4</v>
      </c>
      <c r="C46" s="111" t="s">
        <v>48</v>
      </c>
      <c r="D46" s="400"/>
      <c r="E46" s="74"/>
      <c r="F46" s="87"/>
      <c r="G46" s="72"/>
      <c r="H46" s="88"/>
      <c r="I46" s="74"/>
      <c r="J46" s="89"/>
      <c r="K46" s="74"/>
      <c r="L46" s="87"/>
      <c r="M46" s="74"/>
      <c r="N46" s="88"/>
      <c r="O46" s="74"/>
      <c r="P46" s="87"/>
    </row>
    <row r="47" spans="2:16" s="37" customFormat="1" x14ac:dyDescent="0.2">
      <c r="B47" s="90"/>
      <c r="C47" s="94">
        <v>5.0999999999999996</v>
      </c>
      <c r="D47" s="393" t="s">
        <v>5</v>
      </c>
      <c r="E47" s="112"/>
      <c r="F47" s="404"/>
      <c r="G47" s="113"/>
      <c r="H47" s="113"/>
      <c r="I47" s="112"/>
      <c r="J47" s="113"/>
      <c r="K47" s="112">
        <v>19128</v>
      </c>
      <c r="L47" s="113">
        <v>19128</v>
      </c>
      <c r="M47" s="112">
        <v>114918.054258989</v>
      </c>
      <c r="N47" s="113">
        <v>114918.054258989</v>
      </c>
      <c r="O47" s="112">
        <v>25009.945741011099</v>
      </c>
      <c r="P47" s="389">
        <v>25009.945741011099</v>
      </c>
    </row>
    <row r="48" spans="2:16" s="37" customFormat="1" x14ac:dyDescent="0.2">
      <c r="B48" s="90"/>
      <c r="C48" s="94">
        <v>5.2</v>
      </c>
      <c r="D48" s="393" t="s">
        <v>27</v>
      </c>
      <c r="E48" s="112"/>
      <c r="F48" s="404"/>
      <c r="G48" s="113"/>
      <c r="H48" s="113"/>
      <c r="I48" s="112"/>
      <c r="J48" s="113"/>
      <c r="K48" s="112">
        <v>233529</v>
      </c>
      <c r="L48" s="113">
        <v>233529</v>
      </c>
      <c r="M48" s="112">
        <v>1313543.20983551</v>
      </c>
      <c r="N48" s="113">
        <v>1313543.20983551</v>
      </c>
      <c r="O48" s="112">
        <v>285871.79016448499</v>
      </c>
      <c r="P48" s="114">
        <v>285871.79016448499</v>
      </c>
    </row>
    <row r="49" spans="2:16" s="37" customFormat="1" ht="15.75" thickBot="1" x14ac:dyDescent="0.25">
      <c r="B49" s="90"/>
      <c r="C49" s="94">
        <v>5.3</v>
      </c>
      <c r="D49" s="393" t="s">
        <v>23</v>
      </c>
      <c r="E49" s="115">
        <f>E48/12</f>
        <v>0</v>
      </c>
      <c r="F49" s="116">
        <f t="shared" ref="F49:P49" si="2">F48/12</f>
        <v>0</v>
      </c>
      <c r="G49" s="402">
        <f t="shared" si="2"/>
        <v>0</v>
      </c>
      <c r="H49" s="116">
        <f>H48/12</f>
        <v>0</v>
      </c>
      <c r="I49" s="115">
        <f t="shared" si="2"/>
        <v>0</v>
      </c>
      <c r="J49" s="116">
        <f t="shared" si="2"/>
        <v>0</v>
      </c>
      <c r="K49" s="115">
        <f t="shared" si="2"/>
        <v>19460.75</v>
      </c>
      <c r="L49" s="116">
        <f t="shared" si="2"/>
        <v>19460.75</v>
      </c>
      <c r="M49" s="115">
        <f>M48/12</f>
        <v>109461.93415295916</v>
      </c>
      <c r="N49" s="116">
        <f>N48/12</f>
        <v>109461.93415295916</v>
      </c>
      <c r="O49" s="115">
        <f t="shared" si="2"/>
        <v>23822.649180373748</v>
      </c>
      <c r="P49" s="116">
        <f t="shared" si="2"/>
        <v>23822.649180373748</v>
      </c>
    </row>
    <row r="50" spans="2:16" ht="45" customHeight="1" x14ac:dyDescent="0.2">
      <c r="B50" s="117"/>
      <c r="C50" s="118"/>
      <c r="D50" s="119"/>
      <c r="E50" s="317" t="str">
        <f>"Grand Total as of "&amp;""&amp;TEXT(E$18,"MM/DD/YYYY")&amp;" for ALL markets in col. 1-12."</f>
        <v>Grand Total as of 12/31/2023 for ALL markets in col. 1-12.</v>
      </c>
      <c r="F50" s="120"/>
      <c r="G50" s="120"/>
      <c r="H50" s="120"/>
      <c r="I50" s="120"/>
      <c r="J50" s="120"/>
      <c r="K50" s="121"/>
      <c r="L50" s="120"/>
      <c r="M50" s="120"/>
      <c r="N50" s="120"/>
      <c r="O50" s="120"/>
      <c r="P50" s="122"/>
    </row>
    <row r="51" spans="2:16" ht="13.5" customHeight="1" x14ac:dyDescent="0.2">
      <c r="B51" s="123"/>
      <c r="C51" s="124"/>
      <c r="D51" s="125"/>
      <c r="E51" s="373"/>
      <c r="F51" s="126"/>
      <c r="G51" s="126"/>
      <c r="H51" s="126"/>
      <c r="I51" s="126"/>
      <c r="J51" s="126"/>
      <c r="K51" s="127"/>
      <c r="L51" s="126"/>
      <c r="M51" s="126"/>
      <c r="N51" s="126"/>
      <c r="O51" s="126"/>
      <c r="P51" s="128"/>
    </row>
    <row r="52" spans="2:16" x14ac:dyDescent="0.2">
      <c r="B52" s="129" t="s">
        <v>56</v>
      </c>
      <c r="C52" s="130" t="s">
        <v>53</v>
      </c>
      <c r="D52" s="131"/>
      <c r="E52" s="132"/>
      <c r="F52" s="133"/>
      <c r="G52" s="133"/>
      <c r="H52" s="133"/>
      <c r="I52" s="133"/>
      <c r="J52" s="133"/>
      <c r="K52" s="127"/>
      <c r="L52" s="133"/>
      <c r="M52" s="133"/>
      <c r="N52" s="133"/>
      <c r="O52" s="133"/>
      <c r="P52" s="134"/>
    </row>
    <row r="53" spans="2:16" ht="15.75" thickBot="1" x14ac:dyDescent="0.25">
      <c r="B53" s="135" t="s">
        <v>57</v>
      </c>
      <c r="C53" s="136" t="s">
        <v>129</v>
      </c>
      <c r="D53" s="137"/>
      <c r="E53" s="138"/>
      <c r="F53" s="139"/>
      <c r="G53" s="139"/>
      <c r="H53" s="139"/>
      <c r="I53" s="139"/>
      <c r="J53" s="139"/>
      <c r="K53" s="140"/>
      <c r="L53" s="139"/>
      <c r="M53" s="139"/>
      <c r="N53" s="139"/>
      <c r="O53" s="139"/>
      <c r="P53" s="141"/>
    </row>
    <row r="54" spans="2:16" x14ac:dyDescent="0.2">
      <c r="B54" s="24"/>
      <c r="C54" s="24"/>
      <c r="D54" s="24"/>
      <c r="E54" s="142"/>
      <c r="F54" s="142"/>
      <c r="G54" s="142"/>
      <c r="H54" s="142"/>
      <c r="I54" s="142"/>
      <c r="J54" s="142"/>
      <c r="K54" s="142"/>
      <c r="L54" s="142"/>
      <c r="M54" s="142"/>
      <c r="N54" s="142"/>
      <c r="O54" s="142"/>
      <c r="P54" s="142"/>
    </row>
    <row r="55" spans="2:16" ht="15.75" x14ac:dyDescent="0.25">
      <c r="B55" s="143" t="s">
        <v>61</v>
      </c>
      <c r="C55" s="143"/>
      <c r="D55" s="143"/>
      <c r="E55" s="142"/>
      <c r="F55" s="142"/>
      <c r="G55" s="142"/>
      <c r="H55" s="142"/>
      <c r="I55" s="142"/>
      <c r="J55" s="142"/>
      <c r="K55" s="142"/>
      <c r="L55" s="142"/>
      <c r="M55" s="142"/>
      <c r="N55" s="142"/>
      <c r="O55" s="142"/>
      <c r="P55" s="142"/>
    </row>
    <row r="56" spans="2:16" ht="17.25" customHeight="1" x14ac:dyDescent="0.25">
      <c r="B56" s="143"/>
      <c r="C56" s="234" t="s">
        <v>137</v>
      </c>
      <c r="D56" s="234"/>
      <c r="E56" s="142"/>
      <c r="F56" s="142"/>
      <c r="G56" s="142"/>
      <c r="H56" s="142"/>
      <c r="I56" s="142"/>
      <c r="J56" s="142"/>
      <c r="K56" s="142"/>
      <c r="L56" s="142"/>
      <c r="M56" s="142"/>
      <c r="N56" s="142"/>
      <c r="O56" s="142"/>
      <c r="P56" s="142"/>
    </row>
    <row r="57" spans="2:16" ht="16.5" customHeight="1" x14ac:dyDescent="0.25">
      <c r="B57" s="143"/>
      <c r="C57" s="143" t="s">
        <v>70</v>
      </c>
      <c r="D57" s="45"/>
      <c r="E57" s="142"/>
      <c r="F57" s="142"/>
      <c r="G57" s="142"/>
      <c r="H57" s="142"/>
      <c r="I57" s="142"/>
      <c r="J57" s="142"/>
      <c r="K57" s="142"/>
      <c r="L57" s="142"/>
      <c r="M57" s="142"/>
      <c r="N57" s="142"/>
      <c r="O57" s="142"/>
      <c r="P57" s="142"/>
    </row>
    <row r="58" spans="2:16" ht="17.25" customHeight="1" x14ac:dyDescent="0.25">
      <c r="B58" s="143"/>
      <c r="C58" s="143" t="s">
        <v>66</v>
      </c>
      <c r="D58" s="45"/>
    </row>
    <row r="59" spans="2:16" ht="17.25" customHeight="1" x14ac:dyDescent="0.2">
      <c r="B59" s="144"/>
      <c r="C59" s="234" t="s">
        <v>101</v>
      </c>
      <c r="D59" s="234"/>
      <c r="E59" s="145"/>
    </row>
    <row r="60" spans="2:16" ht="13.15" customHeight="1" x14ac:dyDescent="0.2">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abSelected="1" topLeftCell="A12" zoomScale="80" zoomScaleNormal="80" workbookViewId="0">
      <selection activeCell="U33" sqref="U33"/>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hidden="1" customWidth="1"/>
    <col min="6" max="6" width="27.42578125" style="11" hidden="1" customWidth="1"/>
    <col min="7" max="7" width="17.85546875" style="11" hidden="1" customWidth="1"/>
    <col min="8" max="8" width="25.140625" style="11" hidden="1" customWidth="1"/>
    <col min="9" max="10" width="19.42578125" style="11" hidden="1" customWidth="1"/>
    <col min="11"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90"/>
      <c r="C6" s="364"/>
      <c r="D6" s="387">
        <f>'Cover Page'!C7</f>
        <v>0</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90"/>
      <c r="C8" s="364"/>
      <c r="D8" s="365" t="str">
        <f>'Cover Page'!C8</f>
        <v>Humana Insurance Company</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90"/>
      <c r="C10" s="364"/>
      <c r="D10" s="366" t="str">
        <f>'Cover Page'!C9</f>
        <v>Humana Insurance Company</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90"/>
      <c r="C12" s="364"/>
      <c r="D12" s="366" t="str">
        <f>'Cover Page'!C6</f>
        <v>2023</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6"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300"/>
      <c r="C19" s="297"/>
      <c r="D19" s="302" t="s">
        <v>151</v>
      </c>
      <c r="E19" s="60" t="str">
        <f>"12/31/"&amp;""&amp;'Cover Page'!C$6</f>
        <v>12/31/2023</v>
      </c>
      <c r="F19" s="61">
        <f>DATE(YEAR(E19)+0,MONTH(E19)+3,DAY(E19)+0)</f>
        <v>45382</v>
      </c>
      <c r="G19" s="60" t="str">
        <f>"12/31/"&amp;""&amp;'Cover Page'!C$6</f>
        <v>12/31/2023</v>
      </c>
      <c r="H19" s="62">
        <f>DATE(YEAR(G19)+0,MONTH(G19)+3,DAY(G19)+0)</f>
        <v>45382</v>
      </c>
      <c r="I19" s="60" t="str">
        <f>"12/31/"&amp;""&amp;'Cover Page'!C$6</f>
        <v>12/31/2023</v>
      </c>
      <c r="J19" s="62">
        <f>DATE(YEAR(I19)+0,MONTH(I19)+3,DAY(I19)+0)</f>
        <v>45382</v>
      </c>
      <c r="K19" s="60" t="str">
        <f>"12/31/"&amp;""&amp;'Cover Page'!C$6</f>
        <v>12/31/2023</v>
      </c>
      <c r="L19" s="62">
        <f>DATE(YEAR(K19)+0,MONTH(K19)+3,DAY(K19)+0)</f>
        <v>45382</v>
      </c>
      <c r="M19" s="60" t="str">
        <f>"12/31/"&amp;""&amp;'Cover Page'!C$6</f>
        <v>12/31/2023</v>
      </c>
      <c r="N19" s="62">
        <f>DATE(YEAR(M19)+0,MONTH(M19)+3,DAY(M19)+0)</f>
        <v>45382</v>
      </c>
      <c r="O19" s="60" t="str">
        <f>"12/31/"&amp;""&amp;'Cover Page'!C$6</f>
        <v>12/31/2023</v>
      </c>
      <c r="P19" s="62">
        <f>DATE(YEAR(O19)+0,MONTH(O19)+3,DAY(O19)+0)</f>
        <v>45382</v>
      </c>
    </row>
    <row r="20" spans="1:16" s="37" customFormat="1" ht="21" customHeight="1" x14ac:dyDescent="0.2">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2">
      <c r="A21" s="37"/>
      <c r="B21" s="68" t="s">
        <v>0</v>
      </c>
      <c r="C21" s="106" t="s">
        <v>64</v>
      </c>
      <c r="D21" s="406"/>
      <c r="E21" s="151"/>
      <c r="F21" s="152"/>
      <c r="G21" s="151"/>
      <c r="H21" s="153"/>
      <c r="I21" s="151"/>
      <c r="J21" s="152"/>
      <c r="K21" s="151"/>
      <c r="L21" s="152"/>
      <c r="M21" s="151"/>
      <c r="N21" s="153"/>
      <c r="O21" s="151"/>
      <c r="P21" s="152"/>
    </row>
    <row r="22" spans="1:16" s="25" customFormat="1" x14ac:dyDescent="0.2">
      <c r="A22" s="37"/>
      <c r="B22" s="75"/>
      <c r="C22" s="76">
        <v>1.1000000000000001</v>
      </c>
      <c r="D22" s="393" t="s">
        <v>15</v>
      </c>
      <c r="E22" s="412"/>
      <c r="F22" s="155"/>
      <c r="G22" s="154"/>
      <c r="H22" s="155"/>
      <c r="I22" s="154"/>
      <c r="J22" s="155"/>
      <c r="K22" s="154">
        <v>8624045.8200000003</v>
      </c>
      <c r="L22" s="155">
        <v>8622546.7900000028</v>
      </c>
      <c r="M22" s="154">
        <v>62655021.310295597</v>
      </c>
      <c r="N22" s="155">
        <v>62645864.720832393</v>
      </c>
      <c r="O22" s="154">
        <v>14041384.8197044</v>
      </c>
      <c r="P22" s="155">
        <v>14039414.729167609</v>
      </c>
    </row>
    <row r="23" spans="1:16" s="25" customFormat="1" x14ac:dyDescent="0.2">
      <c r="A23" s="37"/>
      <c r="B23" s="75"/>
      <c r="C23" s="76">
        <v>1.2</v>
      </c>
      <c r="D23" s="393" t="s">
        <v>16</v>
      </c>
      <c r="E23" s="154"/>
      <c r="F23" s="155"/>
      <c r="G23" s="154"/>
      <c r="H23" s="155"/>
      <c r="I23" s="154"/>
      <c r="J23" s="155"/>
      <c r="K23" s="154">
        <v>204362.96</v>
      </c>
      <c r="L23" s="155"/>
      <c r="M23" s="154"/>
      <c r="N23" s="155"/>
      <c r="O23" s="154"/>
      <c r="P23" s="155"/>
    </row>
    <row r="24" spans="1:16" s="25" customFormat="1" x14ac:dyDescent="0.2">
      <c r="A24" s="37"/>
      <c r="B24" s="75"/>
      <c r="C24" s="76">
        <v>1.3</v>
      </c>
      <c r="D24" s="393" t="s">
        <v>34</v>
      </c>
      <c r="E24" s="154"/>
      <c r="F24" s="155"/>
      <c r="G24" s="154"/>
      <c r="H24" s="155"/>
      <c r="I24" s="154"/>
      <c r="J24" s="155"/>
      <c r="K24" s="154">
        <v>206147.69</v>
      </c>
      <c r="L24" s="155">
        <v>0</v>
      </c>
      <c r="M24" s="154">
        <v>12660.096819230601</v>
      </c>
      <c r="N24" s="155">
        <v>0</v>
      </c>
      <c r="O24" s="154">
        <v>2755.2531807693699</v>
      </c>
      <c r="P24" s="155">
        <v>0</v>
      </c>
    </row>
    <row r="25" spans="1:16" s="25" customFormat="1" x14ac:dyDescent="0.2">
      <c r="A25" s="37"/>
      <c r="B25" s="75"/>
      <c r="C25" s="76">
        <v>1.4</v>
      </c>
      <c r="D25" s="393" t="s">
        <v>17</v>
      </c>
      <c r="E25" s="154"/>
      <c r="F25" s="155"/>
      <c r="G25" s="154"/>
      <c r="H25" s="155"/>
      <c r="I25" s="154"/>
      <c r="J25" s="155"/>
      <c r="K25" s="154"/>
      <c r="L25" s="155"/>
      <c r="M25" s="154"/>
      <c r="N25" s="155"/>
      <c r="O25" s="154"/>
      <c r="P25" s="155"/>
    </row>
    <row r="26" spans="1:16" s="25" customFormat="1" x14ac:dyDescent="0.2">
      <c r="A26" s="37"/>
      <c r="B26" s="156"/>
      <c r="C26" s="157"/>
      <c r="D26" s="407"/>
      <c r="E26" s="158"/>
      <c r="F26" s="159"/>
      <c r="G26" s="158"/>
      <c r="H26" s="160"/>
      <c r="I26" s="158"/>
      <c r="J26" s="159"/>
      <c r="K26" s="158"/>
      <c r="L26" s="159"/>
      <c r="M26" s="158"/>
      <c r="N26" s="160"/>
      <c r="O26" s="158"/>
      <c r="P26" s="159"/>
    </row>
    <row r="27" spans="1:16" s="25" customFormat="1" x14ac:dyDescent="0.2">
      <c r="A27" s="37"/>
      <c r="B27" s="75" t="s">
        <v>1</v>
      </c>
      <c r="C27" s="111" t="s">
        <v>65</v>
      </c>
      <c r="D27" s="408"/>
      <c r="E27" s="161"/>
      <c r="F27" s="162"/>
      <c r="G27" s="161"/>
      <c r="H27" s="163"/>
      <c r="I27" s="161"/>
      <c r="J27" s="162"/>
      <c r="K27" s="161"/>
      <c r="L27" s="162"/>
      <c r="M27" s="161"/>
      <c r="N27" s="163"/>
      <c r="O27" s="161"/>
      <c r="P27" s="162"/>
    </row>
    <row r="28" spans="1:16" s="25" customFormat="1" x14ac:dyDescent="0.2">
      <c r="A28" s="37"/>
      <c r="B28" s="75"/>
      <c r="C28" s="76">
        <v>2.1</v>
      </c>
      <c r="D28" s="393" t="s">
        <v>39</v>
      </c>
      <c r="E28" s="161"/>
      <c r="F28" s="162"/>
      <c r="G28" s="161"/>
      <c r="H28" s="163"/>
      <c r="I28" s="161"/>
      <c r="J28" s="162"/>
      <c r="K28" s="161"/>
      <c r="L28" s="162"/>
      <c r="M28" s="161"/>
      <c r="N28" s="163"/>
      <c r="O28" s="161"/>
      <c r="P28" s="162"/>
    </row>
    <row r="29" spans="1:16" s="25" customFormat="1" x14ac:dyDescent="0.2">
      <c r="A29" s="37"/>
      <c r="B29" s="75"/>
      <c r="C29" s="76"/>
      <c r="D29" s="393" t="s">
        <v>55</v>
      </c>
      <c r="E29" s="154"/>
      <c r="F29" s="164"/>
      <c r="G29" s="154"/>
      <c r="H29" s="164"/>
      <c r="I29" s="154"/>
      <c r="J29" s="164"/>
      <c r="K29" s="154">
        <v>4692083.71</v>
      </c>
      <c r="L29" s="164"/>
      <c r="M29" s="154">
        <v>43310376.0614025</v>
      </c>
      <c r="N29" s="164"/>
      <c r="O29" s="154">
        <v>10971452.818597499</v>
      </c>
      <c r="P29" s="164"/>
    </row>
    <row r="30" spans="1:16" s="25" customFormat="1" ht="28.5" customHeight="1" x14ac:dyDescent="0.2">
      <c r="A30" s="37"/>
      <c r="B30" s="75"/>
      <c r="C30" s="76"/>
      <c r="D30" s="395" t="s">
        <v>54</v>
      </c>
      <c r="E30" s="165"/>
      <c r="F30" s="155"/>
      <c r="G30" s="165"/>
      <c r="H30" s="155"/>
      <c r="I30" s="165"/>
      <c r="J30" s="155"/>
      <c r="K30" s="165"/>
      <c r="L30" s="155">
        <v>4653901.7000000011</v>
      </c>
      <c r="M30" s="165"/>
      <c r="N30" s="155">
        <v>42930784.812483117</v>
      </c>
      <c r="O30" s="165"/>
      <c r="P30" s="155">
        <v>10880689.317516884</v>
      </c>
    </row>
    <row r="31" spans="1:16" s="37" customFormat="1" x14ac:dyDescent="0.2">
      <c r="B31" s="90"/>
      <c r="C31" s="76">
        <v>2.2000000000000002</v>
      </c>
      <c r="D31" s="393" t="s">
        <v>35</v>
      </c>
      <c r="E31" s="161"/>
      <c r="F31" s="162"/>
      <c r="G31" s="161"/>
      <c r="H31" s="163"/>
      <c r="I31" s="161"/>
      <c r="J31" s="162"/>
      <c r="K31" s="161"/>
      <c r="L31" s="162"/>
      <c r="M31" s="161"/>
      <c r="N31" s="163"/>
      <c r="O31" s="161"/>
      <c r="P31" s="162"/>
    </row>
    <row r="32" spans="1:16" s="37" customFormat="1" ht="30" x14ac:dyDescent="0.2">
      <c r="B32" s="90"/>
      <c r="C32" s="76"/>
      <c r="D32" s="395" t="s">
        <v>51</v>
      </c>
      <c r="E32" s="154"/>
      <c r="F32" s="164"/>
      <c r="G32" s="154"/>
      <c r="H32" s="166"/>
      <c r="I32" s="154"/>
      <c r="J32" s="164"/>
      <c r="K32" s="154">
        <v>373632.98</v>
      </c>
      <c r="L32" s="164"/>
      <c r="M32" s="154">
        <v>3184587.7371536801</v>
      </c>
      <c r="N32" s="166"/>
      <c r="O32" s="154">
        <v>693070.96284631896</v>
      </c>
      <c r="P32" s="164"/>
    </row>
    <row r="33" spans="1:16" s="37" customFormat="1" ht="30" x14ac:dyDescent="0.2">
      <c r="B33" s="90"/>
      <c r="C33" s="76"/>
      <c r="D33" s="395" t="s">
        <v>44</v>
      </c>
      <c r="E33" s="165"/>
      <c r="F33" s="155"/>
      <c r="G33" s="165"/>
      <c r="H33" s="167"/>
      <c r="I33" s="165"/>
      <c r="J33" s="155"/>
      <c r="K33" s="165"/>
      <c r="L33" s="155">
        <v>66559.789999999994</v>
      </c>
      <c r="M33" s="165"/>
      <c r="N33" s="167">
        <v>594245.20436034421</v>
      </c>
      <c r="O33" s="165"/>
      <c r="P33" s="155">
        <v>150794.26563965567</v>
      </c>
    </row>
    <row r="34" spans="1:16" s="25" customFormat="1" x14ac:dyDescent="0.2">
      <c r="A34" s="37"/>
      <c r="B34" s="75"/>
      <c r="C34" s="76">
        <v>2.2999999999999998</v>
      </c>
      <c r="D34" s="393" t="s">
        <v>28</v>
      </c>
      <c r="E34" s="154"/>
      <c r="F34" s="164"/>
      <c r="G34" s="154"/>
      <c r="H34" s="166"/>
      <c r="I34" s="154"/>
      <c r="J34" s="164"/>
      <c r="K34" s="154">
        <v>309116.36</v>
      </c>
      <c r="L34" s="164"/>
      <c r="M34" s="154">
        <v>2676217.0398589401</v>
      </c>
      <c r="N34" s="166"/>
      <c r="O34" s="154">
        <v>563758.11014105903</v>
      </c>
      <c r="P34" s="164"/>
    </row>
    <row r="35" spans="1:16" s="37" customFormat="1" x14ac:dyDescent="0.2">
      <c r="B35" s="90"/>
      <c r="C35" s="76">
        <v>2.4</v>
      </c>
      <c r="D35" s="393" t="s">
        <v>36</v>
      </c>
      <c r="E35" s="161"/>
      <c r="F35" s="162"/>
      <c r="G35" s="161"/>
      <c r="H35" s="163"/>
      <c r="I35" s="161"/>
      <c r="J35" s="162"/>
      <c r="K35" s="161"/>
      <c r="L35" s="162"/>
      <c r="M35" s="161"/>
      <c r="N35" s="163"/>
      <c r="O35" s="161"/>
      <c r="P35" s="162"/>
    </row>
    <row r="36" spans="1:16" s="37" customFormat="1" ht="30" x14ac:dyDescent="0.2">
      <c r="B36" s="90"/>
      <c r="C36" s="76"/>
      <c r="D36" s="395" t="s">
        <v>52</v>
      </c>
      <c r="E36" s="154"/>
      <c r="F36" s="164"/>
      <c r="G36" s="154"/>
      <c r="H36" s="166"/>
      <c r="I36" s="154"/>
      <c r="J36" s="164"/>
      <c r="K36" s="154"/>
      <c r="L36" s="164"/>
      <c r="M36" s="154"/>
      <c r="N36" s="166"/>
      <c r="O36" s="154"/>
      <c r="P36" s="164"/>
    </row>
    <row r="37" spans="1:16" s="37" customFormat="1" ht="30" x14ac:dyDescent="0.2">
      <c r="B37" s="90"/>
      <c r="C37" s="76"/>
      <c r="D37" s="395" t="s">
        <v>43</v>
      </c>
      <c r="E37" s="165"/>
      <c r="F37" s="155"/>
      <c r="G37" s="165"/>
      <c r="H37" s="167"/>
      <c r="I37" s="165"/>
      <c r="J37" s="155"/>
      <c r="K37" s="165"/>
      <c r="L37" s="155"/>
      <c r="M37" s="165"/>
      <c r="N37" s="167"/>
      <c r="O37" s="165"/>
      <c r="P37" s="155"/>
    </row>
    <row r="38" spans="1:16" s="25" customFormat="1" x14ac:dyDescent="0.2">
      <c r="A38" s="37"/>
      <c r="B38" s="75"/>
      <c r="C38" s="76">
        <v>2.5</v>
      </c>
      <c r="D38" s="393" t="s">
        <v>29</v>
      </c>
      <c r="E38" s="154"/>
      <c r="F38" s="164"/>
      <c r="G38" s="154"/>
      <c r="H38" s="166"/>
      <c r="I38" s="154"/>
      <c r="J38" s="164"/>
      <c r="K38" s="154"/>
      <c r="L38" s="164"/>
      <c r="M38" s="154"/>
      <c r="N38" s="166"/>
      <c r="O38" s="154"/>
      <c r="P38" s="164"/>
    </row>
    <row r="39" spans="1:16" s="25" customFormat="1" x14ac:dyDescent="0.2">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2">
      <c r="A40" s="37"/>
      <c r="B40" s="75"/>
      <c r="C40" s="76"/>
      <c r="D40" s="395" t="s">
        <v>112</v>
      </c>
      <c r="E40" s="154"/>
      <c r="F40" s="164"/>
      <c r="G40" s="154"/>
      <c r="H40" s="166"/>
      <c r="I40" s="154"/>
      <c r="J40" s="164"/>
      <c r="K40" s="154"/>
      <c r="L40" s="164"/>
      <c r="M40" s="154"/>
      <c r="N40" s="166"/>
      <c r="O40" s="154"/>
      <c r="P40" s="164"/>
    </row>
    <row r="41" spans="1:16" s="25" customFormat="1" ht="27.95" customHeight="1" x14ac:dyDescent="0.2">
      <c r="A41" s="37"/>
      <c r="B41" s="75"/>
      <c r="C41" s="76"/>
      <c r="D41" s="395" t="s">
        <v>113</v>
      </c>
      <c r="E41" s="165"/>
      <c r="F41" s="155"/>
      <c r="G41" s="165"/>
      <c r="H41" s="167"/>
      <c r="I41" s="165"/>
      <c r="J41" s="155"/>
      <c r="K41" s="165"/>
      <c r="L41" s="155"/>
      <c r="M41" s="165"/>
      <c r="N41" s="167"/>
      <c r="O41" s="165"/>
      <c r="P41" s="155"/>
    </row>
    <row r="42" spans="1:16" s="25" customFormat="1" x14ac:dyDescent="0.2">
      <c r="A42" s="37"/>
      <c r="B42" s="75"/>
      <c r="C42" s="76">
        <v>2.7</v>
      </c>
      <c r="D42" s="393" t="s">
        <v>37</v>
      </c>
      <c r="E42" s="161"/>
      <c r="F42" s="162"/>
      <c r="G42" s="161"/>
      <c r="H42" s="163"/>
      <c r="I42" s="161"/>
      <c r="J42" s="162"/>
      <c r="K42" s="161"/>
      <c r="L42" s="162"/>
      <c r="M42" s="161"/>
      <c r="N42" s="163"/>
      <c r="O42" s="161"/>
      <c r="P42" s="162"/>
    </row>
    <row r="43" spans="1:16" s="25" customFormat="1" x14ac:dyDescent="0.2">
      <c r="A43" s="37"/>
      <c r="B43" s="75"/>
      <c r="C43" s="76"/>
      <c r="D43" s="395" t="s">
        <v>114</v>
      </c>
      <c r="E43" s="154"/>
      <c r="F43" s="164"/>
      <c r="G43" s="154"/>
      <c r="H43" s="166"/>
      <c r="I43" s="154"/>
      <c r="J43" s="164"/>
      <c r="K43" s="154"/>
      <c r="L43" s="164"/>
      <c r="M43" s="154"/>
      <c r="N43" s="166"/>
      <c r="O43" s="154"/>
      <c r="P43" s="164"/>
    </row>
    <row r="44" spans="1:16" s="37" customFormat="1" ht="30" x14ac:dyDescent="0.2">
      <c r="B44" s="90"/>
      <c r="C44" s="76"/>
      <c r="D44" s="395" t="s">
        <v>115</v>
      </c>
      <c r="E44" s="165"/>
      <c r="F44" s="155"/>
      <c r="G44" s="165"/>
      <c r="H44" s="167"/>
      <c r="I44" s="165"/>
      <c r="J44" s="155"/>
      <c r="K44" s="165"/>
      <c r="L44" s="155"/>
      <c r="M44" s="165"/>
      <c r="N44" s="167"/>
      <c r="O44" s="165"/>
      <c r="P44" s="155"/>
    </row>
    <row r="45" spans="1:16" s="25" customFormat="1" x14ac:dyDescent="0.2">
      <c r="A45" s="37"/>
      <c r="B45" s="75"/>
      <c r="C45" s="168" t="s">
        <v>116</v>
      </c>
      <c r="D45" s="393" t="s">
        <v>30</v>
      </c>
      <c r="E45" s="154"/>
      <c r="F45" s="169"/>
      <c r="G45" s="154"/>
      <c r="H45" s="170"/>
      <c r="I45" s="154"/>
      <c r="J45" s="169"/>
      <c r="K45" s="154"/>
      <c r="L45" s="169"/>
      <c r="M45" s="154"/>
      <c r="N45" s="170"/>
      <c r="O45" s="154"/>
      <c r="P45" s="169"/>
    </row>
    <row r="46" spans="1:16" s="25" customFormat="1" x14ac:dyDescent="0.2">
      <c r="A46" s="37"/>
      <c r="B46" s="75"/>
      <c r="C46" s="76">
        <v>2.9</v>
      </c>
      <c r="D46" s="393" t="s">
        <v>100</v>
      </c>
      <c r="E46" s="161"/>
      <c r="F46" s="171"/>
      <c r="G46" s="161"/>
      <c r="H46" s="172"/>
      <c r="I46" s="161"/>
      <c r="J46" s="171"/>
      <c r="K46" s="161"/>
      <c r="L46" s="171"/>
      <c r="M46" s="161"/>
      <c r="N46" s="172"/>
      <c r="O46" s="161"/>
      <c r="P46" s="171"/>
    </row>
    <row r="47" spans="1:16" s="25" customFormat="1" x14ac:dyDescent="0.2">
      <c r="A47" s="37"/>
      <c r="B47" s="75"/>
      <c r="C47" s="76"/>
      <c r="D47" s="395" t="s">
        <v>117</v>
      </c>
      <c r="E47" s="154"/>
      <c r="F47" s="173"/>
      <c r="G47" s="154"/>
      <c r="H47" s="174"/>
      <c r="I47" s="154"/>
      <c r="J47" s="173"/>
      <c r="K47" s="154"/>
      <c r="L47" s="173"/>
      <c r="M47" s="154"/>
      <c r="N47" s="174"/>
      <c r="O47" s="154"/>
      <c r="P47" s="173"/>
    </row>
    <row r="48" spans="1:16" s="25" customFormat="1" x14ac:dyDescent="0.2">
      <c r="A48" s="37"/>
      <c r="B48" s="75"/>
      <c r="C48" s="76"/>
      <c r="D48" s="393" t="s">
        <v>118</v>
      </c>
      <c r="E48" s="154"/>
      <c r="F48" s="173"/>
      <c r="G48" s="154"/>
      <c r="H48" s="174"/>
      <c r="I48" s="154"/>
      <c r="J48" s="173"/>
      <c r="K48" s="154"/>
      <c r="L48" s="173"/>
      <c r="M48" s="154"/>
      <c r="N48" s="174"/>
      <c r="O48" s="154"/>
      <c r="P48" s="173"/>
    </row>
    <row r="49" spans="1:16" s="25" customFormat="1" x14ac:dyDescent="0.2">
      <c r="A49" s="37"/>
      <c r="B49" s="75"/>
      <c r="C49" s="76"/>
      <c r="D49" s="393" t="s">
        <v>119</v>
      </c>
      <c r="E49" s="154"/>
      <c r="F49" s="169"/>
      <c r="G49" s="154"/>
      <c r="H49" s="170"/>
      <c r="I49" s="154"/>
      <c r="J49" s="169"/>
      <c r="K49" s="154"/>
      <c r="L49" s="169"/>
      <c r="M49" s="154"/>
      <c r="N49" s="170"/>
      <c r="O49" s="154"/>
      <c r="P49" s="169"/>
    </row>
    <row r="50" spans="1:16" s="37" customFormat="1" x14ac:dyDescent="0.2">
      <c r="B50" s="90"/>
      <c r="C50" s="175" t="s">
        <v>14</v>
      </c>
      <c r="D50" s="393" t="s">
        <v>26</v>
      </c>
      <c r="E50" s="154"/>
      <c r="F50" s="155"/>
      <c r="G50" s="154"/>
      <c r="H50" s="167"/>
      <c r="I50" s="154"/>
      <c r="J50" s="155"/>
      <c r="K50" s="154"/>
      <c r="L50" s="155"/>
      <c r="M50" s="154"/>
      <c r="N50" s="167"/>
      <c r="O50" s="154"/>
      <c r="P50" s="155"/>
    </row>
    <row r="51" spans="1:16" s="37" customFormat="1" x14ac:dyDescent="0.2">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4756600.3299999991</v>
      </c>
      <c r="L51" s="104">
        <f>L30+L33+L37+L41+L44+L47+L48+L50</f>
        <v>4720461.4900000012</v>
      </c>
      <c r="M51" s="103">
        <f>M29+M32-M34+M36-M38+M40+M43-M45+M47+M48-M49+M50</f>
        <v>43818746.758697242</v>
      </c>
      <c r="N51" s="104">
        <f>N30+N33+N37+N41+N44+N47+N48+N50</f>
        <v>43525030.016843461</v>
      </c>
      <c r="O51" s="103">
        <f>O29+O32-O34+O36-O38+O40+O43-O45+O47+O48-O49+O50</f>
        <v>11100765.671302758</v>
      </c>
      <c r="P51" s="104">
        <f>P30+P33+P37+P41+P44+P47+P48+P50</f>
        <v>11031483.583156539</v>
      </c>
    </row>
    <row r="52" spans="1:16" s="25" customFormat="1" ht="15.75" thickBot="1" x14ac:dyDescent="0.25">
      <c r="A52" s="37"/>
      <c r="B52" s="156"/>
      <c r="C52" s="124"/>
      <c r="D52" s="409"/>
      <c r="E52" s="177"/>
      <c r="F52" s="178"/>
      <c r="G52" s="177"/>
      <c r="H52" s="179"/>
      <c r="I52" s="177"/>
      <c r="J52" s="178"/>
      <c r="K52" s="177"/>
      <c r="L52" s="178"/>
      <c r="M52" s="177"/>
      <c r="N52" s="179"/>
      <c r="O52" s="177"/>
      <c r="P52" s="178"/>
    </row>
    <row r="53" spans="1:16" s="25" customFormat="1" x14ac:dyDescent="0.2">
      <c r="A53" s="37"/>
      <c r="B53" s="24"/>
      <c r="C53" s="24"/>
      <c r="D53" s="24"/>
    </row>
    <row r="54" spans="1:16" s="25" customFormat="1" ht="15.75" x14ac:dyDescent="0.25">
      <c r="A54" s="37"/>
      <c r="B54" s="143"/>
      <c r="C54" s="143" t="s">
        <v>61</v>
      </c>
      <c r="D54" s="143"/>
    </row>
    <row r="55" spans="1:16" s="25" customFormat="1" ht="13.15" customHeight="1" x14ac:dyDescent="0.25">
      <c r="A55" s="37"/>
      <c r="B55" s="143"/>
      <c r="C55" s="143"/>
      <c r="D55" s="180" t="s">
        <v>137</v>
      </c>
    </row>
    <row r="56" spans="1:16" s="25" customFormat="1" ht="15.75" x14ac:dyDescent="0.25">
      <c r="A56" s="37"/>
      <c r="B56" s="143"/>
      <c r="C56" s="143"/>
      <c r="D56" s="143" t="s">
        <v>71</v>
      </c>
    </row>
    <row r="57" spans="1:16" s="25" customFormat="1" ht="13.15" customHeight="1" x14ac:dyDescent="0.25">
      <c r="A57" s="37"/>
      <c r="B57" s="143"/>
      <c r="C57" s="143"/>
      <c r="D57" s="143" t="s">
        <v>66</v>
      </c>
      <c r="E57" s="181"/>
    </row>
    <row r="58" spans="1:16" s="25" customFormat="1" ht="13.15" customHeight="1" x14ac:dyDescent="0.2">
      <c r="A58" s="37"/>
      <c r="B58" s="24"/>
      <c r="C58" s="144"/>
      <c r="D58" s="180" t="s">
        <v>101</v>
      </c>
    </row>
    <row r="59" spans="1:16"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election activeCell="D4" sqref="D4"/>
    </sheetView>
  </sheetViews>
  <sheetFormatPr defaultRowHeight="15" x14ac:dyDescent="0.2"/>
  <cols>
    <col min="1" max="1" width="1.85546875" style="2" customWidth="1"/>
    <col min="2" max="2" width="69.85546875" style="184"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2">
        <f>'Cover Page'!C7</f>
        <v>0</v>
      </c>
      <c r="D6" s="334" t="s">
        <v>125</v>
      </c>
    </row>
    <row r="7" spans="2:5" s="2" customFormat="1" ht="15.75" customHeight="1" x14ac:dyDescent="0.25">
      <c r="B7" s="42" t="s">
        <v>88</v>
      </c>
    </row>
    <row r="8" spans="2:5" s="2" customFormat="1" ht="15" customHeight="1" x14ac:dyDescent="0.2">
      <c r="B8" s="183" t="str">
        <f>'Cover Page'!C8</f>
        <v>Humana Insurance Company</v>
      </c>
    </row>
    <row r="9" spans="2:5" s="2" customFormat="1" ht="15.75" customHeight="1" x14ac:dyDescent="0.25">
      <c r="B9" s="52" t="s">
        <v>90</v>
      </c>
    </row>
    <row r="10" spans="2:5" s="2" customFormat="1" ht="15" customHeight="1" x14ac:dyDescent="0.2">
      <c r="B10" s="183" t="str">
        <f>'Cover Page'!C9</f>
        <v>Humana Insurance Company</v>
      </c>
    </row>
    <row r="11" spans="2:5" s="2" customFormat="1" ht="15.75" x14ac:dyDescent="0.25">
      <c r="B11" s="52" t="s">
        <v>85</v>
      </c>
    </row>
    <row r="12" spans="2:5" s="2" customFormat="1" x14ac:dyDescent="0.2">
      <c r="B12" s="183" t="str">
        <f>'Cover Page'!C6</f>
        <v>2023</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35.25" customHeight="1" x14ac:dyDescent="0.2">
      <c r="B18" s="188"/>
      <c r="C18" s="197"/>
      <c r="D18" s="333" t="s">
        <v>163</v>
      </c>
      <c r="E18" s="193"/>
    </row>
    <row r="19" spans="2:5" s="184" customFormat="1" ht="35.25" customHeight="1" x14ac:dyDescent="0.2">
      <c r="B19" s="188"/>
      <c r="C19" s="197"/>
      <c r="D19" s="333"/>
      <c r="E19" s="193"/>
    </row>
    <row r="20" spans="2:5" s="184" customFormat="1" ht="35.25" customHeight="1" x14ac:dyDescent="0.2">
      <c r="B20" s="188"/>
      <c r="C20" s="197"/>
      <c r="D20" s="333"/>
      <c r="E20" s="193"/>
    </row>
    <row r="21" spans="2:5" s="184" customFormat="1" ht="35.25" customHeight="1" x14ac:dyDescent="0.2">
      <c r="B21" s="188"/>
      <c r="C21" s="197"/>
      <c r="D21" s="333"/>
      <c r="E21" s="193"/>
    </row>
    <row r="22" spans="2:5" s="184" customFormat="1" ht="35.25" customHeight="1" x14ac:dyDescent="0.2">
      <c r="B22" s="188"/>
      <c r="C22" s="197"/>
      <c r="D22" s="333"/>
      <c r="E22" s="193"/>
    </row>
    <row r="23" spans="2:5" s="184" customFormat="1" ht="35.25" customHeight="1"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35.25" customHeight="1" x14ac:dyDescent="0.2">
      <c r="B26" s="188"/>
      <c r="C26" s="197"/>
      <c r="D26" s="333" t="s">
        <v>164</v>
      </c>
      <c r="E26" s="193"/>
    </row>
    <row r="27" spans="2:5" s="184" customFormat="1" ht="35.25" customHeight="1" x14ac:dyDescent="0.2">
      <c r="B27" s="188"/>
      <c r="C27" s="197"/>
      <c r="D27" s="333" t="s">
        <v>165</v>
      </c>
      <c r="E27" s="193"/>
    </row>
    <row r="28" spans="2:5" s="184" customFormat="1" ht="35.25" customHeight="1" x14ac:dyDescent="0.2">
      <c r="B28" s="188"/>
      <c r="C28" s="197"/>
      <c r="D28" s="333" t="s">
        <v>166</v>
      </c>
      <c r="E28" s="193"/>
    </row>
    <row r="29" spans="2:5" s="184" customFormat="1" ht="35.25" customHeight="1" x14ac:dyDescent="0.2">
      <c r="B29" s="188"/>
      <c r="C29" s="199"/>
      <c r="D29" s="333" t="s">
        <v>167</v>
      </c>
      <c r="E29" s="193"/>
    </row>
    <row r="30" spans="2:5" s="184" customFormat="1" ht="35.25" customHeight="1" x14ac:dyDescent="0.2">
      <c r="B30" s="188"/>
      <c r="C30" s="199"/>
      <c r="D30" s="333" t="s">
        <v>168</v>
      </c>
      <c r="E30" s="193"/>
    </row>
    <row r="31" spans="2:5" s="184" customFormat="1" ht="35.25" customHeight="1" x14ac:dyDescent="0.2">
      <c r="B31" s="188"/>
      <c r="C31" s="200"/>
      <c r="D31" s="333"/>
      <c r="E31" s="193"/>
    </row>
    <row r="32" spans="2:5" s="184" customFormat="1" x14ac:dyDescent="0.2">
      <c r="B32" s="190" t="s">
        <v>80</v>
      </c>
      <c r="C32" s="201"/>
      <c r="D32" s="331"/>
      <c r="E32" s="193"/>
    </row>
    <row r="33" spans="2:5" s="184" customFormat="1" ht="35.25" customHeight="1" x14ac:dyDescent="0.2">
      <c r="B33" s="188"/>
      <c r="C33" s="197"/>
      <c r="D33" s="333" t="s">
        <v>169</v>
      </c>
      <c r="E33" s="193"/>
    </row>
    <row r="34" spans="2:5" s="184" customFormat="1" ht="35.25" customHeight="1" x14ac:dyDescent="0.2">
      <c r="B34" s="188"/>
      <c r="C34" s="197"/>
      <c r="D34" s="333" t="s">
        <v>170</v>
      </c>
      <c r="E34" s="193"/>
    </row>
    <row r="35" spans="2:5" s="184" customFormat="1" ht="35.25" customHeight="1" x14ac:dyDescent="0.2">
      <c r="B35" s="188"/>
      <c r="C35" s="197"/>
      <c r="D35" s="333" t="s">
        <v>171</v>
      </c>
      <c r="E35" s="193"/>
    </row>
    <row r="36" spans="2:5" s="184" customFormat="1" ht="35.25" customHeight="1" x14ac:dyDescent="0.2">
      <c r="B36" s="188"/>
      <c r="C36" s="199"/>
      <c r="D36" s="333" t="s">
        <v>172</v>
      </c>
      <c r="E36" s="193"/>
    </row>
    <row r="37" spans="2:5" s="184" customFormat="1" ht="35.25" customHeight="1" x14ac:dyDescent="0.2">
      <c r="B37" s="188"/>
      <c r="C37" s="199"/>
      <c r="D37" s="333"/>
      <c r="E37" s="193"/>
    </row>
    <row r="38" spans="2:5" s="184" customFormat="1" ht="35.25" customHeight="1" x14ac:dyDescent="0.2">
      <c r="B38" s="188"/>
      <c r="C38" s="200"/>
      <c r="D38" s="333"/>
      <c r="E38" s="193"/>
    </row>
    <row r="39" spans="2:5" s="184" customFormat="1" x14ac:dyDescent="0.2">
      <c r="B39" s="190" t="s">
        <v>81</v>
      </c>
      <c r="C39" s="201"/>
      <c r="D39" s="331"/>
      <c r="E39" s="193"/>
    </row>
    <row r="40" spans="2:5" s="184" customFormat="1" ht="35.25" customHeight="1" x14ac:dyDescent="0.2">
      <c r="B40" s="188"/>
      <c r="C40" s="197"/>
      <c r="D40" s="333" t="s">
        <v>173</v>
      </c>
      <c r="E40" s="193"/>
    </row>
    <row r="41" spans="2:5" s="184" customFormat="1" ht="35.25" customHeight="1" x14ac:dyDescent="0.2">
      <c r="B41" s="188"/>
      <c r="C41" s="197"/>
      <c r="D41" s="333"/>
      <c r="E41" s="193"/>
    </row>
    <row r="42" spans="2:5" s="184" customFormat="1" ht="35.25" customHeight="1" x14ac:dyDescent="0.2">
      <c r="B42" s="188"/>
      <c r="C42" s="197"/>
      <c r="D42" s="333"/>
      <c r="E42" s="193"/>
    </row>
    <row r="43" spans="2:5" s="184" customFormat="1" ht="35.25" customHeight="1" x14ac:dyDescent="0.2">
      <c r="B43" s="188"/>
      <c r="C43" s="199"/>
      <c r="D43" s="333"/>
      <c r="E43" s="193"/>
    </row>
    <row r="44" spans="2:5" s="184" customFormat="1" ht="35.25" customHeight="1" x14ac:dyDescent="0.2">
      <c r="B44" s="188"/>
      <c r="C44" s="199"/>
      <c r="D44" s="333"/>
      <c r="E44" s="193"/>
    </row>
    <row r="45" spans="2:5" s="184" customFormat="1" ht="35.25" customHeight="1" x14ac:dyDescent="0.2">
      <c r="B45" s="188"/>
      <c r="C45" s="200"/>
      <c r="D45" s="333"/>
      <c r="E45" s="193"/>
    </row>
    <row r="46" spans="2:5" s="184" customFormat="1" x14ac:dyDescent="0.2">
      <c r="B46" s="190" t="s">
        <v>82</v>
      </c>
      <c r="C46" s="201"/>
      <c r="D46" s="331"/>
      <c r="E46" s="193"/>
    </row>
    <row r="47" spans="2:5" s="184" customFormat="1" ht="35.25" customHeight="1" x14ac:dyDescent="0.2">
      <c r="B47" s="188"/>
      <c r="C47" s="197"/>
      <c r="D47" s="333" t="s">
        <v>174</v>
      </c>
      <c r="E47" s="193"/>
    </row>
    <row r="48" spans="2:5" s="184" customFormat="1" ht="35.25" customHeight="1" x14ac:dyDescent="0.2">
      <c r="B48" s="188"/>
      <c r="C48" s="197"/>
      <c r="D48" s="333" t="s">
        <v>175</v>
      </c>
      <c r="E48" s="193"/>
    </row>
    <row r="49" spans="2:5" s="184" customFormat="1" ht="35.25" customHeight="1" x14ac:dyDescent="0.2">
      <c r="B49" s="188"/>
      <c r="C49" s="197"/>
      <c r="D49" s="333"/>
      <c r="E49" s="193"/>
    </row>
    <row r="50" spans="2:5" s="184" customFormat="1" ht="35.25" customHeight="1" x14ac:dyDescent="0.2">
      <c r="B50" s="188"/>
      <c r="C50" s="199"/>
      <c r="D50" s="333"/>
      <c r="E50" s="193"/>
    </row>
    <row r="51" spans="2:5" s="184" customFormat="1" ht="35.25" customHeight="1" x14ac:dyDescent="0.2">
      <c r="B51" s="188"/>
      <c r="C51" s="199"/>
      <c r="D51" s="333"/>
      <c r="E51" s="193"/>
    </row>
    <row r="52" spans="2:5" s="184" customFormat="1" ht="35.25" customHeight="1"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ht="35.25" customHeight="1" x14ac:dyDescent="0.2">
      <c r="B55" s="188"/>
      <c r="C55" s="202"/>
      <c r="D55" s="333" t="s">
        <v>176</v>
      </c>
      <c r="E55" s="203"/>
    </row>
    <row r="56" spans="2:5" s="204" customFormat="1" ht="35.25" customHeight="1" x14ac:dyDescent="0.2">
      <c r="B56" s="188"/>
      <c r="C56" s="199"/>
      <c r="D56" s="333" t="s">
        <v>177</v>
      </c>
      <c r="E56" s="203"/>
    </row>
    <row r="57" spans="2:5" s="204" customFormat="1" ht="35.25" customHeight="1" x14ac:dyDescent="0.2">
      <c r="B57" s="188"/>
      <c r="C57" s="199"/>
      <c r="D57" s="333" t="s">
        <v>178</v>
      </c>
      <c r="E57" s="203"/>
    </row>
    <row r="58" spans="2:5" s="204" customFormat="1" ht="35.25" customHeight="1" x14ac:dyDescent="0.2">
      <c r="B58" s="188"/>
      <c r="C58" s="199"/>
      <c r="D58" s="333"/>
      <c r="E58" s="203"/>
    </row>
    <row r="59" spans="2:5" s="204" customFormat="1" ht="35.25" customHeight="1" x14ac:dyDescent="0.2">
      <c r="B59" s="188"/>
      <c r="C59" s="199"/>
      <c r="D59" s="333"/>
      <c r="E59" s="203"/>
    </row>
    <row r="60" spans="2:5" s="204" customFormat="1" ht="35.25" customHeight="1" x14ac:dyDescent="0.2">
      <c r="B60" s="188"/>
      <c r="C60" s="205"/>
      <c r="D60" s="333"/>
      <c r="E60" s="203"/>
    </row>
    <row r="61" spans="2:5" s="184" customFormat="1" x14ac:dyDescent="0.2">
      <c r="B61" s="191" t="s">
        <v>110</v>
      </c>
      <c r="C61" s="198"/>
      <c r="D61" s="331"/>
      <c r="E61" s="193"/>
    </row>
    <row r="62" spans="2:5" s="204" customFormat="1" ht="35.25" customHeight="1" x14ac:dyDescent="0.2">
      <c r="B62" s="188"/>
      <c r="C62" s="202"/>
      <c r="D62" s="333" t="s">
        <v>179</v>
      </c>
      <c r="E62" s="203"/>
    </row>
    <row r="63" spans="2:5" s="204" customFormat="1" ht="35.25" customHeight="1" x14ac:dyDescent="0.2">
      <c r="B63" s="188"/>
      <c r="C63" s="197"/>
      <c r="D63" s="333"/>
      <c r="E63" s="203"/>
    </row>
    <row r="64" spans="2:5" s="204" customFormat="1" ht="35.25" customHeight="1" x14ac:dyDescent="0.2">
      <c r="B64" s="188"/>
      <c r="C64" s="199"/>
      <c r="D64" s="333"/>
      <c r="E64" s="203"/>
    </row>
    <row r="65" spans="2:5" s="204" customFormat="1" ht="35.25" customHeight="1" x14ac:dyDescent="0.2">
      <c r="B65" s="188"/>
      <c r="C65" s="199"/>
      <c r="D65" s="333"/>
      <c r="E65" s="203"/>
    </row>
    <row r="66" spans="2:5" s="204" customFormat="1" ht="35.25" customHeight="1" x14ac:dyDescent="0.2">
      <c r="B66" s="188"/>
      <c r="C66" s="199"/>
      <c r="D66" s="333"/>
      <c r="E66" s="203"/>
    </row>
    <row r="67" spans="2:5" s="204" customFormat="1" ht="35.25" customHeight="1" x14ac:dyDescent="0.2">
      <c r="B67" s="188"/>
      <c r="C67" s="205"/>
      <c r="D67" s="333"/>
      <c r="E67" s="203"/>
    </row>
    <row r="68" spans="2:5" s="184" customFormat="1" x14ac:dyDescent="0.2">
      <c r="B68" s="191" t="s">
        <v>111</v>
      </c>
      <c r="C68" s="198"/>
      <c r="D68" s="331"/>
      <c r="E68" s="193"/>
    </row>
    <row r="69" spans="2:5" s="204" customFormat="1" ht="35.25" customHeight="1" x14ac:dyDescent="0.2">
      <c r="B69" s="188"/>
      <c r="C69" s="202"/>
      <c r="D69" s="333" t="s">
        <v>176</v>
      </c>
      <c r="E69" s="203"/>
    </row>
    <row r="70" spans="2:5" s="204" customFormat="1" ht="35.25" customHeight="1" x14ac:dyDescent="0.2">
      <c r="B70" s="188"/>
      <c r="C70" s="197"/>
      <c r="D70" s="333" t="s">
        <v>177</v>
      </c>
      <c r="E70" s="203"/>
    </row>
    <row r="71" spans="2:5" s="204" customFormat="1" ht="35.25" customHeight="1" x14ac:dyDescent="0.2">
      <c r="B71" s="188"/>
      <c r="C71" s="199"/>
      <c r="D71" s="333" t="s">
        <v>178</v>
      </c>
      <c r="E71" s="203"/>
    </row>
    <row r="72" spans="2:5" s="204" customFormat="1" ht="35.25" customHeight="1" x14ac:dyDescent="0.2">
      <c r="B72" s="188"/>
      <c r="C72" s="199"/>
      <c r="D72" s="333"/>
      <c r="E72" s="203"/>
    </row>
    <row r="73" spans="2:5" s="204" customFormat="1" ht="35.25" customHeight="1" x14ac:dyDescent="0.2">
      <c r="B73" s="188"/>
      <c r="C73" s="199"/>
      <c r="D73" s="333"/>
      <c r="E73" s="203"/>
    </row>
    <row r="74" spans="2:5" s="204" customFormat="1" ht="35.25" customHeight="1" x14ac:dyDescent="0.2">
      <c r="B74" s="188"/>
      <c r="C74" s="205"/>
      <c r="D74" s="333"/>
      <c r="E74" s="203"/>
    </row>
    <row r="75" spans="2:5" s="184" customFormat="1" x14ac:dyDescent="0.2">
      <c r="B75" s="191" t="s">
        <v>128</v>
      </c>
      <c r="C75" s="198"/>
      <c r="D75" s="331"/>
      <c r="E75" s="193"/>
    </row>
    <row r="76" spans="2:5" s="204" customFormat="1" ht="35.25" customHeight="1" x14ac:dyDescent="0.2">
      <c r="B76" s="188"/>
      <c r="C76" s="202"/>
      <c r="D76" s="333" t="s">
        <v>176</v>
      </c>
      <c r="E76" s="203"/>
    </row>
    <row r="77" spans="2:5" s="204" customFormat="1" ht="35.25" customHeight="1" x14ac:dyDescent="0.2">
      <c r="B77" s="188"/>
      <c r="C77" s="197"/>
      <c r="D77" s="333" t="s">
        <v>177</v>
      </c>
      <c r="E77" s="203"/>
    </row>
    <row r="78" spans="2:5" s="204" customFormat="1" ht="35.25" customHeight="1" x14ac:dyDescent="0.2">
      <c r="B78" s="188"/>
      <c r="C78" s="199"/>
      <c r="D78" s="333" t="s">
        <v>178</v>
      </c>
      <c r="E78" s="203"/>
    </row>
    <row r="79" spans="2:5" s="204" customFormat="1" ht="35.25" customHeight="1" x14ac:dyDescent="0.2">
      <c r="B79" s="188"/>
      <c r="C79" s="199"/>
      <c r="D79" s="333"/>
      <c r="E79" s="203"/>
    </row>
    <row r="80" spans="2:5" s="204" customFormat="1" ht="35.25" customHeight="1" x14ac:dyDescent="0.2">
      <c r="B80" s="188"/>
      <c r="C80" s="199"/>
      <c r="D80" s="333"/>
      <c r="E80" s="203"/>
    </row>
    <row r="81" spans="2:5" s="204" customFormat="1" ht="35.25" customHeight="1"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A13" zoomScaleNormal="100" workbookViewId="0">
      <selection activeCell="W39" sqref="W39"/>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hidden="1" customWidth="1"/>
    <col min="6" max="6" width="15.140625" style="9" hidden="1" customWidth="1"/>
    <col min="7" max="8" width="16.28515625" style="9" hidden="1" customWidth="1"/>
    <col min="9" max="9" width="15.5703125" style="9" hidden="1" customWidth="1"/>
    <col min="10" max="10" width="15.7109375" style="9" hidden="1" customWidth="1"/>
    <col min="11" max="12" width="16.28515625" style="9" hidden="1" customWidth="1"/>
    <col min="13" max="13" width="16.85546875" style="9" hidden="1" customWidth="1"/>
    <col min="14" max="14" width="16.85546875" style="11" hidden="1" customWidth="1"/>
    <col min="15" max="16" width="16.85546875" style="9" hidden="1" customWidth="1"/>
    <col min="17" max="18" width="15.5703125" style="9" bestFit="1" customWidth="1"/>
    <col min="19" max="19" width="16.28515625" style="9" bestFit="1" customWidth="1"/>
    <col min="20"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8"/>
      <c r="C8" s="364"/>
      <c r="D8" s="365" t="str">
        <f>'Cover Page'!C8</f>
        <v>Humana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8"/>
      <c r="C10" s="364"/>
      <c r="D10" s="365" t="str">
        <f>'Cover Page'!C9</f>
        <v>Humana Insurance Company</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8"/>
      <c r="C12" s="364"/>
      <c r="D12" s="365" t="str">
        <f>'Cover Page'!C6</f>
        <v>2023</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c r="F21" s="247"/>
      <c r="G21" s="166"/>
      <c r="H21" s="164"/>
      <c r="I21" s="246"/>
      <c r="J21" s="247"/>
      <c r="K21" s="166"/>
      <c r="L21" s="164"/>
      <c r="M21" s="246"/>
      <c r="N21" s="247"/>
      <c r="O21" s="166"/>
      <c r="P21" s="164"/>
      <c r="Q21" s="246">
        <v>4019561.2800000003</v>
      </c>
      <c r="R21" s="247">
        <v>4374738.1000000006</v>
      </c>
      <c r="S21" s="166"/>
      <c r="T21" s="164"/>
      <c r="U21" s="246">
        <v>35333077.493484706</v>
      </c>
      <c r="V21" s="247">
        <v>38489765.131203562</v>
      </c>
      <c r="W21" s="166"/>
      <c r="X21" s="164"/>
      <c r="Y21" s="246">
        <v>5293697.4165152935</v>
      </c>
      <c r="Z21" s="247">
        <v>9431949.3287964351</v>
      </c>
      <c r="AA21" s="166"/>
      <c r="AB21" s="164"/>
    </row>
    <row r="22" spans="1:28" s="41" customFormat="1" ht="30" x14ac:dyDescent="0.2">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v>4045768.9799999981</v>
      </c>
      <c r="R22" s="249">
        <v>4417168.2100000018</v>
      </c>
      <c r="S22" s="250">
        <f>'Pt 1 Summary of Data'!L24</f>
        <v>4720461.4900000012</v>
      </c>
      <c r="T22" s="251">
        <f>SUM(Q22:S22)</f>
        <v>13183398.68</v>
      </c>
      <c r="U22" s="248">
        <v>35231491.706125967</v>
      </c>
      <c r="V22" s="249">
        <v>38343350.351238951</v>
      </c>
      <c r="W22" s="250">
        <f>'Pt 1 Summary of Data'!N24</f>
        <v>43525030.016843461</v>
      </c>
      <c r="X22" s="251">
        <f>SUM(U22:W22)</f>
        <v>117099872.07420838</v>
      </c>
      <c r="Y22" s="248">
        <v>5708393.1638740199</v>
      </c>
      <c r="Z22" s="249">
        <v>9857294.3387610633</v>
      </c>
      <c r="AA22" s="250">
        <f>'Pt 1 Summary of Data'!P24</f>
        <v>11031483.583156539</v>
      </c>
      <c r="AB22" s="251">
        <f>SUM(Y22:AA22)</f>
        <v>26597171.085791625</v>
      </c>
    </row>
    <row r="23" spans="1:28" s="47" customFormat="1" x14ac:dyDescent="0.2">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4045768.9799999981</v>
      </c>
      <c r="R23" s="252">
        <f>SUM(R$22:R$22)</f>
        <v>4417168.2100000018</v>
      </c>
      <c r="S23" s="252">
        <f>SUM(S$22:S$22)</f>
        <v>4720461.4900000012</v>
      </c>
      <c r="T23" s="251">
        <f>SUM(Q23:S23)</f>
        <v>13183398.68</v>
      </c>
      <c r="U23" s="252">
        <f>SUM(U$22:U$22)</f>
        <v>35231491.706125967</v>
      </c>
      <c r="V23" s="252">
        <f>SUM(V$22:V$22)</f>
        <v>38343350.351238951</v>
      </c>
      <c r="W23" s="252">
        <f>SUM(W$22:W$22)</f>
        <v>43525030.016843461</v>
      </c>
      <c r="X23" s="251">
        <f>SUM(U23:W23)</f>
        <v>117099872.07420838</v>
      </c>
      <c r="Y23" s="413">
        <f>SUM(Y$22:Y$22)</f>
        <v>5708393.1638740199</v>
      </c>
      <c r="Z23" s="252">
        <f>SUM(Z$22:Z$22)</f>
        <v>9857294.3387610633</v>
      </c>
      <c r="AA23" s="252">
        <f>SUM(AA$22:AA$22)</f>
        <v>11031483.583156539</v>
      </c>
      <c r="AB23" s="251">
        <f>SUM(Y23:AA23)</f>
        <v>26597171.085791625</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v>7867702.2799999975</v>
      </c>
      <c r="R26" s="249">
        <v>8465906.1699999999</v>
      </c>
      <c r="S26" s="259">
        <f>'Pt 1 Summary of Data'!L21</f>
        <v>8622546.7900000028</v>
      </c>
      <c r="T26" s="251">
        <f>SUM(Q26:S26)</f>
        <v>24956155.240000002</v>
      </c>
      <c r="U26" s="258">
        <v>50367206.420577705</v>
      </c>
      <c r="V26" s="249">
        <v>56915861.908005401</v>
      </c>
      <c r="W26" s="259">
        <f>'Pt 1 Summary of Data'!N21</f>
        <v>62645864.720832393</v>
      </c>
      <c r="X26" s="251">
        <f>SUM(U26:W26)</f>
        <v>169928933.0494155</v>
      </c>
      <c r="Y26" s="258">
        <v>7040123.6494223159</v>
      </c>
      <c r="Z26" s="249">
        <v>11814485.181994598</v>
      </c>
      <c r="AA26" s="259">
        <f>'Pt 1 Summary of Data'!P21</f>
        <v>14039414.729167609</v>
      </c>
      <c r="AB26" s="251">
        <f>SUM(Y26:AA26)</f>
        <v>32894023.560584523</v>
      </c>
    </row>
    <row r="27" spans="1:28" s="41" customFormat="1" ht="30" x14ac:dyDescent="0.2">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v>559945.66999999993</v>
      </c>
      <c r="R27" s="249">
        <v>658294.68000000005</v>
      </c>
      <c r="S27" s="259">
        <f>'Pt 1 Summary of Data'!L35</f>
        <v>543431.19000000006</v>
      </c>
      <c r="T27" s="251">
        <f>SUM(Q27:S27)</f>
        <v>1761671.54</v>
      </c>
      <c r="U27" s="258">
        <v>1669777.624928517</v>
      </c>
      <c r="V27" s="249">
        <v>1711893.6301891303</v>
      </c>
      <c r="W27" s="259">
        <f>'Pt 1 Summary of Data'!N35</f>
        <v>1466686.5824965476</v>
      </c>
      <c r="X27" s="251">
        <f>SUM(U27:W27)</f>
        <v>4848357.8376141954</v>
      </c>
      <c r="Y27" s="258">
        <v>233378.20507148287</v>
      </c>
      <c r="Z27" s="249">
        <v>345987.44981087331</v>
      </c>
      <c r="AA27" s="259">
        <f>'Pt 1 Summary of Data'!P35</f>
        <v>319199.20750345051</v>
      </c>
      <c r="AB27" s="251">
        <f>SUM(Y27:AA27)</f>
        <v>898564.86238580663</v>
      </c>
    </row>
    <row r="28" spans="1:28" s="47" customFormat="1" x14ac:dyDescent="0.2">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7307756.6099999975</v>
      </c>
      <c r="R28" s="259">
        <f t="shared" si="0"/>
        <v>7807611.4900000002</v>
      </c>
      <c r="S28" s="259">
        <f t="shared" si="0"/>
        <v>8079115.6000000024</v>
      </c>
      <c r="T28" s="104">
        <f>T$26-T$27</f>
        <v>23194483.700000003</v>
      </c>
      <c r="U28" s="259">
        <f t="shared" si="0"/>
        <v>48697428.795649186</v>
      </c>
      <c r="V28" s="259">
        <f t="shared" si="0"/>
        <v>55203968.277816273</v>
      </c>
      <c r="W28" s="259">
        <f t="shared" si="0"/>
        <v>61179178.138335846</v>
      </c>
      <c r="X28" s="104">
        <f>X$26-X$27</f>
        <v>165080575.21180129</v>
      </c>
      <c r="Y28" s="103">
        <f t="shared" si="0"/>
        <v>6806745.4443508331</v>
      </c>
      <c r="Z28" s="259">
        <f t="shared" si="0"/>
        <v>11468497.732183725</v>
      </c>
      <c r="AA28" s="259">
        <f t="shared" si="0"/>
        <v>13720215.521664158</v>
      </c>
      <c r="AB28" s="104">
        <f>AB$26-AB$27</f>
        <v>31995458.698198717</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v>19540.75</v>
      </c>
      <c r="R30" s="264">
        <v>19653.5</v>
      </c>
      <c r="S30" s="265">
        <f>'Pt 1 Summary of Data'!L49</f>
        <v>19460.75</v>
      </c>
      <c r="T30" s="266">
        <f>SUM(Q30:S30)</f>
        <v>58655</v>
      </c>
      <c r="U30" s="267">
        <v>91319.290958732498</v>
      </c>
      <c r="V30" s="264">
        <v>101107.22563590582</v>
      </c>
      <c r="W30" s="268">
        <f>'Pt 1 Summary of Data'!N49</f>
        <v>109461.93415295916</v>
      </c>
      <c r="X30" s="266">
        <f>SUM(U30:W30)</f>
        <v>301888.4507475975</v>
      </c>
      <c r="Y30" s="267">
        <v>12684.125707934161</v>
      </c>
      <c r="Z30" s="264">
        <v>20436.27436409425</v>
      </c>
      <c r="AA30" s="268">
        <f>'Pt 1 Summary of Data'!P49</f>
        <v>23822.649180373748</v>
      </c>
      <c r="AB30" s="266">
        <f>SUM(Y30:AA30)</f>
        <v>56943.049252402154</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f>IF(T30&lt;1000,"Not Required to Calculate",T23/T28)</f>
        <v>0.56838508890801476</v>
      </c>
      <c r="U33" s="277"/>
      <c r="V33" s="278"/>
      <c r="W33" s="278"/>
      <c r="X33" s="279">
        <f>IF(X30&lt;1000,"Not Required to Calculate",X23/X28)</f>
        <v>0.7093497943290249</v>
      </c>
      <c r="Y33" s="277"/>
      <c r="Z33" s="278"/>
      <c r="AA33" s="278"/>
      <c r="AB33" s="414">
        <f>IF(AB30&lt;1000,"Not Required to Calculate",AB23/AB28)</f>
        <v>0.8312795680372288</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Z36" s="25"/>
    </row>
    <row r="37" spans="1:28" s="47" customFormat="1" ht="15.75" x14ac:dyDescent="0.25">
      <c r="A37" s="41"/>
      <c r="B37" s="43"/>
      <c r="C37" s="143" t="s">
        <v>61</v>
      </c>
      <c r="D37" s="143"/>
      <c r="E37" s="143"/>
      <c r="N37" s="25"/>
      <c r="Q37" s="233"/>
      <c r="Z37" s="25"/>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B24" sqref="B24"/>
    </sheetView>
  </sheetViews>
  <sheetFormatPr defaultRowHeight="15" x14ac:dyDescent="0.2"/>
  <cols>
    <col min="1" max="1" width="1.85546875" style="2" customWidth="1"/>
    <col min="2" max="2" width="92.5703125" style="184"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2">
        <f>'Cover Page'!C7</f>
        <v>0</v>
      </c>
    </row>
    <row r="7" spans="2:3" s="2" customFormat="1" ht="15.75" customHeight="1" x14ac:dyDescent="0.25">
      <c r="B7" s="42" t="s">
        <v>88</v>
      </c>
      <c r="C7" s="392" t="s">
        <v>127</v>
      </c>
    </row>
    <row r="8" spans="2:3" s="2" customFormat="1" ht="15.75" customHeight="1" x14ac:dyDescent="0.25">
      <c r="B8" s="283" t="str">
        <f>'Cover Page'!C8</f>
        <v>Humana Insurance Company</v>
      </c>
      <c r="C8" s="335"/>
    </row>
    <row r="9" spans="2:3" s="2" customFormat="1" ht="15.75" customHeight="1" x14ac:dyDescent="0.25">
      <c r="B9" s="52" t="s">
        <v>90</v>
      </c>
      <c r="C9" s="335"/>
    </row>
    <row r="10" spans="2:3" s="2" customFormat="1" ht="15.75" customHeight="1" x14ac:dyDescent="0.25">
      <c r="B10" s="283" t="str">
        <f>'Cover Page'!C9</f>
        <v>Humana Insurance Company</v>
      </c>
      <c r="C10" s="335"/>
    </row>
    <row r="11" spans="2:3" s="2" customFormat="1" ht="15.75" x14ac:dyDescent="0.25">
      <c r="B11" s="52" t="s">
        <v>85</v>
      </c>
    </row>
    <row r="12" spans="2:3" s="2" customFormat="1" x14ac:dyDescent="0.2">
      <c r="B12" s="183" t="str">
        <f>'Cover Page'!C6</f>
        <v>2023</v>
      </c>
    </row>
    <row r="13" spans="2:3" s="2" customFormat="1" ht="15.75" x14ac:dyDescent="0.25">
      <c r="B13" s="52"/>
    </row>
    <row r="14" spans="2:3" s="2" customFormat="1" ht="15.75" x14ac:dyDescent="0.25">
      <c r="B14" s="52"/>
    </row>
    <row r="15" spans="2:3" s="184" customFormat="1" ht="15.75" x14ac:dyDescent="0.25">
      <c r="B15" s="52"/>
    </row>
    <row r="16" spans="2:3" s="184" customFormat="1" ht="16.5" thickBot="1" x14ac:dyDescent="0.3">
      <c r="B16" s="284"/>
      <c r="C16" s="380" t="s">
        <v>130</v>
      </c>
    </row>
    <row r="17" spans="2:3" s="184" customFormat="1" ht="48" thickBot="1" x14ac:dyDescent="0.25">
      <c r="B17" s="382" t="s">
        <v>155</v>
      </c>
      <c r="C17" s="385"/>
    </row>
    <row r="18" spans="2:3" s="184" customFormat="1" ht="47.25" x14ac:dyDescent="0.2">
      <c r="B18" s="379" t="s">
        <v>156</v>
      </c>
      <c r="C18" s="362"/>
    </row>
    <row r="19" spans="2:3" s="184" customFormat="1" x14ac:dyDescent="0.2">
      <c r="B19" s="356" t="s">
        <v>96</v>
      </c>
      <c r="C19" s="353"/>
    </row>
    <row r="20" spans="2:3" s="184" customFormat="1" x14ac:dyDescent="0.2">
      <c r="B20" s="355" t="s">
        <v>97</v>
      </c>
      <c r="C20" s="386"/>
    </row>
    <row r="21" spans="2:3" s="184" customFormat="1" x14ac:dyDescent="0.2">
      <c r="B21" s="357"/>
      <c r="C21" s="358"/>
    </row>
    <row r="22" spans="2:3" s="184" customFormat="1" x14ac:dyDescent="0.2">
      <c r="B22" s="357"/>
      <c r="C22" s="358"/>
    </row>
    <row r="23" spans="2:3" s="184" customFormat="1" x14ac:dyDescent="0.2">
      <c r="B23" s="357"/>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c r="C34" s="353"/>
    </row>
    <row r="35" spans="2:3" s="184" customFormat="1" x14ac:dyDescent="0.2">
      <c r="B35" s="352"/>
      <c r="C35" s="353"/>
    </row>
    <row r="36" spans="2:3" s="184" customFormat="1" x14ac:dyDescent="0.2">
      <c r="B36" s="352"/>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0</v>
      </c>
    </row>
    <row r="7" spans="2:4" ht="15.75" customHeight="1" x14ac:dyDescent="0.25">
      <c r="B7" s="42" t="s">
        <v>88</v>
      </c>
      <c r="D7" s="391"/>
    </row>
    <row r="8" spans="2:4" ht="15.75" customHeight="1" x14ac:dyDescent="0.25">
      <c r="B8" s="283" t="str">
        <f>'Cover Page'!C8</f>
        <v>Humana Insurance Company</v>
      </c>
    </row>
    <row r="9" spans="2:4" ht="15.75" customHeight="1" x14ac:dyDescent="0.25">
      <c r="B9" s="52" t="s">
        <v>90</v>
      </c>
    </row>
    <row r="10" spans="2:4" ht="15.75" customHeight="1" x14ac:dyDescent="0.25">
      <c r="B10" s="283" t="str">
        <f>'Cover Page'!C9</f>
        <v>Humana Insurance Company</v>
      </c>
    </row>
    <row r="11" spans="2:4" ht="15.75" x14ac:dyDescent="0.25">
      <c r="B11" s="52" t="s">
        <v>85</v>
      </c>
    </row>
    <row r="12" spans="2:4" x14ac:dyDescent="0.2">
      <c r="B12" s="183" t="str">
        <f>'Cover Page'!C6</f>
        <v>2023</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2024-07-12T14:46:43Z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e2b6c078-73cb-4371-8a5b-e9fc18accbf8_Enabled">
    <vt:lpwstr>true</vt:lpwstr>
  </property>
  <property fmtid="{D5CDD505-2E9C-101B-9397-08002B2CF9AE}" pid="4" name="MSIP_Label_e2b6c078-73cb-4371-8a5b-e9fc18accbf8_SetDate">
    <vt:lpwstr>2024-07-09T20:06:44Z</vt:lpwstr>
  </property>
  <property fmtid="{D5CDD505-2E9C-101B-9397-08002B2CF9AE}" pid="5" name="MSIP_Label_e2b6c078-73cb-4371-8a5b-e9fc18accbf8_Method">
    <vt:lpwstr>Standard</vt:lpwstr>
  </property>
  <property fmtid="{D5CDD505-2E9C-101B-9397-08002B2CF9AE}" pid="6" name="MSIP_Label_e2b6c078-73cb-4371-8a5b-e9fc18accbf8_Name">
    <vt:lpwstr>INTERNAL</vt:lpwstr>
  </property>
  <property fmtid="{D5CDD505-2E9C-101B-9397-08002B2CF9AE}" pid="7" name="MSIP_Label_e2b6c078-73cb-4371-8a5b-e9fc18accbf8_SiteId">
    <vt:lpwstr>56c62bbe-8598-4b85-9e51-1ca753fa50f2</vt:lpwstr>
  </property>
  <property fmtid="{D5CDD505-2E9C-101B-9397-08002B2CF9AE}" pid="8" name="MSIP_Label_e2b6c078-73cb-4371-8a5b-e9fc18accbf8_ActionId">
    <vt:lpwstr>c1c9f977-7303-46d2-a093-56e5ff684d26</vt:lpwstr>
  </property>
  <property fmtid="{D5CDD505-2E9C-101B-9397-08002B2CF9AE}" pid="9" name="MSIP_Label_e2b6c078-73cb-4371-8a5b-e9fc18accbf8_ContentBits">
    <vt:lpwstr>0</vt:lpwstr>
  </property>
</Properties>
</file>