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B1CAE434-4A0A-4F32-AE2A-7268A4DF06C5}" xr6:coauthVersionLast="47" xr6:coauthVersionMax="47" xr10:uidLastSave="{00000000-0000-0000-0000-000000000000}"/>
  <bookViews>
    <workbookView xWindow="-28920" yWindow="-120" windowWidth="29040" windowHeight="15840" tabRatio="646" activeTab="2"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<sst xmlns="http://schemas.openxmlformats.org/spreadsheetml/2006/main" count="323" uniqueCount="180">
  <si>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</si>
  <si>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</si>
  <si>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</si>
  <si>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</si>
  <si>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</si>
  <si>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</si>
  <si>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</si>
  <si>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</si>
  <si>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</si>
  <si>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</si>
  <si>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</si>
  <si>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</si>
  <si>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</si>
  <si>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</si>
  <si>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</si>
  <si>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</si>
  <si>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</si>
  <si>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</si>
  <si>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</si>
  <si>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</si>
  <si>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</si>
  <si>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</si>
  <si>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</si>
  <si>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</si>
  <si>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</si>
  <si>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</si>
  <si>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</si>
  <si>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</si>
  <si>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</si>
  <si>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</si>
  <si>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</si>
  <si>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</si>
  <si>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</si>
  <si>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</si>
  <si>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</si>
  <si>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</si>
  <si>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</si>
  <si>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</si>
  <si>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</si>
  <si>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</si>
  <si>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</si>
  <si>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</si>
  <si>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</si>
  <si>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</si>
  <si>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</si>
  <si>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</si>
  <si>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</si>
  <si>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</si>
  <si>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</si>
  <si>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</si>
  <si>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</si>
  <si>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</si>
  <si>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</si>
  <si>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</si>
  <si>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</si>
  <si>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</si>
  <si>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</si>
  <si>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</si>
  <si>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</si>
  <si>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</si>
  <si>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</si>
  <si>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</si>
  <si>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</si>
  <si>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</si>
  <si>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</si>
  <si>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</si>
  <si>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</si>
  <si>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</si>
  <si>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</si>
  <si>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</si>
  <si>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</si>
  <si>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</si>
  <si>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</si>
  <si>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</si>
  <si>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</si>
  <si>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</si>
  <si>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</si>
  <si>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</si>
  <si>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</si>
  <si>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</si>
  <si>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</si>
  <si>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</si>
  <si>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</si>
  <si>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</si>
  <si>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</si>
  <si>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</si>
  <si>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</si>
  <si>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</si>
  <si>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</si>
  <si>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</si>
  <si>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</si>
  <si>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</si>
  <si>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</si>
  <si>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</si>
  <si>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</si>
  <si>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</si>
  <si>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</si>
  <si>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</si>
  <si>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</si>
  <si>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</si>
  <si>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</si>
  <si>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</si>
  <si>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</si>
  <si>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</si>
  <si>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</si>
  <si>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</si>
  <si>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</si>
  <si>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</si>
  <si>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</si>
  <si>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</si>
  <si>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</si>
  <si>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</si>
  <si>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</si>
  <si>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</si>
  <si>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</si>
  <si>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</si>
  <si>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</si>
  <si>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</si>
  <si>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</si>
  <si>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</si>
  <si>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</si>
  <si>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</si>
  <si>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</si>
  <si>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</si>
  <si>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</si>
  <si>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</si>
  <si>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</si>
  <si>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</si>
  <si>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</si>
  <si>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</si>
  <si>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</si>
  <si>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</si>
  <si>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</si>
  <si>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</si>
  <si>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</si>
  <si>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</si>
  <si>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</si>
  <si>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</si>
  <si>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</si>
  <si>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</si>
  <si>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</si>
  <si>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</si>
  <si>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</si>
  <si>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</si>
  <si>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</si>
  <si>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</si>
  <si>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</si>
  <si>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</si>
  <si>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</si>
  <si>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</si>
  <si>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</si>
  <si>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</si>
  <si>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</si>
  <si>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</si>
  <si>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</si>
  <si>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</si>
  <si>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</si>
  <si>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</si>
  <si>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</si>
  <si>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</si>
  <si>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</si>
  <si>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Humana Insurance Company</t>
  </si>
  <si>
    <t>No</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</si>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</sst>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40" fillId="0" borderId="62" xfId="325" applyNumberFormat="1" applyFont="1" applyBorder="1" applyAlignment="1" applyProtection="1">
      <alignment horizontal="left" vertical="center"/>
      <protection locked="0"/>
    </xf>
    <xf numFmtId="0" fontId="40" fillId="0" borderId="64" xfId="325"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I14" sqref="I14"/>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415" t="s">
        <v>161</v>
      </c>
    </row>
    <row r="9" spans="1:3" ht="15.75" x14ac:dyDescent="0.2">
      <c r="A9" s="31" t="s">
        <v>3</v>
      </c>
      <c r="B9" s="32" t="s">
        <v>89</v>
      </c>
      <c r="C9" s="415" t="s">
        <v>161</v>
      </c>
    </row>
    <row r="10" spans="1:3" ht="16.5" thickBot="1" x14ac:dyDescent="0.3">
      <c r="A10" s="35" t="s">
        <v>4</v>
      </c>
      <c r="B10" s="36" t="s">
        <v>86</v>
      </c>
      <c r="C10" s="416"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8" zoomScale="85" zoomScaleNormal="85" workbookViewId="0">
      <selection activeCell="O43" activeCellId="2" sqref="K43 M43 O43"/>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Humana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Humana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8622261.0900000017</v>
      </c>
      <c r="L21" s="78">
        <f>'Pt 2 Premium and Claims'!L22+'Pt 2 Premium and Claims'!L23-'Pt 2 Premium and Claims'!L24-'Pt 2 Premium and Claims'!L25</f>
        <v>8622546.7900000028</v>
      </c>
      <c r="M21" s="77">
        <f>'Pt 2 Premium and Claims'!M22+'Pt 2 Premium and Claims'!M23-'Pt 2 Premium and Claims'!M24-'Pt 2 Premium and Claims'!M25</f>
        <v>62642361.213476367</v>
      </c>
      <c r="N21" s="78">
        <f>'Pt 2 Premium and Claims'!N22+'Pt 2 Premium and Claims'!N23-'Pt 2 Premium and Claims'!N24-'Pt 2 Premium and Claims'!N25</f>
        <v>62645864.720832393</v>
      </c>
      <c r="O21" s="77">
        <f>'Pt 2 Premium and Claims'!O22+'Pt 2 Premium and Claims'!O23-'Pt 2 Premium and Claims'!O24-'Pt 2 Premium and Claims'!O25</f>
        <v>14038629.56652363</v>
      </c>
      <c r="P21" s="78">
        <f>'Pt 2 Premium and Claims'!P22+'Pt 2 Premium and Claims'!P23-'Pt 2 Premium and Claims'!P24-'Pt 2 Premium and Claims'!P25</f>
        <v>14039414.729167609</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4756600.3299999991</v>
      </c>
      <c r="L24" s="78">
        <f>'Pt 2 Premium and Claims'!L51</f>
        <v>4720461.4900000012</v>
      </c>
      <c r="M24" s="77">
        <f>'Pt 2 Premium and Claims'!M51</f>
        <v>43818746.758697242</v>
      </c>
      <c r="N24" s="78">
        <f>'Pt 2 Premium and Claims'!N51</f>
        <v>43525030.016843461</v>
      </c>
      <c r="O24" s="77">
        <f>'Pt 2 Premium and Claims'!O51</f>
        <v>11100765.671302758</v>
      </c>
      <c r="P24" s="78">
        <f>'Pt 2 Premium and Claims'!P51</f>
        <v>11031483.583156539</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v>393073.19</v>
      </c>
      <c r="L28" s="101">
        <v>393073.19</v>
      </c>
      <c r="M28" s="99">
        <v>-66701.476389154996</v>
      </c>
      <c r="N28" s="98">
        <v>-66701.476389154996</v>
      </c>
      <c r="O28" s="99">
        <v>-14516.433610845001</v>
      </c>
      <c r="P28" s="101">
        <v>-14516.433610845001</v>
      </c>
    </row>
    <row r="29" spans="2:16" s="37" customFormat="1" ht="30" x14ac:dyDescent="0.2">
      <c r="B29" s="90"/>
      <c r="C29" s="94"/>
      <c r="D29" s="395" t="s">
        <v>67</v>
      </c>
      <c r="E29" s="99"/>
      <c r="F29" s="101"/>
      <c r="G29" s="97"/>
      <c r="H29" s="98"/>
      <c r="I29" s="99"/>
      <c r="J29" s="100"/>
      <c r="K29" s="99">
        <v>39.26</v>
      </c>
      <c r="L29" s="101">
        <v>39.26</v>
      </c>
      <c r="M29" s="99">
        <v>376.96912759003499</v>
      </c>
      <c r="N29" s="98">
        <v>376.96912759003499</v>
      </c>
      <c r="O29" s="99">
        <v>82.040872409964607</v>
      </c>
      <c r="P29" s="101">
        <v>82.040872409964607</v>
      </c>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30355.39</v>
      </c>
      <c r="L31" s="101">
        <v>30355.39</v>
      </c>
      <c r="M31" s="99">
        <v>-737.92357578745487</v>
      </c>
      <c r="N31" s="98">
        <v>-737.92357578745487</v>
      </c>
      <c r="O31" s="99">
        <v>-160.59642421254711</v>
      </c>
      <c r="P31" s="101">
        <v>-160.59642421254711</v>
      </c>
    </row>
    <row r="32" spans="2:16" x14ac:dyDescent="0.2">
      <c r="B32" s="75"/>
      <c r="C32" s="94"/>
      <c r="D32" s="393" t="s">
        <v>104</v>
      </c>
      <c r="E32" s="99"/>
      <c r="F32" s="101"/>
      <c r="G32" s="97"/>
      <c r="H32" s="98"/>
      <c r="I32" s="99"/>
      <c r="J32" s="100"/>
      <c r="K32" s="99">
        <v>112540.24</v>
      </c>
      <c r="L32" s="101">
        <v>112540.24</v>
      </c>
      <c r="M32" s="99">
        <v>1489465.05762431</v>
      </c>
      <c r="N32" s="98">
        <v>1489465.05762431</v>
      </c>
      <c r="O32" s="99">
        <v>324156.55237568798</v>
      </c>
      <c r="P32" s="101">
        <v>324156.55237568798</v>
      </c>
    </row>
    <row r="33" spans="2:16" x14ac:dyDescent="0.2">
      <c r="B33" s="75"/>
      <c r="C33" s="94"/>
      <c r="D33" s="393" t="s">
        <v>103</v>
      </c>
      <c r="E33" s="99"/>
      <c r="F33" s="101"/>
      <c r="G33" s="97"/>
      <c r="H33" s="98"/>
      <c r="I33" s="99"/>
      <c r="J33" s="100"/>
      <c r="K33" s="99">
        <v>0</v>
      </c>
      <c r="L33" s="101">
        <v>0</v>
      </c>
      <c r="M33" s="99">
        <v>0</v>
      </c>
      <c r="N33" s="98">
        <v>0</v>
      </c>
      <c r="O33" s="99">
        <v>0</v>
      </c>
      <c r="P33" s="101">
        <v>0</v>
      </c>
    </row>
    <row r="34" spans="2:16" x14ac:dyDescent="0.2">
      <c r="B34" s="75"/>
      <c r="C34" s="94">
        <v>3.3</v>
      </c>
      <c r="D34" s="393" t="s">
        <v>21</v>
      </c>
      <c r="E34" s="102"/>
      <c r="F34" s="101"/>
      <c r="G34" s="97"/>
      <c r="H34" s="98"/>
      <c r="I34" s="99"/>
      <c r="J34" s="100"/>
      <c r="K34" s="102">
        <v>7423.11</v>
      </c>
      <c r="L34" s="101">
        <v>7423.11</v>
      </c>
      <c r="M34" s="99">
        <v>44283.9557095899</v>
      </c>
      <c r="N34" s="98">
        <v>44283.9557095899</v>
      </c>
      <c r="O34" s="99">
        <v>9637.6442904101095</v>
      </c>
      <c r="P34" s="101">
        <v>9637.6442904101095</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543431.19000000006</v>
      </c>
      <c r="L35" s="104">
        <f t="shared" si="0"/>
        <v>543431.19000000006</v>
      </c>
      <c r="M35" s="103">
        <f t="shared" si="0"/>
        <v>1466686.5824965476</v>
      </c>
      <c r="N35" s="104">
        <f t="shared" si="0"/>
        <v>1466686.5824965476</v>
      </c>
      <c r="O35" s="103">
        <f t="shared" si="0"/>
        <v>319199.20750345051</v>
      </c>
      <c r="P35" s="104">
        <f t="shared" si="0"/>
        <v>319199.20750345051</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-31127.35</v>
      </c>
      <c r="L38" s="101">
        <v>-31127.35</v>
      </c>
      <c r="M38" s="99">
        <v>445420.02291807201</v>
      </c>
      <c r="N38" s="101">
        <v>445420.02291807201</v>
      </c>
      <c r="O38" s="99">
        <v>96938.037081928298</v>
      </c>
      <c r="P38" s="101">
        <v>96938.037081928298</v>
      </c>
    </row>
    <row r="39" spans="2:16" x14ac:dyDescent="0.2">
      <c r="B39" s="107"/>
      <c r="C39" s="94">
        <v>4.2</v>
      </c>
      <c r="D39" s="393" t="s">
        <v>19</v>
      </c>
      <c r="E39" s="99"/>
      <c r="F39" s="101"/>
      <c r="G39" s="97"/>
      <c r="H39" s="101"/>
      <c r="I39" s="99"/>
      <c r="J39" s="101"/>
      <c r="K39" s="99">
        <v>350994.31</v>
      </c>
      <c r="L39" s="101">
        <v>350994.31</v>
      </c>
      <c r="M39" s="99">
        <v>7292759.78242948</v>
      </c>
      <c r="N39" s="101">
        <v>7292759.78242948</v>
      </c>
      <c r="O39" s="99">
        <v>1587144.22757052</v>
      </c>
      <c r="P39" s="101">
        <v>1587144.22757052</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v>38846.300000000003</v>
      </c>
      <c r="L41" s="101">
        <v>38846.300000000003</v>
      </c>
      <c r="M41" s="102">
        <v>226129.720395287</v>
      </c>
      <c r="N41" s="101">
        <v>226129.720395287</v>
      </c>
      <c r="O41" s="102">
        <v>49213.259604713239</v>
      </c>
      <c r="P41" s="101">
        <v>49213.259604713239</v>
      </c>
    </row>
    <row r="42" spans="2:16" ht="30" x14ac:dyDescent="0.2">
      <c r="B42" s="107"/>
      <c r="C42" s="108"/>
      <c r="D42" s="395" t="s">
        <v>123</v>
      </c>
      <c r="E42" s="102"/>
      <c r="F42" s="101"/>
      <c r="G42" s="401"/>
      <c r="H42" s="101"/>
      <c r="I42" s="102"/>
      <c r="J42" s="101"/>
      <c r="K42" s="102">
        <v>375.31</v>
      </c>
      <c r="L42" s="101">
        <v>375.31</v>
      </c>
      <c r="M42" s="102">
        <v>2408.8541603327399</v>
      </c>
      <c r="N42" s="101">
        <v>2408.8541603327399</v>
      </c>
      <c r="O42" s="102">
        <v>524.24583966725595</v>
      </c>
      <c r="P42" s="101">
        <v>524.24583966725595</v>
      </c>
    </row>
    <row r="43" spans="2:16" x14ac:dyDescent="0.2">
      <c r="B43" s="107"/>
      <c r="C43" s="94">
        <v>4.4000000000000004</v>
      </c>
      <c r="D43" s="393" t="s">
        <v>20</v>
      </c>
      <c r="E43" s="102"/>
      <c r="F43" s="403"/>
      <c r="G43" s="401"/>
      <c r="H43" s="97"/>
      <c r="I43" s="102"/>
      <c r="J43" s="97"/>
      <c r="K43" s="102">
        <v>1490867.48</v>
      </c>
      <c r="L43" s="97">
        <v>1490867.48</v>
      </c>
      <c r="M43" s="102">
        <v>9153498.0225179382</v>
      </c>
      <c r="N43" s="97">
        <v>9153498.0225179382</v>
      </c>
      <c r="O43" s="102">
        <v>1992102.0274820672</v>
      </c>
      <c r="P43" s="403">
        <v>1992102.0274820672</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1849956.05</v>
      </c>
      <c r="L44" s="104">
        <f t="shared" si="1"/>
        <v>1849956.05</v>
      </c>
      <c r="M44" s="103">
        <f t="shared" si="1"/>
        <v>17120216.402421109</v>
      </c>
      <c r="N44" s="104">
        <f t="shared" si="1"/>
        <v>17120216.402421109</v>
      </c>
      <c r="O44" s="103">
        <f t="shared" si="1"/>
        <v>3725921.7975788959</v>
      </c>
      <c r="P44" s="104">
        <f t="shared" si="1"/>
        <v>3725921.7975788959</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19128</v>
      </c>
      <c r="L47" s="113">
        <v>19128</v>
      </c>
      <c r="M47" s="112">
        <v>114918.054258989</v>
      </c>
      <c r="N47" s="113">
        <v>114918.054258989</v>
      </c>
      <c r="O47" s="112">
        <v>25009.945741011099</v>
      </c>
      <c r="P47" s="389">
        <v>25009.945741011099</v>
      </c>
    </row>
    <row r="48" spans="2:16" s="37" customFormat="1" x14ac:dyDescent="0.2">
      <c r="B48" s="90"/>
      <c r="C48" s="94">
        <v>5.2</v>
      </c>
      <c r="D48" s="393" t="s">
        <v>27</v>
      </c>
      <c r="E48" s="112"/>
      <c r="F48" s="404"/>
      <c r="G48" s="113"/>
      <c r="H48" s="113"/>
      <c r="I48" s="112"/>
      <c r="J48" s="113"/>
      <c r="K48" s="112">
        <v>233529</v>
      </c>
      <c r="L48" s="113">
        <v>233529</v>
      </c>
      <c r="M48" s="112">
        <v>1313543.20983551</v>
      </c>
      <c r="N48" s="113">
        <v>1313543.20983551</v>
      </c>
      <c r="O48" s="112">
        <v>285871.79016448499</v>
      </c>
      <c r="P48" s="114">
        <v>285871.79016448499</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19460.75</v>
      </c>
      <c r="L49" s="116">
        <f t="shared" si="2"/>
        <v>19460.75</v>
      </c>
      <c r="M49" s="115">
        <f>M48/12</f>
        <v>109461.93415295916</v>
      </c>
      <c r="N49" s="116">
        <f>N48/12</f>
        <v>109461.93415295916</v>
      </c>
      <c r="O49" s="115">
        <f t="shared" si="2"/>
        <v>23822.649180373748</v>
      </c>
      <c r="P49" s="116">
        <f t="shared" si="2"/>
        <v>23822.649180373748</v>
      </c>
    </row>
    <row r="50" spans="2:16" ht="45" customHeight="1" x14ac:dyDescent="0.2">
      <c r="B50" s="117"/>
      <c r="C50" s="118"/>
      <c r="D50" s="119"/>
      <c r="E50" s="317" t="str">
        <f>"Grand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abSelected="1" topLeftCell="A12" zoomScale="80" zoomScaleNormal="80" workbookViewId="0">
      <selection activeCell="U33" sqref="U3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Humana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Humana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2023</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8624045.8200000003</v>
      </c>
      <c r="L22" s="155">
        <v>8622546.7900000028</v>
      </c>
      <c r="M22" s="154">
        <v>62655021.310295597</v>
      </c>
      <c r="N22" s="155">
        <v>62645864.720832393</v>
      </c>
      <c r="O22" s="154">
        <v>14041384.8197044</v>
      </c>
      <c r="P22" s="155">
        <v>14039414.729167609</v>
      </c>
    </row>
    <row r="23" spans="1:16" s="25" customFormat="1" x14ac:dyDescent="0.2">
      <c r="A23" s="37"/>
      <c r="B23" s="75"/>
      <c r="C23" s="76">
        <v>1.2</v>
      </c>
      <c r="D23" s="393" t="s">
        <v>16</v>
      </c>
      <c r="E23" s="154"/>
      <c r="F23" s="155"/>
      <c r="G23" s="154"/>
      <c r="H23" s="155"/>
      <c r="I23" s="154"/>
      <c r="J23" s="155"/>
      <c r="K23" s="154">
        <v>204362.96</v>
      </c>
      <c r="L23" s="155"/>
      <c r="M23" s="154"/>
      <c r="N23" s="155"/>
      <c r="O23" s="154"/>
      <c r="P23" s="155"/>
    </row>
    <row r="24" spans="1:16" s="25" customFormat="1" x14ac:dyDescent="0.2">
      <c r="A24" s="37"/>
      <c r="B24" s="75"/>
      <c r="C24" s="76">
        <v>1.3</v>
      </c>
      <c r="D24" s="393" t="s">
        <v>34</v>
      </c>
      <c r="E24" s="154"/>
      <c r="F24" s="155"/>
      <c r="G24" s="154"/>
      <c r="H24" s="155"/>
      <c r="I24" s="154"/>
      <c r="J24" s="155"/>
      <c r="K24" s="154">
        <v>206147.69</v>
      </c>
      <c r="L24" s="155">
        <v>0</v>
      </c>
      <c r="M24" s="154">
        <v>12660.096819230601</v>
      </c>
      <c r="N24" s="155">
        <v>0</v>
      </c>
      <c r="O24" s="154">
        <v>2755.2531807693699</v>
      </c>
      <c r="P24" s="155">
        <v>0</v>
      </c>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4692083.71</v>
      </c>
      <c r="L29" s="164"/>
      <c r="M29" s="154">
        <v>43310376.0614025</v>
      </c>
      <c r="N29" s="164"/>
      <c r="O29" s="154">
        <v>10971452.818597499</v>
      </c>
      <c r="P29" s="164"/>
    </row>
    <row r="30" spans="1:16" s="25" customFormat="1" ht="28.5" customHeight="1" x14ac:dyDescent="0.2">
      <c r="A30" s="37"/>
      <c r="B30" s="75"/>
      <c r="C30" s="76"/>
      <c r="D30" s="395" t="s">
        <v>54</v>
      </c>
      <c r="E30" s="165"/>
      <c r="F30" s="155"/>
      <c r="G30" s="165"/>
      <c r="H30" s="155"/>
      <c r="I30" s="165"/>
      <c r="J30" s="155"/>
      <c r="K30" s="165"/>
      <c r="L30" s="155">
        <v>4653901.7000000011</v>
      </c>
      <c r="M30" s="165"/>
      <c r="N30" s="155">
        <v>42930784.812483117</v>
      </c>
      <c r="O30" s="165"/>
      <c r="P30" s="155">
        <v>10880689.317516884</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373632.98</v>
      </c>
      <c r="L32" s="164"/>
      <c r="M32" s="154">
        <v>3184587.7371536801</v>
      </c>
      <c r="N32" s="166"/>
      <c r="O32" s="154">
        <v>693070.96284631896</v>
      </c>
      <c r="P32" s="164"/>
    </row>
    <row r="33" spans="1:16" s="37" customFormat="1" ht="30" x14ac:dyDescent="0.2">
      <c r="B33" s="90"/>
      <c r="C33" s="76"/>
      <c r="D33" s="395" t="s">
        <v>44</v>
      </c>
      <c r="E33" s="165"/>
      <c r="F33" s="155"/>
      <c r="G33" s="165"/>
      <c r="H33" s="167"/>
      <c r="I33" s="165"/>
      <c r="J33" s="155"/>
      <c r="K33" s="165"/>
      <c r="L33" s="155">
        <v>66559.789999999994</v>
      </c>
      <c r="M33" s="165"/>
      <c r="N33" s="167">
        <v>594245.20436034421</v>
      </c>
      <c r="O33" s="165"/>
      <c r="P33" s="155">
        <v>150794.26563965567</v>
      </c>
    </row>
    <row r="34" spans="1:16" s="25" customFormat="1" x14ac:dyDescent="0.2">
      <c r="A34" s="37"/>
      <c r="B34" s="75"/>
      <c r="C34" s="76">
        <v>2.2999999999999998</v>
      </c>
      <c r="D34" s="393" t="s">
        <v>28</v>
      </c>
      <c r="E34" s="154"/>
      <c r="F34" s="164"/>
      <c r="G34" s="154"/>
      <c r="H34" s="166"/>
      <c r="I34" s="154"/>
      <c r="J34" s="164"/>
      <c r="K34" s="154">
        <v>309116.36</v>
      </c>
      <c r="L34" s="164"/>
      <c r="M34" s="154">
        <v>2676217.0398589401</v>
      </c>
      <c r="N34" s="166"/>
      <c r="O34" s="154">
        <v>563758.11014105903</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4756600.3299999991</v>
      </c>
      <c r="L51" s="104">
        <f>L30+L33+L37+L41+L44+L47+L48+L50</f>
        <v>4720461.4900000012</v>
      </c>
      <c r="M51" s="103">
        <f>M29+M32-M34+M36-M38+M40+M43-M45+M47+M48-M49+M50</f>
        <v>43818746.758697242</v>
      </c>
      <c r="N51" s="104">
        <f>N30+N33+N37+N41+N44+N47+N48+N50</f>
        <v>43525030.016843461</v>
      </c>
      <c r="O51" s="103">
        <f>O29+O32-O34+O36-O38+O40+O43-O45+O47+O48-O49+O50</f>
        <v>11100765.671302758</v>
      </c>
      <c r="P51" s="104">
        <f>P30+P33+P37+P41+P44+P47+P48+P50</f>
        <v>11031483.583156539</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4" sqref="D4"/>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Humana Insurance Company</v>
      </c>
    </row>
    <row r="9" spans="2:5" s="2" customFormat="1" ht="15.75" customHeight="1" x14ac:dyDescent="0.25">
      <c r="B9" s="52" t="s">
        <v>90</v>
      </c>
    </row>
    <row r="10" spans="2:5" s="2" customFormat="1" ht="15" customHeight="1" x14ac:dyDescent="0.2">
      <c r="B10" s="183" t="str">
        <f>'Cover Page'!C9</f>
        <v>Humana Insurance Company</v>
      </c>
    </row>
    <row r="11" spans="2:5" s="2" customFormat="1" ht="15.75" x14ac:dyDescent="0.25">
      <c r="B11" s="52" t="s">
        <v>85</v>
      </c>
    </row>
    <row r="12" spans="2:5" s="2" customFormat="1" x14ac:dyDescent="0.2">
      <c r="B12" s="183" t="str">
        <f>'Cover Page'!C6</f>
        <v>2023</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c r="C18" s="197"/>
      <c r="D18" s="333" t="s">
        <v>163</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c r="C26" s="197"/>
      <c r="D26" s="333" t="s">
        <v>164</v>
      </c>
      <c r="E26" s="193"/>
    </row>
    <row r="27" spans="2:5" s="184" customFormat="1" ht="35.25" customHeight="1" x14ac:dyDescent="0.2">
      <c r="B27" s="188"/>
      <c r="C27" s="197"/>
      <c r="D27" s="333" t="s">
        <v>165</v>
      </c>
      <c r="E27" s="193"/>
    </row>
    <row r="28" spans="2:5" s="184" customFormat="1" ht="35.25" customHeight="1" x14ac:dyDescent="0.2">
      <c r="B28" s="188"/>
      <c r="C28" s="197"/>
      <c r="D28" s="333" t="s">
        <v>166</v>
      </c>
      <c r="E28" s="193"/>
    </row>
    <row r="29" spans="2:5" s="184" customFormat="1" ht="35.25" customHeight="1" x14ac:dyDescent="0.2">
      <c r="B29" s="188"/>
      <c r="C29" s="199"/>
      <c r="D29" s="333" t="s">
        <v>167</v>
      </c>
      <c r="E29" s="193"/>
    </row>
    <row r="30" spans="2:5" s="184" customFormat="1" ht="35.25" customHeight="1" x14ac:dyDescent="0.2">
      <c r="B30" s="188"/>
      <c r="C30" s="199"/>
      <c r="D30" s="333" t="s">
        <v>168</v>
      </c>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c r="C33" s="197"/>
      <c r="D33" s="333" t="s">
        <v>169</v>
      </c>
      <c r="E33" s="193"/>
    </row>
    <row r="34" spans="2:5" s="184" customFormat="1" ht="35.25" customHeight="1" x14ac:dyDescent="0.2">
      <c r="B34" s="188"/>
      <c r="C34" s="197"/>
      <c r="D34" s="333" t="s">
        <v>170</v>
      </c>
      <c r="E34" s="193"/>
    </row>
    <row r="35" spans="2:5" s="184" customFormat="1" ht="35.25" customHeight="1" x14ac:dyDescent="0.2">
      <c r="B35" s="188"/>
      <c r="C35" s="197"/>
      <c r="D35" s="333" t="s">
        <v>171</v>
      </c>
      <c r="E35" s="193"/>
    </row>
    <row r="36" spans="2:5" s="184" customFormat="1" ht="35.25" customHeight="1" x14ac:dyDescent="0.2">
      <c r="B36" s="188"/>
      <c r="C36" s="199"/>
      <c r="D36" s="333" t="s">
        <v>172</v>
      </c>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c r="C40" s="197"/>
      <c r="D40" s="333" t="s">
        <v>173</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c r="C47" s="197"/>
      <c r="D47" s="333" t="s">
        <v>174</v>
      </c>
      <c r="E47" s="193"/>
    </row>
    <row r="48" spans="2:5" s="184" customFormat="1" ht="35.25" customHeight="1" x14ac:dyDescent="0.2">
      <c r="B48" s="188"/>
      <c r="C48" s="197"/>
      <c r="D48" s="333" t="s">
        <v>175</v>
      </c>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c r="C55" s="202"/>
      <c r="D55" s="333" t="s">
        <v>176</v>
      </c>
      <c r="E55" s="203"/>
    </row>
    <row r="56" spans="2:5" s="204" customFormat="1" ht="35.25" customHeight="1" x14ac:dyDescent="0.2">
      <c r="B56" s="188"/>
      <c r="C56" s="199"/>
      <c r="D56" s="333" t="s">
        <v>177</v>
      </c>
      <c r="E56" s="203"/>
    </row>
    <row r="57" spans="2:5" s="204" customFormat="1" ht="35.25" customHeight="1" x14ac:dyDescent="0.2">
      <c r="B57" s="188"/>
      <c r="C57" s="199"/>
      <c r="D57" s="333" t="s">
        <v>178</v>
      </c>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c r="C62" s="202"/>
      <c r="D62" s="333" t="s">
        <v>179</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c r="C69" s="202"/>
      <c r="D69" s="333" t="s">
        <v>176</v>
      </c>
      <c r="E69" s="203"/>
    </row>
    <row r="70" spans="2:5" s="204" customFormat="1" ht="35.25" customHeight="1" x14ac:dyDescent="0.2">
      <c r="B70" s="188"/>
      <c r="C70" s="197"/>
      <c r="D70" s="333" t="s">
        <v>177</v>
      </c>
      <c r="E70" s="203"/>
    </row>
    <row r="71" spans="2:5" s="204" customFormat="1" ht="35.25" customHeight="1" x14ac:dyDescent="0.2">
      <c r="B71" s="188"/>
      <c r="C71" s="199"/>
      <c r="D71" s="333" t="s">
        <v>178</v>
      </c>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c r="C76" s="202"/>
      <c r="D76" s="333" t="s">
        <v>176</v>
      </c>
      <c r="E76" s="203"/>
    </row>
    <row r="77" spans="2:5" s="204" customFormat="1" ht="35.25" customHeight="1" x14ac:dyDescent="0.2">
      <c r="B77" s="188"/>
      <c r="C77" s="197"/>
      <c r="D77" s="333" t="s">
        <v>177</v>
      </c>
      <c r="E77" s="203"/>
    </row>
    <row r="78" spans="2:5" s="204" customFormat="1" ht="35.25" customHeight="1" x14ac:dyDescent="0.2">
      <c r="B78" s="188"/>
      <c r="C78" s="199"/>
      <c r="D78" s="333" t="s">
        <v>178</v>
      </c>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3" zoomScaleNormal="100" workbookViewId="0">
      <selection activeCell="W39" sqref="W39"/>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Humana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Humana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v>4019561.2800000003</v>
      </c>
      <c r="R21" s="247">
        <v>4374738.1000000006</v>
      </c>
      <c r="S21" s="166"/>
      <c r="T21" s="164"/>
      <c r="U21" s="246">
        <v>35333077.493484706</v>
      </c>
      <c r="V21" s="247">
        <v>38489765.131203562</v>
      </c>
      <c r="W21" s="166"/>
      <c r="X21" s="164"/>
      <c r="Y21" s="246">
        <v>5293697.4165152935</v>
      </c>
      <c r="Z21" s="247">
        <v>9431949.3287964351</v>
      </c>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4045768.9799999981</v>
      </c>
      <c r="R22" s="249">
        <v>4417168.2100000018</v>
      </c>
      <c r="S22" s="250">
        <f>'Pt 1 Summary of Data'!L24</f>
        <v>4720461.4900000012</v>
      </c>
      <c r="T22" s="251">
        <f>SUM(Q22:S22)</f>
        <v>13183398.68</v>
      </c>
      <c r="U22" s="248">
        <v>35231491.706125967</v>
      </c>
      <c r="V22" s="249">
        <v>38343350.351238951</v>
      </c>
      <c r="W22" s="250">
        <f>'Pt 1 Summary of Data'!N24</f>
        <v>43525030.016843461</v>
      </c>
      <c r="X22" s="251">
        <f>SUM(U22:W22)</f>
        <v>117099872.07420838</v>
      </c>
      <c r="Y22" s="248">
        <v>5708393.1638740199</v>
      </c>
      <c r="Z22" s="249">
        <v>9857294.3387610633</v>
      </c>
      <c r="AA22" s="250">
        <f>'Pt 1 Summary of Data'!P24</f>
        <v>11031483.583156539</v>
      </c>
      <c r="AB22" s="251">
        <f>SUM(Y22:AA22)</f>
        <v>26597171.085791625</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4045768.9799999981</v>
      </c>
      <c r="R23" s="252">
        <f>SUM(R$22:R$22)</f>
        <v>4417168.2100000018</v>
      </c>
      <c r="S23" s="252">
        <f>SUM(S$22:S$22)</f>
        <v>4720461.4900000012</v>
      </c>
      <c r="T23" s="251">
        <f>SUM(Q23:S23)</f>
        <v>13183398.68</v>
      </c>
      <c r="U23" s="252">
        <f>SUM(U$22:U$22)</f>
        <v>35231491.706125967</v>
      </c>
      <c r="V23" s="252">
        <f>SUM(V$22:V$22)</f>
        <v>38343350.351238951</v>
      </c>
      <c r="W23" s="252">
        <f>SUM(W$22:W$22)</f>
        <v>43525030.016843461</v>
      </c>
      <c r="X23" s="251">
        <f>SUM(U23:W23)</f>
        <v>117099872.07420838</v>
      </c>
      <c r="Y23" s="413">
        <f>SUM(Y$22:Y$22)</f>
        <v>5708393.1638740199</v>
      </c>
      <c r="Z23" s="252">
        <f>SUM(Z$22:Z$22)</f>
        <v>9857294.3387610633</v>
      </c>
      <c r="AA23" s="252">
        <f>SUM(AA$22:AA$22)</f>
        <v>11031483.583156539</v>
      </c>
      <c r="AB23" s="251">
        <f>SUM(Y23:AA23)</f>
        <v>26597171.085791625</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7867702.2799999975</v>
      </c>
      <c r="R26" s="249">
        <v>8465906.1699999999</v>
      </c>
      <c r="S26" s="259">
        <f>'Pt 1 Summary of Data'!L21</f>
        <v>8622546.7900000028</v>
      </c>
      <c r="T26" s="251">
        <f>SUM(Q26:S26)</f>
        <v>24956155.240000002</v>
      </c>
      <c r="U26" s="258">
        <v>50367206.420577705</v>
      </c>
      <c r="V26" s="249">
        <v>56915861.908005401</v>
      </c>
      <c r="W26" s="259">
        <f>'Pt 1 Summary of Data'!N21</f>
        <v>62645864.720832393</v>
      </c>
      <c r="X26" s="251">
        <f>SUM(U26:W26)</f>
        <v>169928933.0494155</v>
      </c>
      <c r="Y26" s="258">
        <v>7040123.6494223159</v>
      </c>
      <c r="Z26" s="249">
        <v>11814485.181994598</v>
      </c>
      <c r="AA26" s="259">
        <f>'Pt 1 Summary of Data'!P21</f>
        <v>14039414.729167609</v>
      </c>
      <c r="AB26" s="251">
        <f>SUM(Y26:AA26)</f>
        <v>32894023.560584523</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559945.66999999993</v>
      </c>
      <c r="R27" s="249">
        <v>658294.68000000005</v>
      </c>
      <c r="S27" s="259">
        <f>'Pt 1 Summary of Data'!L35</f>
        <v>543431.19000000006</v>
      </c>
      <c r="T27" s="251">
        <f>SUM(Q27:S27)</f>
        <v>1761671.54</v>
      </c>
      <c r="U27" s="258">
        <v>1669777.624928517</v>
      </c>
      <c r="V27" s="249">
        <v>1711893.6301891303</v>
      </c>
      <c r="W27" s="259">
        <f>'Pt 1 Summary of Data'!N35</f>
        <v>1466686.5824965476</v>
      </c>
      <c r="X27" s="251">
        <f>SUM(U27:W27)</f>
        <v>4848357.8376141954</v>
      </c>
      <c r="Y27" s="258">
        <v>233378.20507148287</v>
      </c>
      <c r="Z27" s="249">
        <v>345987.44981087331</v>
      </c>
      <c r="AA27" s="259">
        <f>'Pt 1 Summary of Data'!P35</f>
        <v>319199.20750345051</v>
      </c>
      <c r="AB27" s="251">
        <f>SUM(Y27:AA27)</f>
        <v>898564.86238580663</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7307756.6099999975</v>
      </c>
      <c r="R28" s="259">
        <f t="shared" si="0"/>
        <v>7807611.4900000002</v>
      </c>
      <c r="S28" s="259">
        <f t="shared" si="0"/>
        <v>8079115.6000000024</v>
      </c>
      <c r="T28" s="104">
        <f>T$26-T$27</f>
        <v>23194483.700000003</v>
      </c>
      <c r="U28" s="259">
        <f t="shared" si="0"/>
        <v>48697428.795649186</v>
      </c>
      <c r="V28" s="259">
        <f t="shared" si="0"/>
        <v>55203968.277816273</v>
      </c>
      <c r="W28" s="259">
        <f t="shared" si="0"/>
        <v>61179178.138335846</v>
      </c>
      <c r="X28" s="104">
        <f>X$26-X$27</f>
        <v>165080575.21180129</v>
      </c>
      <c r="Y28" s="103">
        <f t="shared" si="0"/>
        <v>6806745.4443508331</v>
      </c>
      <c r="Z28" s="259">
        <f t="shared" si="0"/>
        <v>11468497.732183725</v>
      </c>
      <c r="AA28" s="259">
        <f t="shared" si="0"/>
        <v>13720215.521664158</v>
      </c>
      <c r="AB28" s="104">
        <f>AB$26-AB$27</f>
        <v>31995458.698198717</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19540.75</v>
      </c>
      <c r="R30" s="264">
        <v>19653.5</v>
      </c>
      <c r="S30" s="265">
        <f>'Pt 1 Summary of Data'!L49</f>
        <v>19460.75</v>
      </c>
      <c r="T30" s="266">
        <f>SUM(Q30:S30)</f>
        <v>58655</v>
      </c>
      <c r="U30" s="267">
        <v>91319.290958732498</v>
      </c>
      <c r="V30" s="264">
        <v>101107.22563590582</v>
      </c>
      <c r="W30" s="268">
        <f>'Pt 1 Summary of Data'!N49</f>
        <v>109461.93415295916</v>
      </c>
      <c r="X30" s="266">
        <f>SUM(U30:W30)</f>
        <v>301888.4507475975</v>
      </c>
      <c r="Y30" s="267">
        <v>12684.125707934161</v>
      </c>
      <c r="Z30" s="264">
        <v>20436.27436409425</v>
      </c>
      <c r="AA30" s="268">
        <f>'Pt 1 Summary of Data'!P49</f>
        <v>23822.649180373748</v>
      </c>
      <c r="AB30" s="266">
        <f>SUM(Y30:AA30)</f>
        <v>56943.049252402154</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0.56838508890801476</v>
      </c>
      <c r="U33" s="277"/>
      <c r="V33" s="278"/>
      <c r="W33" s="278"/>
      <c r="X33" s="279">
        <f>IF(X30&lt;1000,"Not Required to Calculate",X23/X28)</f>
        <v>0.7093497943290249</v>
      </c>
      <c r="Y33" s="277"/>
      <c r="Z33" s="278"/>
      <c r="AA33" s="278"/>
      <c r="AB33" s="414">
        <f>IF(AB30&lt;1000,"Not Required to Calculate",AB23/AB28)</f>
        <v>0.8312795680372288</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Humana Insurance Company</v>
      </c>
      <c r="C8" s="335"/>
    </row>
    <row r="9" spans="2:3" s="2" customFormat="1" ht="15.75" customHeight="1" x14ac:dyDescent="0.25">
      <c r="B9" s="52" t="s">
        <v>90</v>
      </c>
      <c r="C9" s="335"/>
    </row>
    <row r="10" spans="2:3" s="2" customFormat="1" ht="15.75" customHeight="1" x14ac:dyDescent="0.25">
      <c r="B10" s="283" t="str">
        <f>'Cover Page'!C9</f>
        <v>Humana Insurance Company</v>
      </c>
      <c r="C10" s="335"/>
    </row>
    <row r="11" spans="2:3" s="2" customFormat="1" ht="15.75" x14ac:dyDescent="0.25">
      <c r="B11" s="52" t="s">
        <v>85</v>
      </c>
    </row>
    <row r="12" spans="2:3" s="2" customFormat="1" x14ac:dyDescent="0.2">
      <c r="B12" s="183" t="str">
        <f>'Cover Page'!C6</f>
        <v>2023</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Humana Insurance Company</v>
      </c>
    </row>
    <row r="9" spans="2:4" ht="15.75" customHeight="1" x14ac:dyDescent="0.25">
      <c r="B9" s="52" t="s">
        <v>90</v>
      </c>
    </row>
    <row r="10" spans="2:4" ht="15.75" customHeight="1" x14ac:dyDescent="0.25">
      <c r="B10" s="283" t="str">
        <f>'Cover Page'!C9</f>
        <v>Humana Insurance Company</v>
      </c>
    </row>
    <row r="11" spans="2:4" ht="15.75" x14ac:dyDescent="0.25">
      <c r="B11" s="52" t="s">
        <v>85</v>
      </c>
    </row>
    <row r="12" spans="2:4" x14ac:dyDescent="0.2">
      <c r="B12" s="183" t="str">
        <f>'Cover Page'!C6</f>
        <v>2023</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2024-07-12T14:46:43Z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e2b6c078-73cb-4371-8a5b-e9fc18accbf8_Enabled">
    <vt:lpwstr>true</vt:lpwstr>
  </property>
  <property fmtid="{D5CDD505-2E9C-101B-9397-08002B2CF9AE}" pid="4" name="MSIP_Label_e2b6c078-73cb-4371-8a5b-e9fc18accbf8_SetDate">
    <vt:lpwstr>2024-07-09T20:06:44Z</vt:lpwstr>
  </property>
  <property fmtid="{D5CDD505-2E9C-101B-9397-08002B2CF9AE}" pid="5" name="MSIP_Label_e2b6c078-73cb-4371-8a5b-e9fc18accbf8_Method">
    <vt:lpwstr>Standard</vt:lpwstr>
  </property>
  <property fmtid="{D5CDD505-2E9C-101B-9397-08002B2CF9AE}" pid="6" name="MSIP_Label_e2b6c078-73cb-4371-8a5b-e9fc18accbf8_Name">
    <vt:lpwstr>INTERNAL</vt:lpwstr>
  </property>
  <property fmtid="{D5CDD505-2E9C-101B-9397-08002B2CF9AE}" pid="7" name="MSIP_Label_e2b6c078-73cb-4371-8a5b-e9fc18accbf8_SiteId">
    <vt:lpwstr>56c62bbe-8598-4b85-9e51-1ca753fa50f2</vt:lpwstr>
  </property>
  <property fmtid="{D5CDD505-2E9C-101B-9397-08002B2CF9AE}" pid="8" name="MSIP_Label_e2b6c078-73cb-4371-8a5b-e9fc18accbf8_ActionId">
    <vt:lpwstr>c1c9f977-7303-46d2-a093-56e5ff684d26</vt:lpwstr>
  </property>
  <property fmtid="{D5CDD505-2E9C-101B-9397-08002B2CF9AE}" pid="9" name="MSIP_Label_e2b6c078-73cb-4371-8a5b-e9fc18accbf8_ContentBits">
    <vt:lpwstr>0</vt:lpwstr>
  </property>
</Properties>
</file>