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8_{81DE4DAC-8A31-4480-8084-40D224C94985}" xr6:coauthVersionLast="47" xr6:coauthVersionMax="47" xr10:uidLastSave="{00000000-0000-0000-0000-000000000000}"/>
  <bookViews>
    <workbookView xWindow="-120" yWindow="-120" windowWidth="29040" windowHeight="1599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<sst xmlns="http://schemas.openxmlformats.org/spreadsheetml/2006/main" count="323" uniqueCount="180">
  <si>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</si>
  <si>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</si>
  <si>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</si>
  <si>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</si>
  <si>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</si>
  <si>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</si>
  <si>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</si>
  <si>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</si>
  <si>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</si>
  <si>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</si>
  <si>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</si>
  <si>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</si>
  <si>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</si>
  <si>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</si>
  <si>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</si>
  <si>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</si>
  <si>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</si>
  <si>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</si>
  <si>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</si>
  <si>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</si>
  <si>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</si>
  <si>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</si>
  <si>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</si>
  <si>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</si>
  <si>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</si>
  <si>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</si>
  <si>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</si>
  <si>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</si>
  <si>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</si>
  <si>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</si>
  <si>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</si>
  <si>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</si>
  <si>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</si>
  <si>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</si>
  <si>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</si>
  <si>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</si>
  <si>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</si>
  <si>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</si>
  <si>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</si>
  <si>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</si>
  <si>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</si>
  <si>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</si>
  <si>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</si>
  <si>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</si>
  <si>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</si>
  <si>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</si>
  <si>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</si>
  <si>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</si>
  <si>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</si>
  <si>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</si>
  <si>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</si>
  <si>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</si>
  <si>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</si>
  <si>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</si>
  <si>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</si>
  <si>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</si>
  <si>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</si>
  <si>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</si>
  <si>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</si>
  <si>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</si>
  <si>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</si>
  <si>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</si>
  <si>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</si>
  <si>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</si>
  <si>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</si>
  <si>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</si>
  <si>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</si>
  <si>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</si>
  <si>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</si>
  <si>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</si>
  <si>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</si>
  <si>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</si>
  <si>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</si>
  <si>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</si>
  <si>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</si>
  <si>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</si>
  <si>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</si>
  <si>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</si>
  <si>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</si>
  <si>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</si>
  <si>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</si>
  <si>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</si>
  <si>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</si>
  <si>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</si>
  <si>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</si>
  <si>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</si>
  <si>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</si>
  <si>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</si>
  <si>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</si>
  <si>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</si>
  <si>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</si>
  <si>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</si>
  <si>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</si>
  <si>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</si>
  <si>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</si>
  <si>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</si>
  <si>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</si>
  <si>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</si>
  <si>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</si>
  <si>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</si>
  <si>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</si>
  <si>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</si>
  <si>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</si>
  <si>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</si>
  <si>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</si>
  <si>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</si>
  <si>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</si>
  <si>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</si>
  <si>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</si>
  <si>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</si>
  <si>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</si>
  <si>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</si>
  <si>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</si>
  <si>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</si>
  <si>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</si>
  <si>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</si>
  <si>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</si>
  <si>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</si>
  <si>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</si>
  <si>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</si>
  <si>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</si>
  <si>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</si>
  <si>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</si>
  <si>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</si>
  <si>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</si>
  <si>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</si>
  <si>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</si>
  <si>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</si>
  <si>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</si>
  <si>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</si>
  <si>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</si>
  <si>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</si>
  <si>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</si>
  <si>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</si>
  <si>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</si>
  <si>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</si>
  <si>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</si>
  <si>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</si>
  <si>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</si>
  <si>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</si>
  <si>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</si>
  <si>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</si>
  <si>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</si>
  <si>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</si>
  <si>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</si>
  <si>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</si>
  <si>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</si>
  <si>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</si>
  <si>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</si>
  <si>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</si>
  <si>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</si>
  <si>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</si>
  <si>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</si>
  <si>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</si>
  <si>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</si>
  <si>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</si>
  <si>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</si>
  <si>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</si>
  <si>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</si>
  <si>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</si>
  <si>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Humana Insurance Company</t>
  </si>
  <si>
    <t>No</t>
  </si>
  <si>
    <t>Incurred claims, when allocated, are allocated based upon actual claims payment amounts.</t>
  </si>
  <si>
    <t xml:space="preserve">This category consists of FICA taxes that were not included in one of the Quality Improvement category below. </t>
  </si>
  <si>
    <t>Allocations are based on detailed cost examination and interview processes to identify the product and market supported by the</t>
  </si>
  <si>
    <t>department. Quality improvement activities are also identified for each department. Each department's expenses are allocated to the Entity,</t>
  </si>
  <si>
    <t xml:space="preserve">State, Product and Segment using the market/product information along with weighted membership.  </t>
  </si>
  <si>
    <t>Federal Income taxes are allocated based upon statutory income.</t>
  </si>
  <si>
    <t>This category primarily consists of state premium taxes that are recorded to Entity, State, Product and Segment based on the underlying</t>
  </si>
  <si>
    <t xml:space="preserve">premium.  Other taxes are recorded directly to the Entity incurring the tax and allocated to State, Product and Segment using weighted </t>
  </si>
  <si>
    <t>membership. These other taxes include frnachise tax, occupational tax and guaranty and comp assessments.</t>
  </si>
  <si>
    <t>State Income taxes are allocated based upon statutory income.</t>
  </si>
  <si>
    <t>Not applicable</t>
  </si>
  <si>
    <t xml:space="preserve">The category consists of regulatory assessments that are recorded directly to the entity that was billed and allocated to State, Product </t>
  </si>
  <si>
    <t>and Segment using weighted membership.</t>
  </si>
  <si>
    <t xml:space="preserve">Allocations are based on detailed cost examination and interview processes to identify the product and market supported by the </t>
  </si>
  <si>
    <t xml:space="preserve">department. Quality improvement activities are also identified for each department. Each department's expenses are allocated to the Entity, </t>
  </si>
  <si>
    <t xml:space="preserve">State, Product and Segment using the market/product information along with weighted membership.  </t>
  </si>
  <si>
    <t xml:space="preserve">Costs are recorded directly to Entity, State, Product and Segment based on the identification of the Group or Member.  </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</si>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</sst>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4">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40" fillId="0" borderId="62" xfId="325" applyNumberFormat="1" applyFont="1" applyBorder="1" applyAlignment="1" applyProtection="1">
      <alignment horizontal="left" vertical="center"/>
      <protection locked="0"/>
    </xf>
    <xf numFmtId="0" fontId="40" fillId="0" borderId="64" xfId="325" applyFont="1" applyFill="1" applyBorder="1" applyProtection="1">
      <protection locked="0"/>
    </xf>
    <xf numFmtId="164" fontId="30" fillId="32" borderId="29" xfId="81" applyNumberFormat="1" applyFont="1" applyFill="1" applyBorder="1" applyAlignment="1" applyProtection="1">
      <alignment horizontal="center" vertical="top"/>
      <protection locked="0"/>
    </xf>
    <xf numFmtId="164" fontId="30" fillId="32" borderId="0" xfId="81" applyNumberFormat="1" applyFont="1" applyFill="1" applyBorder="1" applyAlignment="1" applyProtection="1">
      <alignment horizontal="center" vertical="top"/>
      <protection locked="0"/>
    </xf>
    <xf numFmtId="164" fontId="30" fillId="33" borderId="0" xfId="81" applyNumberFormat="1" applyFont="1" applyFill="1" applyBorder="1" applyAlignment="1" applyProtection="1">
      <alignment vertical="top"/>
      <protection locked="0"/>
    </xf>
    <xf numFmtId="164" fontId="30" fillId="32" borderId="29" xfId="81" applyNumberFormat="1" applyFont="1" applyFill="1" applyBorder="1" applyAlignment="1" applyProtection="1">
      <alignment vertical="top"/>
      <protection locked="0"/>
    </xf>
    <xf numFmtId="164" fontId="30" fillId="32" borderId="0" xfId="81" applyNumberFormat="1" applyFont="1" applyFill="1" applyBorder="1" applyAlignment="1" applyProtection="1">
      <alignment vertical="top"/>
      <protection locked="0"/>
    </xf>
    <xf numFmtId="3" fontId="30" fillId="32" borderId="18" xfId="126" applyNumberFormat="1" applyFont="1" applyFill="1" applyBorder="1" applyAlignment="1" applyProtection="1">
      <alignment horizontal="center" vertical="top"/>
      <protection locked="0"/>
    </xf>
    <xf numFmtId="3" fontId="30" fillId="32" borderId="61" xfId="126" applyNumberFormat="1" applyFont="1" applyFill="1" applyBorder="1" applyAlignment="1" applyProtection="1">
      <alignment horizontal="center"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7" sqref="C7"/>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179</v>
      </c>
    </row>
    <row r="7" spans="1:3" ht="15.75" x14ac:dyDescent="0.2">
      <c r="A7" s="31" t="s">
        <v>1</v>
      </c>
      <c r="B7" s="32" t="s">
        <v>153</v>
      </c>
      <c r="C7" s="34"/>
    </row>
    <row r="8" spans="1:3" ht="15.75" x14ac:dyDescent="0.2">
      <c r="A8" s="31" t="s">
        <v>2</v>
      </c>
      <c r="B8" s="32" t="s">
        <v>88</v>
      </c>
      <c r="C8" s="415" t="s">
        <v>160</v>
      </c>
    </row>
    <row r="9" spans="1:3" ht="15.75" x14ac:dyDescent="0.2">
      <c r="A9" s="31" t="s">
        <v>3</v>
      </c>
      <c r="B9" s="32" t="s">
        <v>89</v>
      </c>
      <c r="C9" s="415" t="s">
        <v>160</v>
      </c>
    </row>
    <row r="10" spans="1:3" ht="16.5" thickBot="1" x14ac:dyDescent="0.3">
      <c r="A10" s="35" t="s">
        <v>4</v>
      </c>
      <c r="B10" s="36" t="s">
        <v>86</v>
      </c>
      <c r="C10" s="416"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B1" zoomScale="80" zoomScaleNormal="80" workbookViewId="0">
      <selection activeCell="L21" sqref="L21"/>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Humana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Humana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2022</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8465236.7899999991</v>
      </c>
      <c r="L21" s="78">
        <f>'Pt 2 Premium and Claims'!L22+'Pt 2 Premium and Claims'!L23-'Pt 2 Premium and Claims'!L24-'Pt 2 Premium and Claims'!L25</f>
        <v>8465906.1699999999</v>
      </c>
      <c r="M21" s="77">
        <f>'Pt 2 Premium and Claims'!M22+'Pt 2 Premium and Claims'!M23-'Pt 2 Premium and Claims'!M24-'Pt 2 Premium and Claims'!M25</f>
        <v>56905331.855962202</v>
      </c>
      <c r="N21" s="78">
        <f>'Pt 2 Premium and Claims'!N22+'Pt 2 Premium and Claims'!N23-'Pt 2 Premium and Claims'!N24-'Pt 2 Premium and Claims'!N25</f>
        <v>56915861.908005401</v>
      </c>
      <c r="O21" s="77">
        <f>'Pt 2 Premium and Claims'!O22+'Pt 2 Premium and Claims'!O23-'Pt 2 Premium and Claims'!O24-'Pt 2 Premium and Claims'!O25</f>
        <v>11812299.3740377</v>
      </c>
      <c r="P21" s="78">
        <f>'Pt 2 Premium and Claims'!P22+'Pt 2 Premium and Claims'!P23-'Pt 2 Premium and Claims'!P24-'Pt 2 Premium and Claims'!P25</f>
        <v>11814485.181994598</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4365119.91</v>
      </c>
      <c r="L24" s="78">
        <f>'Pt 2 Premium and Claims'!L51</f>
        <v>4374738.1000000006</v>
      </c>
      <c r="M24" s="77">
        <f>'Pt 2 Premium and Claims'!M51</f>
        <v>38503767.149103813</v>
      </c>
      <c r="N24" s="78">
        <f>'Pt 2 Premium and Claims'!N51</f>
        <v>38489765.131203562</v>
      </c>
      <c r="O24" s="77">
        <f>'Pt 2 Premium and Claims'!O51</f>
        <v>9407430.6308961902</v>
      </c>
      <c r="P24" s="78">
        <f>'Pt 2 Premium and Claims'!P51</f>
        <v>9431949.3287964351</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v>478416.51</v>
      </c>
      <c r="L28" s="101">
        <v>478416.51</v>
      </c>
      <c r="M28" s="99">
        <v>291692.42791789799</v>
      </c>
      <c r="N28" s="98">
        <v>291692.42791789799</v>
      </c>
      <c r="O28" s="99">
        <v>58953.382082101598</v>
      </c>
      <c r="P28" s="101">
        <v>58953.382082101598</v>
      </c>
    </row>
    <row r="29" spans="2:16" s="37" customFormat="1" ht="30" x14ac:dyDescent="0.2">
      <c r="B29" s="90"/>
      <c r="C29" s="94"/>
      <c r="D29" s="395" t="s">
        <v>67</v>
      </c>
      <c r="E29" s="99"/>
      <c r="F29" s="101"/>
      <c r="G29" s="97"/>
      <c r="H29" s="98"/>
      <c r="I29" s="99"/>
      <c r="J29" s="100"/>
      <c r="K29" s="99">
        <v>0</v>
      </c>
      <c r="L29" s="101">
        <v>0</v>
      </c>
      <c r="M29" s="99">
        <v>0</v>
      </c>
      <c r="N29" s="98">
        <v>0</v>
      </c>
      <c r="O29" s="99">
        <v>0</v>
      </c>
      <c r="P29" s="101">
        <v>0</v>
      </c>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v>60169.17</v>
      </c>
      <c r="L31" s="101">
        <v>60169.17</v>
      </c>
      <c r="M31" s="99">
        <v>39392.549424352022</v>
      </c>
      <c r="N31" s="98">
        <v>39392.549424352022</v>
      </c>
      <c r="O31" s="99">
        <v>7961.5505756479679</v>
      </c>
      <c r="P31" s="101">
        <v>7961.5505756479679</v>
      </c>
    </row>
    <row r="32" spans="2:16" x14ac:dyDescent="0.2">
      <c r="B32" s="75"/>
      <c r="C32" s="94"/>
      <c r="D32" s="393" t="s">
        <v>104</v>
      </c>
      <c r="E32" s="99"/>
      <c r="F32" s="101"/>
      <c r="G32" s="97"/>
      <c r="H32" s="98"/>
      <c r="I32" s="99"/>
      <c r="J32" s="100"/>
      <c r="K32" s="99">
        <v>114042.86</v>
      </c>
      <c r="L32" s="101">
        <v>114042.86</v>
      </c>
      <c r="M32" s="99">
        <v>1345170.42490276</v>
      </c>
      <c r="N32" s="98">
        <v>1345170.42490276</v>
      </c>
      <c r="O32" s="99">
        <v>271869.74509724398</v>
      </c>
      <c r="P32" s="101">
        <v>271869.74509724398</v>
      </c>
    </row>
    <row r="33" spans="2:16" x14ac:dyDescent="0.2">
      <c r="B33" s="75"/>
      <c r="C33" s="94"/>
      <c r="D33" s="393" t="s">
        <v>103</v>
      </c>
      <c r="E33" s="99"/>
      <c r="F33" s="101"/>
      <c r="G33" s="97"/>
      <c r="H33" s="98"/>
      <c r="I33" s="99"/>
      <c r="J33" s="100"/>
      <c r="K33" s="99">
        <v>0</v>
      </c>
      <c r="L33" s="101">
        <v>0</v>
      </c>
      <c r="M33" s="99">
        <v>0</v>
      </c>
      <c r="N33" s="98">
        <v>0</v>
      </c>
      <c r="O33" s="99">
        <v>0</v>
      </c>
      <c r="P33" s="101">
        <v>0</v>
      </c>
    </row>
    <row r="34" spans="2:16" x14ac:dyDescent="0.2">
      <c r="B34" s="75"/>
      <c r="C34" s="94">
        <v>3.3</v>
      </c>
      <c r="D34" s="393" t="s">
        <v>21</v>
      </c>
      <c r="E34" s="102"/>
      <c r="F34" s="101"/>
      <c r="G34" s="97"/>
      <c r="H34" s="98"/>
      <c r="I34" s="99"/>
      <c r="J34" s="100"/>
      <c r="K34" s="102">
        <v>5666.14</v>
      </c>
      <c r="L34" s="101">
        <v>5666.14</v>
      </c>
      <c r="M34" s="99">
        <v>35638.227944120299</v>
      </c>
      <c r="N34" s="98">
        <v>35638.227944120299</v>
      </c>
      <c r="O34" s="99">
        <v>7202.77205587974</v>
      </c>
      <c r="P34" s="101">
        <v>7202.77205587974</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658294.68000000005</v>
      </c>
      <c r="L35" s="104">
        <f t="shared" si="0"/>
        <v>658294.68000000005</v>
      </c>
      <c r="M35" s="103">
        <f t="shared" si="0"/>
        <v>1711893.6301891303</v>
      </c>
      <c r="N35" s="104">
        <f t="shared" si="0"/>
        <v>1711893.6301891303</v>
      </c>
      <c r="O35" s="103">
        <f t="shared" si="0"/>
        <v>345987.44981087331</v>
      </c>
      <c r="P35" s="104">
        <f t="shared" si="0"/>
        <v>345987.44981087331</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v>21156.13</v>
      </c>
      <c r="L38" s="101">
        <v>21156.13</v>
      </c>
      <c r="M38" s="99">
        <v>1005155.83414079</v>
      </c>
      <c r="N38" s="101">
        <v>1005155.83414079</v>
      </c>
      <c r="O38" s="99">
        <v>203150.06585921501</v>
      </c>
      <c r="P38" s="101">
        <v>203150.06585921501</v>
      </c>
    </row>
    <row r="39" spans="2:16" x14ac:dyDescent="0.2">
      <c r="B39" s="107"/>
      <c r="C39" s="94">
        <v>4.2</v>
      </c>
      <c r="D39" s="393" t="s">
        <v>19</v>
      </c>
      <c r="E39" s="99"/>
      <c r="F39" s="101"/>
      <c r="G39" s="97"/>
      <c r="H39" s="101"/>
      <c r="I39" s="99"/>
      <c r="J39" s="101"/>
      <c r="K39" s="99">
        <v>376550.07</v>
      </c>
      <c r="L39" s="101">
        <v>376550.07</v>
      </c>
      <c r="M39" s="99">
        <v>6591757.72873009</v>
      </c>
      <c r="N39" s="101">
        <v>6591757.72873009</v>
      </c>
      <c r="O39" s="99">
        <v>1332247.1712699099</v>
      </c>
      <c r="P39" s="101">
        <v>1332247.1712699099</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v>32316.83</v>
      </c>
      <c r="L41" s="101">
        <v>32316.83</v>
      </c>
      <c r="M41" s="102">
        <v>203739.93335971542</v>
      </c>
      <c r="N41" s="101">
        <v>203739.93335971542</v>
      </c>
      <c r="O41" s="102">
        <v>41177.476640284774</v>
      </c>
      <c r="P41" s="101">
        <v>41177.476640284774</v>
      </c>
    </row>
    <row r="42" spans="2:16" ht="30" x14ac:dyDescent="0.2">
      <c r="B42" s="107"/>
      <c r="C42" s="108"/>
      <c r="D42" s="395" t="s">
        <v>123</v>
      </c>
      <c r="E42" s="102"/>
      <c r="F42" s="101"/>
      <c r="G42" s="401"/>
      <c r="H42" s="101"/>
      <c r="I42" s="102"/>
      <c r="J42" s="101"/>
      <c r="K42" s="102">
        <v>179.26</v>
      </c>
      <c r="L42" s="101">
        <v>179.26</v>
      </c>
      <c r="M42" s="102">
        <v>1487.9195170507501</v>
      </c>
      <c r="N42" s="101">
        <v>1487.9195170507501</v>
      </c>
      <c r="O42" s="102">
        <v>300.72048294924798</v>
      </c>
      <c r="P42" s="101">
        <v>300.72048294924798</v>
      </c>
    </row>
    <row r="43" spans="2:16" x14ac:dyDescent="0.2">
      <c r="B43" s="107"/>
      <c r="C43" s="94">
        <v>4.4000000000000004</v>
      </c>
      <c r="D43" s="393" t="s">
        <v>20</v>
      </c>
      <c r="E43" s="102"/>
      <c r="F43" s="403"/>
      <c r="G43" s="401"/>
      <c r="H43" s="97"/>
      <c r="I43" s="102"/>
      <c r="J43" s="97"/>
      <c r="K43" s="102">
        <v>1175052.2399999998</v>
      </c>
      <c r="L43" s="97">
        <v>1175052.2399999998</v>
      </c>
      <c r="M43" s="102">
        <v>6689724.4646840636</v>
      </c>
      <c r="N43" s="97">
        <v>6689724.4646840636</v>
      </c>
      <c r="O43" s="102">
        <v>1352047.0353159369</v>
      </c>
      <c r="P43" s="403">
        <v>1352047.0353159369</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1605254.5299999998</v>
      </c>
      <c r="L44" s="104">
        <f t="shared" si="1"/>
        <v>1605254.5299999998</v>
      </c>
      <c r="M44" s="103">
        <f t="shared" si="1"/>
        <v>14491865.88043171</v>
      </c>
      <c r="N44" s="104">
        <f t="shared" si="1"/>
        <v>14491865.88043171</v>
      </c>
      <c r="O44" s="103">
        <f t="shared" si="1"/>
        <v>2928922.4695682959</v>
      </c>
      <c r="P44" s="104">
        <f t="shared" si="1"/>
        <v>2928922.4695682959</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v>19564</v>
      </c>
      <c r="L47" s="113">
        <v>19564</v>
      </c>
      <c r="M47" s="112">
        <v>104670.29320204799</v>
      </c>
      <c r="N47" s="113">
        <v>104670.29320204799</v>
      </c>
      <c r="O47" s="112">
        <v>21154.7067979522</v>
      </c>
      <c r="P47" s="389">
        <v>21154.7067979522</v>
      </c>
    </row>
    <row r="48" spans="2:16" s="37" customFormat="1" x14ac:dyDescent="0.2">
      <c r="B48" s="90"/>
      <c r="C48" s="94">
        <v>5.2</v>
      </c>
      <c r="D48" s="393" t="s">
        <v>27</v>
      </c>
      <c r="E48" s="112"/>
      <c r="F48" s="404"/>
      <c r="G48" s="113"/>
      <c r="H48" s="113"/>
      <c r="I48" s="112"/>
      <c r="J48" s="113"/>
      <c r="K48" s="112">
        <v>235842</v>
      </c>
      <c r="L48" s="113">
        <v>235842</v>
      </c>
      <c r="M48" s="112">
        <v>1213286.7076308699</v>
      </c>
      <c r="N48" s="113">
        <v>1213286.7076308699</v>
      </c>
      <c r="O48" s="112">
        <v>245235.292369131</v>
      </c>
      <c r="P48" s="114">
        <v>245235.292369131</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19653.5</v>
      </c>
      <c r="L49" s="116">
        <f t="shared" si="2"/>
        <v>19653.5</v>
      </c>
      <c r="M49" s="115">
        <f>M48/12</f>
        <v>101107.22563590582</v>
      </c>
      <c r="N49" s="116">
        <f>N48/12</f>
        <v>101107.22563590582</v>
      </c>
      <c r="O49" s="115">
        <f t="shared" si="2"/>
        <v>20436.27436409425</v>
      </c>
      <c r="P49" s="116">
        <f t="shared" si="2"/>
        <v>20436.27436409425</v>
      </c>
    </row>
    <row r="50" spans="2:16" ht="45" customHeight="1" x14ac:dyDescent="0.2">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E9" zoomScale="85" zoomScaleNormal="85" workbookViewId="0">
      <selection activeCell="Q14" sqref="Q1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Humana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Humana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2022</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v>8476692.0800000001</v>
      </c>
      <c r="L22" s="155">
        <v>8465906.1699999999</v>
      </c>
      <c r="M22" s="154">
        <v>56905331.855962202</v>
      </c>
      <c r="N22" s="155">
        <v>56915861.908005401</v>
      </c>
      <c r="O22" s="154">
        <v>11812299.3740377</v>
      </c>
      <c r="P22" s="155">
        <v>11814485.181994598</v>
      </c>
    </row>
    <row r="23" spans="1:16" s="25" customFormat="1" x14ac:dyDescent="0.2">
      <c r="A23" s="37"/>
      <c r="B23" s="75"/>
      <c r="C23" s="76">
        <v>1.2</v>
      </c>
      <c r="D23" s="393" t="s">
        <v>16</v>
      </c>
      <c r="E23" s="154"/>
      <c r="F23" s="155"/>
      <c r="G23" s="154"/>
      <c r="H23" s="155"/>
      <c r="I23" s="154"/>
      <c r="J23" s="155"/>
      <c r="K23" s="154">
        <v>192907.67</v>
      </c>
      <c r="L23" s="155">
        <v>0</v>
      </c>
      <c r="M23" s="154">
        <v>0</v>
      </c>
      <c r="N23" s="155">
        <v>0</v>
      </c>
      <c r="O23" s="154">
        <v>0</v>
      </c>
      <c r="P23" s="155">
        <v>0</v>
      </c>
    </row>
    <row r="24" spans="1:16" s="25" customFormat="1" x14ac:dyDescent="0.2">
      <c r="A24" s="37"/>
      <c r="B24" s="75"/>
      <c r="C24" s="76">
        <v>1.3</v>
      </c>
      <c r="D24" s="393" t="s">
        <v>34</v>
      </c>
      <c r="E24" s="154"/>
      <c r="F24" s="155"/>
      <c r="G24" s="154"/>
      <c r="H24" s="155"/>
      <c r="I24" s="154"/>
      <c r="J24" s="155"/>
      <c r="K24" s="154">
        <v>204362.96</v>
      </c>
      <c r="L24" s="155">
        <v>0</v>
      </c>
      <c r="M24" s="154">
        <v>0</v>
      </c>
      <c r="N24" s="155">
        <v>0</v>
      </c>
      <c r="O24" s="154">
        <v>0</v>
      </c>
      <c r="P24" s="155">
        <v>0</v>
      </c>
    </row>
    <row r="25" spans="1:16" s="25" customFormat="1" x14ac:dyDescent="0.2">
      <c r="A25" s="37"/>
      <c r="B25" s="75"/>
      <c r="C25" s="76">
        <v>1.4</v>
      </c>
      <c r="D25" s="393" t="s">
        <v>17</v>
      </c>
      <c r="E25" s="154"/>
      <c r="F25" s="155"/>
      <c r="G25" s="154"/>
      <c r="H25" s="155"/>
      <c r="I25" s="154"/>
      <c r="J25" s="155"/>
      <c r="K25" s="154">
        <v>0</v>
      </c>
      <c r="L25" s="155">
        <v>0</v>
      </c>
      <c r="M25" s="154">
        <v>0</v>
      </c>
      <c r="N25" s="155">
        <v>0</v>
      </c>
      <c r="O25" s="154">
        <v>0</v>
      </c>
      <c r="P25" s="155">
        <v>0</v>
      </c>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v>4396366.95</v>
      </c>
      <c r="L29" s="164"/>
      <c r="M29" s="154">
        <v>38636318.955783002</v>
      </c>
      <c r="N29" s="164"/>
      <c r="O29" s="154">
        <v>9284833.8142169993</v>
      </c>
      <c r="P29" s="164"/>
    </row>
    <row r="30" spans="1:16" s="25" customFormat="1" ht="28.5" customHeight="1" x14ac:dyDescent="0.2">
      <c r="A30" s="37"/>
      <c r="B30" s="75"/>
      <c r="C30" s="76"/>
      <c r="D30" s="395" t="s">
        <v>54</v>
      </c>
      <c r="E30" s="165"/>
      <c r="F30" s="155"/>
      <c r="G30" s="165"/>
      <c r="H30" s="155"/>
      <c r="I30" s="165"/>
      <c r="J30" s="155"/>
      <c r="K30" s="165"/>
      <c r="L30" s="155">
        <v>4320117.28</v>
      </c>
      <c r="M30" s="165"/>
      <c r="N30" s="155">
        <v>37954040.593950942</v>
      </c>
      <c r="O30" s="165"/>
      <c r="P30" s="155">
        <v>9300657.0360490549</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v>309116.36</v>
      </c>
      <c r="L32" s="164"/>
      <c r="M32" s="154">
        <v>2695244.57713371</v>
      </c>
      <c r="N32" s="166"/>
      <c r="O32" s="154">
        <v>544730.57286629104</v>
      </c>
      <c r="P32" s="164"/>
    </row>
    <row r="33" spans="1:16" s="37" customFormat="1" ht="30" x14ac:dyDescent="0.2">
      <c r="B33" s="90"/>
      <c r="C33" s="76"/>
      <c r="D33" s="395" t="s">
        <v>44</v>
      </c>
      <c r="E33" s="165"/>
      <c r="F33" s="155"/>
      <c r="G33" s="165"/>
      <c r="H33" s="167"/>
      <c r="I33" s="165"/>
      <c r="J33" s="155"/>
      <c r="K33" s="165"/>
      <c r="L33" s="155">
        <v>54620.82</v>
      </c>
      <c r="M33" s="165"/>
      <c r="N33" s="167">
        <v>535724.53725261998</v>
      </c>
      <c r="O33" s="165"/>
      <c r="P33" s="155">
        <v>131292.29274738001</v>
      </c>
    </row>
    <row r="34" spans="1:16" s="25" customFormat="1" x14ac:dyDescent="0.2">
      <c r="A34" s="37"/>
      <c r="B34" s="75"/>
      <c r="C34" s="76">
        <v>2.2999999999999998</v>
      </c>
      <c r="D34" s="393" t="s">
        <v>28</v>
      </c>
      <c r="E34" s="154"/>
      <c r="F34" s="164"/>
      <c r="G34" s="154"/>
      <c r="H34" s="166"/>
      <c r="I34" s="154"/>
      <c r="J34" s="164"/>
      <c r="K34" s="154">
        <v>340363.4</v>
      </c>
      <c r="L34" s="164"/>
      <c r="M34" s="154">
        <v>2827796.3838129002</v>
      </c>
      <c r="N34" s="166"/>
      <c r="O34" s="154">
        <v>422133.75618710037</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4365119.91</v>
      </c>
      <c r="L51" s="104">
        <f>L30+L33+L37+L41+L44+L47+L48+L50</f>
        <v>4374738.1000000006</v>
      </c>
      <c r="M51" s="103">
        <f>M29+M32-M34+M36-M38+M40+M43-M45+M47+M48-M49+M50</f>
        <v>38503767.149103813</v>
      </c>
      <c r="N51" s="104">
        <f>N30+N33+N37+N41+N44+N47+N48+N50</f>
        <v>38489765.131203562</v>
      </c>
      <c r="O51" s="103">
        <f>O29+O32-O34+O36-O38+O40+O43-O45+O47+O48-O49+O50</f>
        <v>9407430.6308961902</v>
      </c>
      <c r="P51" s="104">
        <f>P30+P33+P37+P41+P44+P47+P48+P50</f>
        <v>9431949.3287964351</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F21" sqref="F21"/>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Humana Insurance Company</v>
      </c>
    </row>
    <row r="9" spans="2:5" s="2" customFormat="1" ht="15.75" customHeight="1" x14ac:dyDescent="0.25">
      <c r="B9" s="52" t="s">
        <v>90</v>
      </c>
    </row>
    <row r="10" spans="2:5" s="2" customFormat="1" ht="15" customHeight="1" x14ac:dyDescent="0.2">
      <c r="B10" s="183" t="str">
        <f>'Cover Page'!C9</f>
        <v>Humana Insurance Company</v>
      </c>
    </row>
    <row r="11" spans="2:5" s="2" customFormat="1" ht="15.75" x14ac:dyDescent="0.25">
      <c r="B11" s="52" t="s">
        <v>85</v>
      </c>
    </row>
    <row r="12" spans="2:5" s="2" customFormat="1" x14ac:dyDescent="0.2">
      <c r="B12" s="183" t="str">
        <f>'Cover Page'!C6</f>
        <v>2022</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c r="C18" s="197"/>
      <c r="D18" s="333" t="s">
        <v>162</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c r="C26" s="197"/>
      <c r="D26" s="333" t="s">
        <v>163</v>
      </c>
      <c r="E26" s="193"/>
    </row>
    <row r="27" spans="2:5" s="184" customFormat="1" ht="35.25" customHeight="1" x14ac:dyDescent="0.2">
      <c r="B27" s="188"/>
      <c r="C27" s="197"/>
      <c r="D27" s="333" t="s">
        <v>164</v>
      </c>
      <c r="E27" s="193"/>
    </row>
    <row r="28" spans="2:5" s="184" customFormat="1" ht="35.25" customHeight="1" x14ac:dyDescent="0.2">
      <c r="B28" s="188"/>
      <c r="C28" s="197"/>
      <c r="D28" s="333" t="s">
        <v>165</v>
      </c>
      <c r="E28" s="193"/>
    </row>
    <row r="29" spans="2:5" s="184" customFormat="1" ht="35.25" customHeight="1" x14ac:dyDescent="0.2">
      <c r="B29" s="188"/>
      <c r="C29" s="199"/>
      <c r="D29" s="333" t="s">
        <v>166</v>
      </c>
      <c r="E29" s="193"/>
    </row>
    <row r="30" spans="2:5" s="184" customFormat="1" ht="35.25" customHeight="1" x14ac:dyDescent="0.2">
      <c r="B30" s="188"/>
      <c r="C30" s="199"/>
      <c r="D30" s="333" t="s">
        <v>167</v>
      </c>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c r="C33" s="197"/>
      <c r="D33" s="333" t="s">
        <v>168</v>
      </c>
      <c r="E33" s="193"/>
    </row>
    <row r="34" spans="2:5" s="184" customFormat="1" ht="35.25" customHeight="1" x14ac:dyDescent="0.2">
      <c r="B34" s="188"/>
      <c r="C34" s="197"/>
      <c r="D34" s="333" t="s">
        <v>169</v>
      </c>
      <c r="E34" s="193"/>
    </row>
    <row r="35" spans="2:5" s="184" customFormat="1" ht="35.25" customHeight="1" x14ac:dyDescent="0.2">
      <c r="B35" s="188"/>
      <c r="C35" s="197"/>
      <c r="D35" s="333" t="s">
        <v>170</v>
      </c>
      <c r="E35" s="193"/>
    </row>
    <row r="36" spans="2:5" s="184" customFormat="1" ht="35.25" customHeight="1" x14ac:dyDescent="0.2">
      <c r="B36" s="188"/>
      <c r="C36" s="199"/>
      <c r="D36" s="333" t="s">
        <v>171</v>
      </c>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t="s">
        <v>172</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c r="C47" s="197"/>
      <c r="D47" s="333" t="s">
        <v>173</v>
      </c>
      <c r="E47" s="193"/>
    </row>
    <row r="48" spans="2:5" s="184" customFormat="1" ht="35.25" customHeight="1" x14ac:dyDescent="0.2">
      <c r="B48" s="188"/>
      <c r="C48" s="197"/>
      <c r="D48" s="333" t="s">
        <v>174</v>
      </c>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t="s">
        <v>175</v>
      </c>
      <c r="E55" s="203"/>
    </row>
    <row r="56" spans="2:5" s="204" customFormat="1" ht="35.25" customHeight="1" x14ac:dyDescent="0.2">
      <c r="B56" s="188"/>
      <c r="C56" s="199"/>
      <c r="D56" s="333" t="s">
        <v>176</v>
      </c>
      <c r="E56" s="203"/>
    </row>
    <row r="57" spans="2:5" s="204" customFormat="1" ht="35.25" customHeight="1" x14ac:dyDescent="0.2">
      <c r="B57" s="188"/>
      <c r="C57" s="199"/>
      <c r="D57" s="333" t="s">
        <v>177</v>
      </c>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c r="C62" s="202"/>
      <c r="D62" s="333" t="s">
        <v>178</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t="s">
        <v>175</v>
      </c>
      <c r="E69" s="203"/>
    </row>
    <row r="70" spans="2:5" s="204" customFormat="1" ht="35.25" customHeight="1" x14ac:dyDescent="0.2">
      <c r="B70" s="188"/>
      <c r="C70" s="197"/>
      <c r="D70" s="333" t="s">
        <v>176</v>
      </c>
      <c r="E70" s="203"/>
    </row>
    <row r="71" spans="2:5" s="204" customFormat="1" ht="35.25" customHeight="1" x14ac:dyDescent="0.2">
      <c r="B71" s="188"/>
      <c r="C71" s="199"/>
      <c r="D71" s="333" t="s">
        <v>177</v>
      </c>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c r="C76" s="202"/>
      <c r="D76" s="333" t="s">
        <v>175</v>
      </c>
      <c r="E76" s="203"/>
    </row>
    <row r="77" spans="2:5" s="204" customFormat="1" ht="35.25" customHeight="1" x14ac:dyDescent="0.2">
      <c r="B77" s="188"/>
      <c r="C77" s="197"/>
      <c r="D77" s="333" t="s">
        <v>176</v>
      </c>
      <c r="E77" s="203"/>
    </row>
    <row r="78" spans="2:5" s="204" customFormat="1" ht="35.25" customHeight="1" x14ac:dyDescent="0.2">
      <c r="B78" s="188"/>
      <c r="C78" s="199"/>
      <c r="D78" s="333" t="s">
        <v>177</v>
      </c>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J3" zoomScale="90" zoomScaleNormal="90" workbookViewId="0">
      <selection activeCell="Z21" sqref="Z21:Z22"/>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customWidth="1"/>
    <col min="6" max="6" width="15.140625" style="9" customWidth="1"/>
    <col min="7" max="8" width="16.28515625" style="9" customWidth="1"/>
    <col min="9" max="9" width="15.5703125" style="9" customWidth="1"/>
    <col min="10" max="10" width="15.7109375" style="9" customWidth="1"/>
    <col min="11" max="12" width="16.28515625" style="9" customWidth="1"/>
    <col min="13" max="13" width="16.85546875" style="9" customWidth="1"/>
    <col min="14" max="14" width="16.85546875" style="11" customWidth="1"/>
    <col min="15" max="16" width="16.85546875" style="9" customWidth="1"/>
    <col min="17" max="18" width="15.5703125" style="9" bestFit="1" customWidth="1"/>
    <col min="19" max="19" width="16.28515625" style="9" bestFit="1" customWidth="1"/>
    <col min="20" max="21" width="16.85546875" style="9" bestFit="1" customWidth="1"/>
    <col min="22" max="22" width="17.28515625" style="9" customWidth="1"/>
    <col min="23" max="23" width="16.85546875" style="9" bestFit="1" customWidth="1"/>
    <col min="24" max="24" width="18"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Humana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Humana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417">
        <v>2998488.9700000007</v>
      </c>
      <c r="R21" s="418">
        <v>4019561.2800000003</v>
      </c>
      <c r="S21" s="166"/>
      <c r="T21" s="164"/>
      <c r="U21" s="417">
        <v>24675351.120879672</v>
      </c>
      <c r="V21" s="418">
        <v>35333077.493484706</v>
      </c>
      <c r="W21" s="166"/>
      <c r="X21" s="164"/>
      <c r="Y21" s="417">
        <v>8440191.0391203351</v>
      </c>
      <c r="Z21" s="418">
        <v>5293697.4165152935</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419">
        <v>2998065.1799999988</v>
      </c>
      <c r="R22" s="419">
        <v>4046085.5900000012</v>
      </c>
      <c r="S22" s="250">
        <f>'Pt 1 Summary of Data'!L24</f>
        <v>4374738.1000000006</v>
      </c>
      <c r="T22" s="251">
        <f>SUM(Q22:S22)</f>
        <v>11418888.870000001</v>
      </c>
      <c r="U22" s="419">
        <v>24676105.161631893</v>
      </c>
      <c r="V22" s="419">
        <v>35211049.86289379</v>
      </c>
      <c r="W22" s="250">
        <f>'Pt 1 Summary of Data'!N24</f>
        <v>38489765.131203562</v>
      </c>
      <c r="X22" s="251">
        <f>SUM(U22:W22)</f>
        <v>98376920.155729249</v>
      </c>
      <c r="Y22" s="419">
        <v>8440448.9583681226</v>
      </c>
      <c r="Z22" s="419">
        <v>5708842.4671062091</v>
      </c>
      <c r="AA22" s="250">
        <f>'Pt 1 Summary of Data'!P24</f>
        <v>9431949.3287964351</v>
      </c>
      <c r="AB22" s="251">
        <f>SUM(Y22:AA22)</f>
        <v>23581240.754270766</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2998065.1799999988</v>
      </c>
      <c r="R23" s="252">
        <f>SUM(R$22:R$22)</f>
        <v>4046085.5900000012</v>
      </c>
      <c r="S23" s="252">
        <f>SUM(S$22:S$22)</f>
        <v>4374738.1000000006</v>
      </c>
      <c r="T23" s="251">
        <f>SUM(Q23:S23)</f>
        <v>11418888.870000001</v>
      </c>
      <c r="U23" s="252">
        <f>SUM(U$22:U$22)</f>
        <v>24676105.161631893</v>
      </c>
      <c r="V23" s="252">
        <f>SUM(V$22:V$22)</f>
        <v>35211049.86289379</v>
      </c>
      <c r="W23" s="252">
        <f>SUM(W$22:W$22)</f>
        <v>38489765.131203562</v>
      </c>
      <c r="X23" s="251">
        <f>SUM(U23:W23)</f>
        <v>98376920.155729249</v>
      </c>
      <c r="Y23" s="413">
        <f>SUM(Y$22:Y$22)</f>
        <v>8440448.9583681226</v>
      </c>
      <c r="Z23" s="252">
        <f>SUM(Z$22:Z$22)</f>
        <v>5708842.4671062091</v>
      </c>
      <c r="AA23" s="252">
        <f>SUM(AA$22:AA$22)</f>
        <v>9431949.3287964351</v>
      </c>
      <c r="AB23" s="251">
        <f>SUM(Y23:AA23)</f>
        <v>23581240.754270766</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420">
        <v>7206930.1700000018</v>
      </c>
      <c r="R26" s="421">
        <v>7867702.2799999975</v>
      </c>
      <c r="S26" s="259">
        <f>'Pt 1 Summary of Data'!L21</f>
        <v>8465906.1699999999</v>
      </c>
      <c r="T26" s="251">
        <f>SUM(Q26:S26)</f>
        <v>23540538.619999997</v>
      </c>
      <c r="U26" s="420">
        <v>42091911.297720417</v>
      </c>
      <c r="V26" s="421">
        <v>50367206.420577705</v>
      </c>
      <c r="W26" s="259">
        <f>'Pt 1 Summary of Data'!N21</f>
        <v>56915861.908005401</v>
      </c>
      <c r="X26" s="251">
        <f>SUM(U26:W26)</f>
        <v>149374979.62630352</v>
      </c>
      <c r="Y26" s="420">
        <v>11487956.122279583</v>
      </c>
      <c r="Z26" s="421">
        <v>7040123.6494223159</v>
      </c>
      <c r="AA26" s="259">
        <f>'Pt 1 Summary of Data'!P21</f>
        <v>11814485.181994598</v>
      </c>
      <c r="AB26" s="251">
        <f>SUM(Y26:AA26)</f>
        <v>30342564.953696497</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420">
        <v>761205.26</v>
      </c>
      <c r="R27" s="421">
        <v>559945.66999999993</v>
      </c>
      <c r="S27" s="259">
        <f>'Pt 1 Summary of Data'!L35</f>
        <v>658294.68000000005</v>
      </c>
      <c r="T27" s="251">
        <f>SUM(Q27:S27)</f>
        <v>1979445.6099999999</v>
      </c>
      <c r="U27" s="420">
        <v>3093417.0854086098</v>
      </c>
      <c r="V27" s="421">
        <v>1669777.624928517</v>
      </c>
      <c r="W27" s="259">
        <f>'Pt 1 Summary of Data'!N35</f>
        <v>1711893.6301891303</v>
      </c>
      <c r="X27" s="251">
        <f>SUM(U27:W27)</f>
        <v>6475088.3405262567</v>
      </c>
      <c r="Y27" s="420">
        <v>844267.73459139012</v>
      </c>
      <c r="Z27" s="421">
        <v>233378.20507148287</v>
      </c>
      <c r="AA27" s="259">
        <f>'Pt 1 Summary of Data'!P35</f>
        <v>345987.44981087331</v>
      </c>
      <c r="AB27" s="251">
        <f>SUM(Y27:AA27)</f>
        <v>1423633.3894737463</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6445724.910000002</v>
      </c>
      <c r="R28" s="259">
        <f t="shared" si="0"/>
        <v>7307756.6099999975</v>
      </c>
      <c r="S28" s="259">
        <f t="shared" si="0"/>
        <v>7807611.4900000002</v>
      </c>
      <c r="T28" s="104">
        <f>T$26-T$27</f>
        <v>21561093.009999998</v>
      </c>
      <c r="U28" s="259">
        <f t="shared" si="0"/>
        <v>38998494.212311804</v>
      </c>
      <c r="V28" s="259">
        <f t="shared" si="0"/>
        <v>48697428.795649186</v>
      </c>
      <c r="W28" s="259">
        <f t="shared" si="0"/>
        <v>55203968.277816273</v>
      </c>
      <c r="X28" s="104">
        <f>X$26-X$27</f>
        <v>142899891.28577727</v>
      </c>
      <c r="Y28" s="103">
        <f t="shared" si="0"/>
        <v>10643688.387688192</v>
      </c>
      <c r="Z28" s="259">
        <f t="shared" si="0"/>
        <v>6806745.4443508331</v>
      </c>
      <c r="AA28" s="259">
        <f t="shared" si="0"/>
        <v>11468497.732183725</v>
      </c>
      <c r="AB28" s="104">
        <f>AB$26-AB$27</f>
        <v>28918931.564222749</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422">
        <v>17837</v>
      </c>
      <c r="R30" s="422">
        <v>19540.75</v>
      </c>
      <c r="S30" s="265">
        <f>'Pt 1 Summary of Data'!L49</f>
        <v>19653.5</v>
      </c>
      <c r="T30" s="266">
        <f>SUM(Q30:S30)</f>
        <v>57031.25</v>
      </c>
      <c r="U30" s="423">
        <v>73499.292319066837</v>
      </c>
      <c r="V30" s="422">
        <v>91319.290958732498</v>
      </c>
      <c r="W30" s="268">
        <f>'Pt 1 Summary of Data'!N49</f>
        <v>101107.22563590582</v>
      </c>
      <c r="X30" s="266">
        <f>SUM(U30:W30)</f>
        <v>265925.80891370517</v>
      </c>
      <c r="Y30" s="422">
        <v>25056.207680933174</v>
      </c>
      <c r="Z30" s="422">
        <v>12684.125707934161</v>
      </c>
      <c r="AA30" s="268">
        <f>'Pt 1 Summary of Data'!P49</f>
        <v>20436.27436409425</v>
      </c>
      <c r="AB30" s="266">
        <f>SUM(Y30:AA30)</f>
        <v>58176.607752961587</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0.5296062154503921</v>
      </c>
      <c r="U33" s="277"/>
      <c r="V33" s="278"/>
      <c r="W33" s="278"/>
      <c r="X33" s="279">
        <f>IF(X30&lt;1000,"Not Required to Calculate",X23/X28)</f>
        <v>0.6884324352563076</v>
      </c>
      <c r="Y33" s="277"/>
      <c r="Z33" s="278"/>
      <c r="AA33" s="278"/>
      <c r="AB33" s="414">
        <f>IF(AB30&lt;1000,"Not Required to Calculate",AB23/AB28)</f>
        <v>0.81542572559784532</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Humana Insurance Company</v>
      </c>
      <c r="C8" s="335"/>
    </row>
    <row r="9" spans="2:3" s="2" customFormat="1" ht="15.75" customHeight="1" x14ac:dyDescent="0.25">
      <c r="B9" s="52" t="s">
        <v>90</v>
      </c>
      <c r="C9" s="335"/>
    </row>
    <row r="10" spans="2:3" s="2" customFormat="1" ht="15.75" customHeight="1" x14ac:dyDescent="0.25">
      <c r="B10" s="283" t="str">
        <f>'Cover Page'!C9</f>
        <v>Humana Insurance Company</v>
      </c>
      <c r="C10" s="335"/>
    </row>
    <row r="11" spans="2:3" s="2" customFormat="1" ht="15.75" x14ac:dyDescent="0.25">
      <c r="B11" s="52" t="s">
        <v>85</v>
      </c>
    </row>
    <row r="12" spans="2:3" s="2" customFormat="1" x14ac:dyDescent="0.2">
      <c r="B12" s="183" t="str">
        <f>'Cover Page'!C6</f>
        <v>2022</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Humana Insurance Company</v>
      </c>
    </row>
    <row r="9" spans="2:4" ht="15.75" customHeight="1" x14ac:dyDescent="0.25">
      <c r="B9" s="52" t="s">
        <v>90</v>
      </c>
    </row>
    <row r="10" spans="2:4" ht="15.75" customHeight="1" x14ac:dyDescent="0.25">
      <c r="B10" s="283" t="str">
        <f>'Cover Page'!C9</f>
        <v>Humana Insurance Company</v>
      </c>
    </row>
    <row r="11" spans="2:4" ht="15.75" x14ac:dyDescent="0.25">
      <c r="B11" s="52" t="s">
        <v>85</v>
      </c>
    </row>
    <row r="12" spans="2:4" x14ac:dyDescent="0.2">
      <c r="B12" s="183" t="str">
        <f>'Cover Page'!C6</f>
        <v>2022</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2023-07-27T14:19:13Z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693d65c6-5cba-4203-a6e6-0fdb69351978</vt:lpwstr>
  </property>
  <property fmtid="{D5CDD505-2E9C-101B-9397-08002B2CF9AE}" pid="4" name="ScannedBy">
    <vt:lpwstr>TCS-ContentScanned</vt:lpwstr>
  </property>
  <property fmtid="{D5CDD505-2E9C-101B-9397-08002B2CF9AE}" pid="5" name="HumanaClassification">
    <vt:lpwstr>I</vt:lpwstr>
  </property>
  <property fmtid="{D5CDD505-2E9C-101B-9397-08002B2CF9AE}" pid="6" name="MSIP_Label_e2b6c078-73cb-4371-8a5b-e9fc18accbf8_Enabled">
    <vt:lpwstr>true</vt:lpwstr>
  </property>
  <property fmtid="{D5CDD505-2E9C-101B-9397-08002B2CF9AE}" pid="7" name="MSIP_Label_e2b6c078-73cb-4371-8a5b-e9fc18accbf8_SetDate">
    <vt:lpwstr>2023-06-15T14:40:29Z</vt:lpwstr>
  </property>
  <property fmtid="{D5CDD505-2E9C-101B-9397-08002B2CF9AE}" pid="8" name="MSIP_Label_e2b6c078-73cb-4371-8a5b-e9fc18accbf8_Method">
    <vt:lpwstr>Standard</vt:lpwstr>
  </property>
  <property fmtid="{D5CDD505-2E9C-101B-9397-08002B2CF9AE}" pid="9" name="MSIP_Label_e2b6c078-73cb-4371-8a5b-e9fc18accbf8_Name">
    <vt:lpwstr>INTERNAL</vt:lpwstr>
  </property>
  <property fmtid="{D5CDD505-2E9C-101B-9397-08002B2CF9AE}" pid="10" name="MSIP_Label_e2b6c078-73cb-4371-8a5b-e9fc18accbf8_SiteId">
    <vt:lpwstr>56c62bbe-8598-4b85-9e51-1ca753fa50f2</vt:lpwstr>
  </property>
  <property fmtid="{D5CDD505-2E9C-101B-9397-08002B2CF9AE}" pid="11" name="MSIP_Label_e2b6c078-73cb-4371-8a5b-e9fc18accbf8_ActionId">
    <vt:lpwstr>c3c1d4b7-b0c4-45ac-9368-5fdc382b374f</vt:lpwstr>
  </property>
  <property fmtid="{D5CDD505-2E9C-101B-9397-08002B2CF9AE}" pid="12" name="MSIP_Label_e2b6c078-73cb-4371-8a5b-e9fc18accbf8_ContentBits">
    <vt:lpwstr>0</vt:lpwstr>
  </property>
</Properties>
</file>