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BC7699DC-FA8C-4235-8A6A-41B8F40EF03A}" xr6:coauthVersionLast="47" xr6:coauthVersionMax="47" xr10:uidLastSave="{00000000-0000-0000-0000-000000000000}"/>
  <bookViews>
    <workbookView xWindow="-28920" yWindow="-120" windowWidth="29040" windowHeight="15840" tabRatio="646" activeTab="2"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 i="10" l="1"/>
  <c r="Z21" i="10"/>
  <c r="U21" i="10"/>
  <c r="V21" i="10"/>
  <c r="Q21" i="10"/>
  <c r="R21" i="10"/>
  <c r="I28" i="10"/>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<sst xmlns="http://schemas.openxmlformats.org/spreadsheetml/2006/main" count="323" uniqueCount="180">
  <si>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</si>
  <si>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</si>
  <si>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</si>
  <si>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</si>
  <si>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</si>
  <si>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</si>
  <si>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</si>
  <si>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</si>
  <si>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</si>
  <si>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</si>
  <si>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</si>
  <si>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</si>
  <si>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</si>
  <si>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</si>
  <si>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</si>
  <si>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</si>
  <si>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</si>
  <si>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</si>
  <si>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</si>
  <si>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</si>
  <si>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</si>
  <si>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</si>
  <si>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</si>
  <si>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</si>
  <si>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</si>
  <si>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</si>
  <si>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</si>
  <si>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</si>
  <si>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</si>
  <si>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</si>
  <si>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</si>
  <si>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</si>
  <si>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</si>
  <si>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</si>
  <si>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</si>
  <si>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</si>
  <si>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</si>
  <si>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</si>
  <si>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</si>
  <si>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</si>
  <si>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</si>
  <si>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</si>
  <si>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</si>
  <si>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</si>
  <si>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</si>
  <si>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</si>
  <si>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</si>
  <si>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</si>
  <si>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</si>
  <si>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</si>
  <si>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</si>
  <si>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</si>
  <si>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</si>
  <si>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</si>
  <si>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</si>
  <si>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</si>
  <si>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</si>
  <si>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</si>
  <si>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</si>
  <si>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</si>
  <si>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</si>
  <si>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</si>
  <si>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</si>
  <si>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</si>
  <si>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</si>
  <si>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</si>
  <si>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</si>
  <si>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</si>
  <si>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</si>
  <si>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</si>
  <si>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</si>
  <si>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</si>
  <si>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</si>
  <si>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</si>
  <si>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</si>
  <si>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</si>
  <si>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</si>
  <si>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</si>
  <si>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</si>
  <si>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</si>
  <si>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</si>
  <si>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</si>
  <si>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</si>
  <si>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</si>
  <si>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</si>
  <si>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</si>
  <si>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</si>
  <si>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</si>
  <si>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</si>
  <si>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</si>
  <si>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</si>
  <si>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</si>
  <si>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</si>
  <si>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</si>
  <si>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</si>
  <si>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</si>
  <si>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</si>
  <si>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</si>
  <si>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</si>
  <si>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</si>
  <si>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</si>
  <si>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</si>
  <si>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</si>
  <si>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</si>
  <si>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</si>
  <si>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</si>
  <si>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</si>
  <si>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</si>
  <si>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</si>
  <si>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</si>
  <si>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</si>
  <si>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</si>
  <si>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</si>
  <si>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</si>
  <si>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</si>
  <si>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</si>
  <si>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</si>
  <si>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</si>
  <si>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</si>
  <si>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</si>
  <si>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</si>
  <si>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</si>
  <si>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</si>
  <si>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</si>
  <si>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</si>
  <si>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</si>
  <si>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</si>
  <si>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</si>
  <si>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</si>
  <si>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</si>
  <si>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</si>
  <si>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</si>
  <si>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</si>
  <si>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</si>
  <si>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</si>
  <si>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</si>
  <si>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</si>
  <si>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</si>
  <si>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</si>
  <si>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</si>
  <si>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</si>
  <si>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</si>
  <si>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</si>
  <si>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</si>
  <si>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</si>
  <si>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</si>
  <si>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</si>
  <si>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</si>
  <si>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</si>
  <si>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</si>
  <si>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</si>
  <si>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</si>
  <si>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</si>
  <si>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</si>
  <si>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</si>
  <si>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</si>
  <si>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</si>
  <si>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</si>
  <si>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</si>
  <si>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</si>
  <si>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</si>
  <si>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HumanaDental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</si>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</sst>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c\vdrive\fin01\prov\Health%20Care%20Reform\MLR%20Rebate%20Calc\Reporting\Consolidated%20Dental%20-%20MLR22\HDIC%20-%20CA%20Dental%20MLR%20-%202022.xlsx" TargetMode="External"/><Relationship Id="rId1" Type="http://schemas.openxmlformats.org/officeDocument/2006/relationships/externalLinkPath" Target="/fin01/prov/Health%20Care%20Reform/MLR%20Rebate%20Calc/Reporting/Consolidated%20Dental%20-%20MLR22/HDIC%20-%20CA%20Dental%20MLR%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Pt 1 Summary of Data"/>
      <sheetName val="Pt 2 Premium and Claims"/>
      <sheetName val="Pt 3 Expense Allocation"/>
      <sheetName val="Pt 4 MLR Calculation"/>
      <sheetName val="Pt 5 Additional Responses"/>
      <sheetName val="Attestation"/>
    </sheetNames>
    <sheetDataSet>
      <sheetData sheetId="0"/>
      <sheetData sheetId="1"/>
      <sheetData sheetId="2"/>
      <sheetData sheetId="3"/>
      <sheetData sheetId="4">
        <row r="21">
          <cell r="R21">
            <v>705420.59999999974</v>
          </cell>
          <cell r="V21">
            <v>4318081.38673105</v>
          </cell>
          <cell r="Z21">
            <v>6663525.57326895</v>
          </cell>
        </row>
        <row r="22">
          <cell r="S22">
            <v>614318.46999999986</v>
          </cell>
          <cell r="W22">
            <v>3491199.0566900168</v>
          </cell>
          <cell r="AA22">
            <v>6295216.9233099846</v>
          </cell>
        </row>
      </sheetData>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28" sqref="C28"/>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415" t="s">
        <v>161</v>
      </c>
    </row>
    <row r="9" spans="1:3" ht="15.75" x14ac:dyDescent="0.2">
      <c r="A9" s="31" t="s">
        <v>3</v>
      </c>
      <c r="B9" s="32" t="s">
        <v>89</v>
      </c>
      <c r="C9" s="415" t="s">
        <v>161</v>
      </c>
    </row>
    <row r="10" spans="1:3" ht="16.5" thickBot="1" x14ac:dyDescent="0.3">
      <c r="A10" s="35" t="s">
        <v>4</v>
      </c>
      <c r="B10" s="36" t="s">
        <v>86</v>
      </c>
      <c r="C10" s="416"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9" zoomScale="85" zoomScaleNormal="85" workbookViewId="0">
      <selection activeCell="R50" sqref="R50"/>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HumanaDental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HumanaDental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2023</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1014341.0199999999</v>
      </c>
      <c r="L21" s="78">
        <f>'Pt 2 Premium and Claims'!L22+'Pt 2 Premium and Claims'!L23-'Pt 2 Premium and Claims'!L24-'Pt 2 Premium and Claims'!L25</f>
        <v>1014341.0199999998</v>
      </c>
      <c r="M21" s="77">
        <f>'Pt 2 Premium and Claims'!M22+'Pt 2 Premium and Claims'!M23-'Pt 2 Premium and Claims'!M24-'Pt 2 Premium and Claims'!M25</f>
        <v>6711846.5494841896</v>
      </c>
      <c r="N21" s="78">
        <f>'Pt 2 Premium and Claims'!N22+'Pt 2 Premium and Claims'!N23-'Pt 2 Premium and Claims'!N24-'Pt 2 Premium and Claims'!N25</f>
        <v>6714964.8600000013</v>
      </c>
      <c r="O21" s="77">
        <f>'Pt 2 Premium and Claims'!O22+'Pt 2 Premium and Claims'!O23-'Pt 2 Premium and Claims'!O24-'Pt 2 Premium and Claims'!O25</f>
        <v>6928839.9005158097</v>
      </c>
      <c r="P21" s="78">
        <f>'Pt 2 Premium and Claims'!P22+'Pt 2 Premium and Claims'!P23-'Pt 2 Premium and Claims'!P24-'Pt 2 Premium and Claims'!P25</f>
        <v>6931257.3699999992</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488600.02</v>
      </c>
      <c r="L24" s="78">
        <f>'Pt 2 Premium and Claims'!L51</f>
        <v>496651.25999999995</v>
      </c>
      <c r="M24" s="77">
        <f>'Pt 2 Premium and Claims'!M51</f>
        <v>3018949.6534858369</v>
      </c>
      <c r="N24" s="78">
        <f>'Pt 2 Premium and Claims'!N51</f>
        <v>3166216.1348436545</v>
      </c>
      <c r="O24" s="77">
        <f>'Pt 2 Premium and Claims'!O51</f>
        <v>7476065.246514163</v>
      </c>
      <c r="P24" s="78">
        <f>'Pt 2 Premium and Claims'!P51</f>
        <v>7764731.1851563472</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-31519.760000000002</v>
      </c>
      <c r="L28" s="101">
        <v>-31519.760000000002</v>
      </c>
      <c r="M28" s="99">
        <v>-8228.1016518629494</v>
      </c>
      <c r="N28" s="98">
        <v>-8228.1016518629494</v>
      </c>
      <c r="O28" s="99">
        <v>-16085.958348137099</v>
      </c>
      <c r="P28" s="101">
        <v>-16085.958348137099</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-2027.55</v>
      </c>
      <c r="L31" s="101">
        <v>-2027.55</v>
      </c>
      <c r="M31" s="99">
        <v>-699.86407149681099</v>
      </c>
      <c r="N31" s="98">
        <v>-699.86407149681099</v>
      </c>
      <c r="O31" s="99">
        <v>-1368.2359285031901</v>
      </c>
      <c r="P31" s="101">
        <v>-1368.2359285031901</v>
      </c>
    </row>
    <row r="32" spans="2:16" x14ac:dyDescent="0.2">
      <c r="B32" s="75"/>
      <c r="C32" s="94"/>
      <c r="D32" s="393" t="s">
        <v>104</v>
      </c>
      <c r="E32" s="99"/>
      <c r="F32" s="101"/>
      <c r="G32" s="97"/>
      <c r="H32" s="98"/>
      <c r="I32" s="99"/>
      <c r="J32" s="100"/>
      <c r="K32" s="99">
        <v>23742.71</v>
      </c>
      <c r="L32" s="101">
        <v>23742.71</v>
      </c>
      <c r="M32" s="99">
        <v>63105.180891579999</v>
      </c>
      <c r="N32" s="98">
        <v>63105.180891579999</v>
      </c>
      <c r="O32" s="99">
        <v>123370.77910842</v>
      </c>
      <c r="P32" s="101">
        <v>123370.77910842</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v>2173.5</v>
      </c>
      <c r="L34" s="101">
        <v>2173.5</v>
      </c>
      <c r="M34" s="99">
        <v>3643.6417300343401</v>
      </c>
      <c r="N34" s="98">
        <v>3643.6417300343401</v>
      </c>
      <c r="O34" s="99">
        <v>7123.3282699656602</v>
      </c>
      <c r="P34" s="101">
        <v>7123.3282699656602</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-7631.1000000000058</v>
      </c>
      <c r="L35" s="104">
        <f t="shared" si="0"/>
        <v>-7631.1000000000058</v>
      </c>
      <c r="M35" s="103">
        <f t="shared" si="0"/>
        <v>57820.856898254577</v>
      </c>
      <c r="N35" s="104">
        <f t="shared" si="0"/>
        <v>57820.856898254577</v>
      </c>
      <c r="O35" s="103">
        <f t="shared" si="0"/>
        <v>113039.91310174536</v>
      </c>
      <c r="P35" s="104">
        <f t="shared" si="0"/>
        <v>113039.91310174536</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-12196</v>
      </c>
      <c r="L38" s="101">
        <v>-12196</v>
      </c>
      <c r="M38" s="99">
        <v>45166.2748925224</v>
      </c>
      <c r="N38" s="101">
        <v>45166.2748925224</v>
      </c>
      <c r="O38" s="99">
        <v>88300.175107477597</v>
      </c>
      <c r="P38" s="101">
        <v>88300.175107477597</v>
      </c>
    </row>
    <row r="39" spans="2:16" x14ac:dyDescent="0.2">
      <c r="B39" s="107"/>
      <c r="C39" s="94">
        <v>4.2</v>
      </c>
      <c r="D39" s="393" t="s">
        <v>19</v>
      </c>
      <c r="E39" s="99"/>
      <c r="F39" s="101"/>
      <c r="G39" s="97"/>
      <c r="H39" s="101"/>
      <c r="I39" s="99"/>
      <c r="J39" s="101"/>
      <c r="K39" s="99">
        <v>51294.96</v>
      </c>
      <c r="L39" s="101">
        <v>51294.96</v>
      </c>
      <c r="M39" s="99">
        <v>248491.80287865701</v>
      </c>
      <c r="N39" s="101">
        <v>248491.80287865701</v>
      </c>
      <c r="O39" s="99">
        <v>485802.06712134299</v>
      </c>
      <c r="P39" s="101">
        <v>485802.06712134299</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9636.4500000000007</v>
      </c>
      <c r="L41" s="101">
        <v>9636.4500000000007</v>
      </c>
      <c r="M41" s="102">
        <v>18695.71418704333</v>
      </c>
      <c r="N41" s="101">
        <v>18695.71418704333</v>
      </c>
      <c r="O41" s="102">
        <v>36550.165812956671</v>
      </c>
      <c r="P41" s="101">
        <v>36550.165812956671</v>
      </c>
    </row>
    <row r="42" spans="2:16" ht="30" x14ac:dyDescent="0.2">
      <c r="B42" s="107"/>
      <c r="C42" s="108"/>
      <c r="D42" s="395" t="s">
        <v>123</v>
      </c>
      <c r="E42" s="102"/>
      <c r="F42" s="101"/>
      <c r="G42" s="401"/>
      <c r="H42" s="101"/>
      <c r="I42" s="102"/>
      <c r="J42" s="101"/>
      <c r="K42" s="102">
        <v>64.05</v>
      </c>
      <c r="L42" s="101">
        <v>64.05</v>
      </c>
      <c r="M42" s="102">
        <v>134.06757371736899</v>
      </c>
      <c r="N42" s="101">
        <v>134.06757371736899</v>
      </c>
      <c r="O42" s="102">
        <v>262.10242628263097</v>
      </c>
      <c r="P42" s="101">
        <v>262.10242628263097</v>
      </c>
    </row>
    <row r="43" spans="2:16" x14ac:dyDescent="0.2">
      <c r="B43" s="107"/>
      <c r="C43" s="94">
        <v>4.4000000000000004</v>
      </c>
      <c r="D43" s="393" t="s">
        <v>20</v>
      </c>
      <c r="E43" s="102"/>
      <c r="F43" s="403"/>
      <c r="G43" s="401"/>
      <c r="H43" s="97"/>
      <c r="I43" s="102"/>
      <c r="J43" s="97"/>
      <c r="K43" s="102">
        <v>602786.22000000009</v>
      </c>
      <c r="L43" s="97">
        <v>602786.22000000009</v>
      </c>
      <c r="M43" s="102">
        <v>724162.55950482888</v>
      </c>
      <c r="N43" s="97">
        <v>724162.55950482888</v>
      </c>
      <c r="O43" s="102">
        <v>1415739.5304951754</v>
      </c>
      <c r="P43" s="403">
        <v>1415739.5304951754</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651585.68000000005</v>
      </c>
      <c r="L44" s="104">
        <f t="shared" si="1"/>
        <v>651585.68000000005</v>
      </c>
      <c r="M44" s="103">
        <f t="shared" si="1"/>
        <v>1036650.419036769</v>
      </c>
      <c r="N44" s="104">
        <f t="shared" si="1"/>
        <v>1036650.419036769</v>
      </c>
      <c r="O44" s="103">
        <f t="shared" si="1"/>
        <v>2026654.0409632353</v>
      </c>
      <c r="P44" s="104">
        <f t="shared" si="1"/>
        <v>2026654.0409632353</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3153</v>
      </c>
      <c r="L47" s="113">
        <v>3153</v>
      </c>
      <c r="M47" s="112">
        <v>8455.4923313279396</v>
      </c>
      <c r="N47" s="113">
        <v>8455.4923313279396</v>
      </c>
      <c r="O47" s="112">
        <v>16530.5076686721</v>
      </c>
      <c r="P47" s="389">
        <v>16530.5076686721</v>
      </c>
    </row>
    <row r="48" spans="2:16" s="37" customFormat="1" x14ac:dyDescent="0.2">
      <c r="B48" s="90"/>
      <c r="C48" s="94">
        <v>5.2</v>
      </c>
      <c r="D48" s="393" t="s">
        <v>27</v>
      </c>
      <c r="E48" s="112"/>
      <c r="F48" s="404"/>
      <c r="G48" s="113"/>
      <c r="H48" s="113"/>
      <c r="I48" s="112"/>
      <c r="J48" s="113"/>
      <c r="K48" s="112">
        <v>40682</v>
      </c>
      <c r="L48" s="113">
        <v>40682</v>
      </c>
      <c r="M48" s="112">
        <v>104902.425024526</v>
      </c>
      <c r="N48" s="113">
        <v>104902.425024526</v>
      </c>
      <c r="O48" s="112">
        <v>205068.57497547401</v>
      </c>
      <c r="P48" s="114">
        <v>205068.57497547401</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3390.1666666666665</v>
      </c>
      <c r="L49" s="116">
        <f t="shared" si="2"/>
        <v>3390.1666666666665</v>
      </c>
      <c r="M49" s="115">
        <f>M48/12</f>
        <v>8741.8687520438343</v>
      </c>
      <c r="N49" s="116">
        <f>N48/12</f>
        <v>8741.8687520438343</v>
      </c>
      <c r="O49" s="115">
        <f t="shared" si="2"/>
        <v>17089.047914622835</v>
      </c>
      <c r="P49" s="116">
        <f t="shared" si="2"/>
        <v>17089.047914622835</v>
      </c>
    </row>
    <row r="50" spans="2:16" ht="45" customHeight="1" x14ac:dyDescent="0.2">
      <c r="B50" s="117"/>
      <c r="C50" s="118"/>
      <c r="D50" s="119"/>
      <c r="E50" s="317" t="str">
        <f>"Grand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A18" zoomScale="80" zoomScaleNormal="80" workbookViewId="0">
      <selection activeCell="W37" sqref="W3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HumanaDental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HumanaDental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2023</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1009686.21</v>
      </c>
      <c r="L22" s="155">
        <v>1014341.0199999998</v>
      </c>
      <c r="M22" s="154">
        <v>6711846.5494841896</v>
      </c>
      <c r="N22" s="155">
        <v>6714964.8600000013</v>
      </c>
      <c r="O22" s="154">
        <v>6928839.9005158097</v>
      </c>
      <c r="P22" s="155">
        <v>6931257.3699999992</v>
      </c>
    </row>
    <row r="23" spans="1:16" s="25" customFormat="1" x14ac:dyDescent="0.2">
      <c r="A23" s="37"/>
      <c r="B23" s="75"/>
      <c r="C23" s="76">
        <v>1.2</v>
      </c>
      <c r="D23" s="393" t="s">
        <v>16</v>
      </c>
      <c r="E23" s="154"/>
      <c r="F23" s="155"/>
      <c r="G23" s="154"/>
      <c r="H23" s="155"/>
      <c r="I23" s="154"/>
      <c r="J23" s="155"/>
      <c r="K23" s="154">
        <v>31962.46</v>
      </c>
      <c r="L23" s="155">
        <v>0</v>
      </c>
      <c r="M23" s="154">
        <v>0</v>
      </c>
      <c r="N23" s="155">
        <v>0</v>
      </c>
      <c r="O23" s="154">
        <v>0</v>
      </c>
      <c r="P23" s="155">
        <v>0</v>
      </c>
    </row>
    <row r="24" spans="1:16" s="25" customFormat="1" x14ac:dyDescent="0.2">
      <c r="A24" s="37"/>
      <c r="B24" s="75"/>
      <c r="C24" s="76">
        <v>1.3</v>
      </c>
      <c r="D24" s="393" t="s">
        <v>34</v>
      </c>
      <c r="E24" s="154"/>
      <c r="F24" s="155"/>
      <c r="G24" s="154"/>
      <c r="H24" s="155"/>
      <c r="I24" s="154"/>
      <c r="J24" s="155"/>
      <c r="K24" s="154">
        <v>27307.65</v>
      </c>
      <c r="L24" s="155">
        <v>0</v>
      </c>
      <c r="M24" s="154">
        <v>0</v>
      </c>
      <c r="N24" s="155">
        <v>0</v>
      </c>
      <c r="O24" s="154">
        <v>0</v>
      </c>
      <c r="P24" s="155">
        <v>0</v>
      </c>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497711.65</v>
      </c>
      <c r="L29" s="164"/>
      <c r="M29" s="154">
        <v>3098812.91731046</v>
      </c>
      <c r="N29" s="164"/>
      <c r="O29" s="154">
        <v>7545582.2626895402</v>
      </c>
      <c r="P29" s="164"/>
    </row>
    <row r="30" spans="1:16" s="25" customFormat="1" ht="28.5" customHeight="1" x14ac:dyDescent="0.2">
      <c r="A30" s="37"/>
      <c r="B30" s="75"/>
      <c r="C30" s="76"/>
      <c r="D30" s="395" t="s">
        <v>54</v>
      </c>
      <c r="E30" s="165"/>
      <c r="F30" s="155"/>
      <c r="G30" s="165"/>
      <c r="H30" s="155"/>
      <c r="I30" s="165"/>
      <c r="J30" s="155"/>
      <c r="K30" s="165"/>
      <c r="L30" s="155">
        <v>492252.85</v>
      </c>
      <c r="M30" s="165"/>
      <c r="N30" s="155">
        <v>3092355.2657365799</v>
      </c>
      <c r="O30" s="165"/>
      <c r="P30" s="155">
        <v>7583935.3342634216</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34587.279999999999</v>
      </c>
      <c r="L32" s="164"/>
      <c r="M32" s="154">
        <v>349826.347170402</v>
      </c>
      <c r="N32" s="166"/>
      <c r="O32" s="154">
        <v>683911.342829598</v>
      </c>
      <c r="P32" s="164"/>
    </row>
    <row r="33" spans="1:16" s="37" customFormat="1" ht="30" x14ac:dyDescent="0.2">
      <c r="B33" s="90"/>
      <c r="C33" s="76"/>
      <c r="D33" s="395" t="s">
        <v>44</v>
      </c>
      <c r="E33" s="165"/>
      <c r="F33" s="155"/>
      <c r="G33" s="165"/>
      <c r="H33" s="167"/>
      <c r="I33" s="165"/>
      <c r="J33" s="155"/>
      <c r="K33" s="165"/>
      <c r="L33" s="155">
        <v>4398.4100000000008</v>
      </c>
      <c r="M33" s="165"/>
      <c r="N33" s="167">
        <v>73860.869107074774</v>
      </c>
      <c r="O33" s="165"/>
      <c r="P33" s="155">
        <v>180795.85089292517</v>
      </c>
    </row>
    <row r="34" spans="1:16" s="25" customFormat="1" x14ac:dyDescent="0.2">
      <c r="A34" s="37"/>
      <c r="B34" s="75"/>
      <c r="C34" s="76">
        <v>2.2999999999999998</v>
      </c>
      <c r="D34" s="393" t="s">
        <v>28</v>
      </c>
      <c r="E34" s="154"/>
      <c r="F34" s="164"/>
      <c r="G34" s="154"/>
      <c r="H34" s="166"/>
      <c r="I34" s="154"/>
      <c r="J34" s="164"/>
      <c r="K34" s="154">
        <v>43698.91</v>
      </c>
      <c r="L34" s="164"/>
      <c r="M34" s="154">
        <v>429689.61099502502</v>
      </c>
      <c r="N34" s="166"/>
      <c r="O34" s="154">
        <v>753428.35900497495</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488600.02</v>
      </c>
      <c r="L51" s="104">
        <f>L30+L33+L37+L41+L44+L47+L48+L50</f>
        <v>496651.25999999995</v>
      </c>
      <c r="M51" s="103">
        <f>M29+M32-M34+M36-M38+M40+M43-M45+M47+M48-M49+M50</f>
        <v>3018949.6534858369</v>
      </c>
      <c r="N51" s="104">
        <f>N30+N33+N37+N41+N44+N47+N48+N50</f>
        <v>3166216.1348436545</v>
      </c>
      <c r="O51" s="103">
        <f>O29+O32-O34+O36-O38+O40+O43-O45+O47+O48-O49+O50</f>
        <v>7476065.246514163</v>
      </c>
      <c r="P51" s="104">
        <f>P30+P33+P37+P41+P44+P47+P48+P50</f>
        <v>7764731.1851563472</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H19" sqref="H1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HumanaDental Insurance Company</v>
      </c>
    </row>
    <row r="9" spans="2:5" s="2" customFormat="1" ht="15.75" customHeight="1" x14ac:dyDescent="0.25">
      <c r="B9" s="52" t="s">
        <v>90</v>
      </c>
    </row>
    <row r="10" spans="2:5" s="2" customFormat="1" ht="15" customHeight="1" x14ac:dyDescent="0.2">
      <c r="B10" s="183" t="str">
        <f>'Cover Page'!C9</f>
        <v>HumanaDental Insurance Company</v>
      </c>
    </row>
    <row r="11" spans="2:5" s="2" customFormat="1" ht="15.75" x14ac:dyDescent="0.25">
      <c r="B11" s="52" t="s">
        <v>85</v>
      </c>
    </row>
    <row r="12" spans="2:5" s="2" customFormat="1" x14ac:dyDescent="0.2">
      <c r="B12" s="183" t="str">
        <f>'Cover Page'!C6</f>
        <v>2023</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163</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164</v>
      </c>
      <c r="E26" s="193"/>
    </row>
    <row r="27" spans="2:5" s="184" customFormat="1" ht="35.25" customHeight="1" x14ac:dyDescent="0.2">
      <c r="B27" s="188"/>
      <c r="C27" s="197"/>
      <c r="D27" s="333" t="s">
        <v>165</v>
      </c>
      <c r="E27" s="193"/>
    </row>
    <row r="28" spans="2:5" s="184" customFormat="1" ht="35.25" customHeight="1" x14ac:dyDescent="0.2">
      <c r="B28" s="188"/>
      <c r="C28" s="197"/>
      <c r="D28" s="333" t="s">
        <v>166</v>
      </c>
      <c r="E28" s="193"/>
    </row>
    <row r="29" spans="2:5" s="184" customFormat="1" ht="35.25" customHeight="1" x14ac:dyDescent="0.2">
      <c r="B29" s="188"/>
      <c r="C29" s="199"/>
      <c r="D29" s="333" t="s">
        <v>167</v>
      </c>
      <c r="E29" s="193"/>
    </row>
    <row r="30" spans="2:5" s="184" customFormat="1" ht="35.25" customHeight="1" x14ac:dyDescent="0.2">
      <c r="B30" s="188"/>
      <c r="C30" s="199"/>
      <c r="D30" s="333" t="s">
        <v>168</v>
      </c>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169</v>
      </c>
      <c r="E33" s="193"/>
    </row>
    <row r="34" spans="2:5" s="184" customFormat="1" ht="35.25" customHeight="1" x14ac:dyDescent="0.2">
      <c r="B34" s="188"/>
      <c r="C34" s="197"/>
      <c r="D34" s="333" t="s">
        <v>170</v>
      </c>
      <c r="E34" s="193"/>
    </row>
    <row r="35" spans="2:5" s="184" customFormat="1" ht="35.25" customHeight="1" x14ac:dyDescent="0.2">
      <c r="B35" s="188"/>
      <c r="C35" s="197"/>
      <c r="D35" s="333" t="s">
        <v>171</v>
      </c>
      <c r="E35" s="193"/>
    </row>
    <row r="36" spans="2:5" s="184" customFormat="1" ht="35.25" customHeight="1" x14ac:dyDescent="0.2">
      <c r="B36" s="188"/>
      <c r="C36" s="199"/>
      <c r="D36" s="333" t="s">
        <v>172</v>
      </c>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173</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174</v>
      </c>
      <c r="E47" s="193"/>
    </row>
    <row r="48" spans="2:5" s="184" customFormat="1" ht="35.25" customHeight="1" x14ac:dyDescent="0.2">
      <c r="B48" s="188"/>
      <c r="C48" s="197"/>
      <c r="D48" s="333" t="s">
        <v>175</v>
      </c>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176</v>
      </c>
      <c r="E55" s="203"/>
    </row>
    <row r="56" spans="2:5" s="204" customFormat="1" ht="35.25" customHeight="1" x14ac:dyDescent="0.2">
      <c r="B56" s="188"/>
      <c r="C56" s="199"/>
      <c r="D56" s="333" t="s">
        <v>177</v>
      </c>
      <c r="E56" s="203"/>
    </row>
    <row r="57" spans="2:5" s="204" customFormat="1" ht="35.25" customHeight="1" x14ac:dyDescent="0.2">
      <c r="B57" s="188"/>
      <c r="C57" s="199"/>
      <c r="D57" s="333" t="s">
        <v>178</v>
      </c>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179</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176</v>
      </c>
      <c r="E69" s="203"/>
    </row>
    <row r="70" spans="2:5" s="204" customFormat="1" ht="35.25" customHeight="1" x14ac:dyDescent="0.2">
      <c r="B70" s="188"/>
      <c r="C70" s="197"/>
      <c r="D70" s="333" t="s">
        <v>177</v>
      </c>
      <c r="E70" s="203"/>
    </row>
    <row r="71" spans="2:5" s="204" customFormat="1" ht="35.25" customHeight="1" x14ac:dyDescent="0.2">
      <c r="B71" s="188"/>
      <c r="C71" s="199"/>
      <c r="D71" s="333" t="s">
        <v>178</v>
      </c>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176</v>
      </c>
      <c r="E76" s="203"/>
    </row>
    <row r="77" spans="2:5" s="204" customFormat="1" ht="35.25" customHeight="1" x14ac:dyDescent="0.2">
      <c r="B77" s="188"/>
      <c r="C77" s="197"/>
      <c r="D77" s="333" t="s">
        <v>177</v>
      </c>
      <c r="E77" s="203"/>
    </row>
    <row r="78" spans="2:5" s="204" customFormat="1" ht="35.25" customHeight="1" x14ac:dyDescent="0.2">
      <c r="B78" s="188"/>
      <c r="C78" s="199"/>
      <c r="D78" s="333" t="s">
        <v>178</v>
      </c>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D9" zoomScaleNormal="100" workbookViewId="0">
      <selection activeCell="W39" sqref="W39"/>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HumanaDental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HumanaDental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f>'[1]Pt 4 MLR Calculation'!$R$21</f>
        <v>705420.59999999974</v>
      </c>
      <c r="R21" s="247">
        <f>'[1]Pt 4 MLR Calculation'!$S$22</f>
        <v>614318.46999999986</v>
      </c>
      <c r="S21" s="166"/>
      <c r="T21" s="164"/>
      <c r="U21" s="246">
        <f>'[1]Pt 4 MLR Calculation'!$V$21</f>
        <v>4318081.38673105</v>
      </c>
      <c r="V21" s="247">
        <f>'[1]Pt 4 MLR Calculation'!$W$22</f>
        <v>3491199.0566900168</v>
      </c>
      <c r="W21" s="166"/>
      <c r="X21" s="164"/>
      <c r="Y21" s="246">
        <f>'[1]Pt 4 MLR Calculation'!$Z$21</f>
        <v>6663525.57326895</v>
      </c>
      <c r="Z21" s="247">
        <f>'[1]Pt 4 MLR Calculation'!$AA$22</f>
        <v>6295216.9233099846</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706751.36000000022</v>
      </c>
      <c r="R22" s="249">
        <v>615727.52</v>
      </c>
      <c r="S22" s="250">
        <f>'Pt 1 Summary of Data'!L24</f>
        <v>496651.25999999995</v>
      </c>
      <c r="T22" s="251">
        <f>SUM(Q22:S22)</f>
        <v>1819130.1400000004</v>
      </c>
      <c r="U22" s="248">
        <v>4321527.6562001407</v>
      </c>
      <c r="V22" s="249">
        <v>3517954.2123218467</v>
      </c>
      <c r="W22" s="250">
        <f>'Pt 1 Summary of Data'!N24</f>
        <v>3166216.1348436545</v>
      </c>
      <c r="X22" s="251">
        <f>SUM(U22:W22)</f>
        <v>11005698.003365641</v>
      </c>
      <c r="Y22" s="248">
        <v>6614830.7037998615</v>
      </c>
      <c r="Z22" s="249">
        <v>6112207.1076781508</v>
      </c>
      <c r="AA22" s="250">
        <f>'Pt 1 Summary of Data'!P24</f>
        <v>7764731.1851563472</v>
      </c>
      <c r="AB22" s="251">
        <f>SUM(Y22:AA22)</f>
        <v>20491768.996634357</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706751.36000000022</v>
      </c>
      <c r="R23" s="252">
        <f>SUM(R$22:R$22)</f>
        <v>615727.52</v>
      </c>
      <c r="S23" s="252">
        <f>SUM(S$22:S$22)</f>
        <v>496651.25999999995</v>
      </c>
      <c r="T23" s="251">
        <f>SUM(Q23:S23)</f>
        <v>1819130.1400000004</v>
      </c>
      <c r="U23" s="252">
        <f>SUM(U$22:U$22)</f>
        <v>4321527.6562001407</v>
      </c>
      <c r="V23" s="252">
        <f>SUM(V$22:V$22)</f>
        <v>3517954.2123218467</v>
      </c>
      <c r="W23" s="252">
        <f>SUM(W$22:W$22)</f>
        <v>3166216.1348436545</v>
      </c>
      <c r="X23" s="251">
        <f>SUM(U23:W23)</f>
        <v>11005698.003365641</v>
      </c>
      <c r="Y23" s="413">
        <f>SUM(Y$22:Y$22)</f>
        <v>6614830.7037998615</v>
      </c>
      <c r="Z23" s="252">
        <f>SUM(Z$22:Z$22)</f>
        <v>6112207.1076781508</v>
      </c>
      <c r="AA23" s="252">
        <f>SUM(AA$22:AA$22)</f>
        <v>7764731.1851563472</v>
      </c>
      <c r="AB23" s="251">
        <f>SUM(Y23:AA23)</f>
        <v>20491768.996634357</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1502537.2499999995</v>
      </c>
      <c r="R26" s="249">
        <v>1263844.33</v>
      </c>
      <c r="S26" s="259">
        <f>'Pt 1 Summary of Data'!L21</f>
        <v>1014341.0199999998</v>
      </c>
      <c r="T26" s="251">
        <f>SUM(Q26:S26)</f>
        <v>3780722.5999999996</v>
      </c>
      <c r="U26" s="258">
        <v>8963578.4544269275</v>
      </c>
      <c r="V26" s="249">
        <v>7640116.0274476996</v>
      </c>
      <c r="W26" s="259">
        <f>'Pt 1 Summary of Data'!N21</f>
        <v>6714964.8600000013</v>
      </c>
      <c r="X26" s="251">
        <f>SUM(U26:W26)</f>
        <v>23318659.341874629</v>
      </c>
      <c r="Y26" s="258">
        <v>7525814.1355730686</v>
      </c>
      <c r="Z26" s="249">
        <v>7200248.5625523012</v>
      </c>
      <c r="AA26" s="259">
        <f>'Pt 1 Summary of Data'!P21</f>
        <v>6931257.3699999992</v>
      </c>
      <c r="AB26" s="251">
        <f>SUM(Y26:AA26)</f>
        <v>21657320.068125367</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26031.380000000005</v>
      </c>
      <c r="R27" s="249">
        <v>-1027.8199999999961</v>
      </c>
      <c r="S27" s="259">
        <f>'Pt 1 Summary of Data'!L35</f>
        <v>-7631.1000000000058</v>
      </c>
      <c r="T27" s="251">
        <f>SUM(Q27:S27)</f>
        <v>17372.460000000003</v>
      </c>
      <c r="U27" s="258">
        <v>244287.84662086895</v>
      </c>
      <c r="V27" s="249">
        <v>137974.5634658942</v>
      </c>
      <c r="W27" s="259">
        <f>'Pt 1 Summary of Data'!N35</f>
        <v>57820.856898254577</v>
      </c>
      <c r="X27" s="251">
        <f>SUM(U27:W27)</f>
        <v>440083.26698501775</v>
      </c>
      <c r="Y27" s="258">
        <v>205103.90337913105</v>
      </c>
      <c r="Z27" s="249">
        <v>241734.97653410578</v>
      </c>
      <c r="AA27" s="259">
        <f>'Pt 1 Summary of Data'!P35</f>
        <v>113039.91310174536</v>
      </c>
      <c r="AB27" s="251">
        <f>SUM(Y27:AA27)</f>
        <v>559878.79301498225</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1476505.8699999996</v>
      </c>
      <c r="R28" s="259">
        <f t="shared" si="0"/>
        <v>1264872.1500000001</v>
      </c>
      <c r="S28" s="259">
        <f t="shared" si="0"/>
        <v>1021972.1199999998</v>
      </c>
      <c r="T28" s="104">
        <f>T$26-T$27</f>
        <v>3763350.1399999997</v>
      </c>
      <c r="U28" s="259">
        <f t="shared" si="0"/>
        <v>8719290.6078060586</v>
      </c>
      <c r="V28" s="259">
        <f t="shared" si="0"/>
        <v>7502141.4639818054</v>
      </c>
      <c r="W28" s="259">
        <f t="shared" si="0"/>
        <v>6657144.0031017466</v>
      </c>
      <c r="X28" s="104">
        <f>X$26-X$27</f>
        <v>22878576.074889611</v>
      </c>
      <c r="Y28" s="103">
        <f t="shared" si="0"/>
        <v>7320710.2321939375</v>
      </c>
      <c r="Z28" s="259">
        <f t="shared" si="0"/>
        <v>6958513.5860181954</v>
      </c>
      <c r="AA28" s="259">
        <f t="shared" si="0"/>
        <v>6818217.4568982534</v>
      </c>
      <c r="AB28" s="104">
        <f>AB$26-AB$27</f>
        <v>21097441.275110386</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5003.333333333333</v>
      </c>
      <c r="R30" s="264">
        <v>4208</v>
      </c>
      <c r="S30" s="265">
        <f>'Pt 1 Summary of Data'!L49</f>
        <v>3390.1666666666665</v>
      </c>
      <c r="T30" s="266">
        <f>SUM(Q30:S30)</f>
        <v>12601.499999999998</v>
      </c>
      <c r="U30" s="267">
        <v>12408.157352862749</v>
      </c>
      <c r="V30" s="264">
        <v>10161.570239076749</v>
      </c>
      <c r="W30" s="268">
        <f>'Pt 1 Summary of Data'!N49</f>
        <v>8741.8687520438343</v>
      </c>
      <c r="X30" s="266">
        <f>SUM(U30:W30)</f>
        <v>31311.596343983329</v>
      </c>
      <c r="Y30" s="267">
        <v>19384.259313803919</v>
      </c>
      <c r="Z30" s="264">
        <v>17805.346427589917</v>
      </c>
      <c r="AA30" s="268">
        <f>'Pt 1 Summary of Data'!P49</f>
        <v>17089.047914622835</v>
      </c>
      <c r="AB30" s="266">
        <f>SUM(Y30:AA30)</f>
        <v>54278.653656016671</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0.48338051797646459</v>
      </c>
      <c r="U33" s="277"/>
      <c r="V33" s="278"/>
      <c r="W33" s="278"/>
      <c r="X33" s="279">
        <f>IF(X30&lt;1000,"Not Required to Calculate",X23/X28)</f>
        <v>0.48104820716726987</v>
      </c>
      <c r="Y33" s="277"/>
      <c r="Z33" s="278"/>
      <c r="AA33" s="278"/>
      <c r="AB33" s="414">
        <f>IF(AB30&lt;1000,"Not Required to Calculate",AB23/AB28)</f>
        <v>0.97129167131795413</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HumanaDental Insurance Company</v>
      </c>
      <c r="C8" s="335"/>
    </row>
    <row r="9" spans="2:3" s="2" customFormat="1" ht="15.75" customHeight="1" x14ac:dyDescent="0.25">
      <c r="B9" s="52" t="s">
        <v>90</v>
      </c>
      <c r="C9" s="335"/>
    </row>
    <row r="10" spans="2:3" s="2" customFormat="1" ht="15.75" customHeight="1" x14ac:dyDescent="0.25">
      <c r="B10" s="283" t="str">
        <f>'Cover Page'!C9</f>
        <v>HumanaDental Insurance Company</v>
      </c>
      <c r="C10" s="335"/>
    </row>
    <row r="11" spans="2:3" s="2" customFormat="1" ht="15.75" x14ac:dyDescent="0.25">
      <c r="B11" s="52" t="s">
        <v>85</v>
      </c>
    </row>
    <row r="12" spans="2:3" s="2" customFormat="1" x14ac:dyDescent="0.2">
      <c r="B12" s="183" t="str">
        <f>'Cover Page'!C6</f>
        <v>2023</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HumanaDental Insurance Company</v>
      </c>
    </row>
    <row r="9" spans="2:4" ht="15.75" customHeight="1" x14ac:dyDescent="0.25">
      <c r="B9" s="52" t="s">
        <v>90</v>
      </c>
    </row>
    <row r="10" spans="2:4" ht="15.75" customHeight="1" x14ac:dyDescent="0.25">
      <c r="B10" s="283" t="str">
        <f>'Cover Page'!C9</f>
        <v>HumanaDental Insurance Company</v>
      </c>
    </row>
    <row r="11" spans="2:4" ht="15.75" x14ac:dyDescent="0.25">
      <c r="B11" s="52" t="s">
        <v>85</v>
      </c>
    </row>
    <row r="12" spans="2:4" x14ac:dyDescent="0.2">
      <c r="B12" s="183" t="str">
        <f>'Cover Page'!C6</f>
        <v>2023</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2024-07-12T14:45:43Z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e2b6c078-73cb-4371-8a5b-e9fc18accbf8_Enabled">
    <vt:lpwstr>true</vt:lpwstr>
  </property>
  <property fmtid="{D5CDD505-2E9C-101B-9397-08002B2CF9AE}" pid="4" name="MSIP_Label_e2b6c078-73cb-4371-8a5b-e9fc18accbf8_SetDate">
    <vt:lpwstr>2024-07-05T19:27:07Z</vt:lpwstr>
  </property>
  <property fmtid="{D5CDD505-2E9C-101B-9397-08002B2CF9AE}" pid="5" name="MSIP_Label_e2b6c078-73cb-4371-8a5b-e9fc18accbf8_Method">
    <vt:lpwstr>Standard</vt:lpwstr>
  </property>
  <property fmtid="{D5CDD505-2E9C-101B-9397-08002B2CF9AE}" pid="6" name="MSIP_Label_e2b6c078-73cb-4371-8a5b-e9fc18accbf8_Name">
    <vt:lpwstr>INTERNAL</vt:lpwstr>
  </property>
  <property fmtid="{D5CDD505-2E9C-101B-9397-08002B2CF9AE}" pid="7" name="MSIP_Label_e2b6c078-73cb-4371-8a5b-e9fc18accbf8_SiteId">
    <vt:lpwstr>56c62bbe-8598-4b85-9e51-1ca753fa50f2</vt:lpwstr>
  </property>
  <property fmtid="{D5CDD505-2E9C-101B-9397-08002B2CF9AE}" pid="8" name="MSIP_Label_e2b6c078-73cb-4371-8a5b-e9fc18accbf8_ActionId">
    <vt:lpwstr>80eda154-3ae7-4de1-83f4-d48ab3a016d6</vt:lpwstr>
  </property>
  <property fmtid="{D5CDD505-2E9C-101B-9397-08002B2CF9AE}" pid="9" name="MSIP_Label_e2b6c078-73cb-4371-8a5b-e9fc18accbf8_ContentBits">
    <vt:lpwstr>0</vt:lpwstr>
  </property>
</Properties>
</file>