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BC7699DC-FA8C-4235-8A6A-41B8F40EF03A}" xr6:coauthVersionLast="47" xr6:coauthVersionMax="47" xr10:uidLastSave="{00000000-0000-0000-0000-000000000000}"/>
  <bookViews>
    <workbookView xWindow="-28920" yWindow="-120" windowWidth="29040" windowHeight="15840" tabRatio="646" activeTab="2"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 i="10" l="1"/>
  <c r="Z21" i="10"/>
  <c r="U21" i="10"/>
  <c r="V21" i="10"/>
  <c r="Q21" i="10"/>
  <c r="R21" i="10"/>
  <c r="I28" i="10"/>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<sst xmlns="http://schemas.openxmlformats.org/spreadsheetml/2006/main" count="323" uniqueCount="180">
  <si>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</si>
  <si>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</si>
  <si>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</si>
  <si>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</si>
  <si>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</si>
  <si>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</si>
  <si>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</si>
  <si>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</si>
  <si>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</si>
  <si>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</si>
  <si>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</si>
  <si>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</si>
  <si>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</si>
  <si>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</si>
  <si>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</si>
  <si>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</si>
  <si>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</si>
  <si>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</si>
  <si>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</si>
  <si>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</si>
  <si>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</si>
  <si>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</si>
  <si>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</si>
  <si>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</si>
  <si>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</si>
  <si>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</si>
  <si>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</si>
  <si>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</si>
  <si>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</si>
  <si>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</si>
  <si>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</si>
  <si>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</si>
  <si>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</si>
  <si>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</si>
  <si>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</si>
  <si>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</si>
  <si>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</si>
  <si>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</si>
  <si>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</si>
  <si>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</si>
  <si>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</si>
  <si>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</si>
  <si>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</si>
  <si>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</si>
  <si>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</si>
  <si>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</si>
  <si>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</si>
  <si>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</si>
  <si>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</si>
  <si>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</si>
  <si>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</si>
  <si>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</si>
  <si>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</si>
  <si>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</si>
  <si>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</si>
  <si>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</si>
  <si>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</si>
  <si>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</si>
  <si>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</si>
  <si>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</si>
  <si>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</si>
  <si>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</si>
  <si>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</si>
  <si>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</si>
  <si>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</si>
  <si>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</si>
  <si>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</si>
  <si>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</si>
  <si>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</si>
  <si>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</si>
  <si>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</si>
  <si>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</si>
  <si>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</si>
  <si>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</si>
  <si>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</si>
  <si>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</si>
  <si>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</si>
  <si>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</si>
  <si>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</si>
  <si>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</si>
  <si>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</si>
  <si>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</si>
  <si>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</si>
  <si>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</si>
  <si>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</si>
  <si>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</si>
  <si>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</si>
  <si>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</si>
  <si>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</si>
  <si>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</si>
  <si>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</si>
  <si>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</si>
  <si>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</si>
  <si>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</si>
  <si>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</si>
  <si>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</si>
  <si>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</si>
  <si>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</si>
  <si>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</si>
  <si>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</si>
  <si>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</si>
  <si>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</si>
  <si>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</si>
  <si>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</si>
  <si>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</si>
  <si>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</si>
  <si>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</si>
  <si>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</si>
  <si>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</si>
  <si>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</si>
  <si>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</si>
  <si>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</si>
  <si>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</si>
  <si>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</si>
  <si>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</si>
  <si>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</si>
  <si>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</si>
  <si>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</si>
  <si>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</si>
  <si>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</si>
  <si>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</si>
  <si>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</si>
  <si>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</si>
  <si>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</si>
  <si>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</si>
  <si>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</si>
  <si>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</si>
  <si>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</si>
  <si>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</si>
  <si>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</si>
  <si>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</si>
  <si>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</si>
  <si>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</si>
  <si>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</si>
  <si>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</si>
  <si>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</si>
  <si>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</si>
  <si>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</si>
  <si>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</si>
  <si>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</si>
  <si>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</si>
  <si>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</si>
  <si>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</si>
  <si>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</si>
  <si>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</si>
  <si>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</si>
  <si>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</si>
  <si>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</si>
  <si>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</si>
  <si>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</si>
  <si>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</si>
  <si>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</si>
  <si>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</si>
  <si>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</si>
  <si>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</si>
  <si>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</si>
  <si>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</si>
  <si>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</si>
  <si>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</si>
  <si>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</si>
  <si>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2023</t>
  </si>
  <si>
    <t>HumanaDental Insurance Company</t>
  </si>
  <si>
    <t>No</t>
  </si>
  <si>
    <t>Incurred claims, when allocated, are allocated based upon actual claims payment amounts.</t>
  </si>
  <si>
    <t xml:space="preserve">This category consists of FICA taxes that were not included in one of the Quality Improvement category below. </t>
  </si>
  <si>
    <t>Allocations are based on detailed cost examination and interview processes to identify the product and market supported by the</t>
  </si>
  <si>
    <t>department. Quality improvement activities are also identified for each department. Each department's expenses are allocated to the Entity,</t>
  </si>
  <si>
    <t xml:space="preserve">State, Product and Segment using the market/product information along with weighted membership.  </t>
  </si>
  <si>
    <t>Federal Income taxes are allocated based upon statutory income.</t>
  </si>
  <si>
    <t>This category primarily consists of state premium taxes that are recorded to Entity, State, Product and Segment based on the underlying</t>
  </si>
  <si>
    <t xml:space="preserve">premium.  Other taxes are recorded directly to the Entity incurring the tax and allocated to State, Product and Segment using weighted </t>
  </si>
  <si>
    <t>membership. These other taxes include frnachise tax, occupational tax and guaranty and comp assessments.</t>
  </si>
  <si>
    <t>State Income taxes are allocated based upon statutory income.</t>
  </si>
  <si>
    <t>Not applicable</t>
  </si>
  <si>
    <t xml:space="preserve">The category consists of regulatory assessments that are recorded directly to the entity that was billed and allocated to State, Product </t>
  </si>
  <si>
    <t>and Segment using weighted membership.</t>
  </si>
  <si>
    <t xml:space="preserve">Allocations are based on detailed cost examination and interview processes to identify the product and market supported by the </t>
  </si>
  <si>
    <t xml:space="preserve">department. Quality improvement activities are also identified for each department. Each department's expenses are allocated to the Entity, </t>
  </si>
  <si>
    <t xml:space="preserve">State, Product and Segment using the market/product information along with weighted membership.  </t>
  </si>
  <si>
    <t xml:space="preserve">Costs are recorded directly to Entity, State, Product and Segment based on the identification of the Group or Member.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</si>
</sst>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7">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49" fontId="40" fillId="0" borderId="62" xfId="325" applyNumberFormat="1" applyFont="1" applyBorder="1" applyAlignment="1" applyProtection="1">
      <alignment horizontal="left" vertical="center"/>
      <protection locked="0"/>
    </xf>
    <xf numFmtId="0" fontId="40" fillId="0" borderId="64" xfId="325" applyFont="1" applyBorder="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c\vdrive\fin01\prov\Health%20Care%20Reform\MLR%20Rebate%20Calc\Reporting\Consolidated%20Dental%20-%20MLR22\HDIC%20-%20CA%20Dental%20MLR%20-%202022.xlsx" TargetMode="External"/><Relationship Id="rId1" Type="http://schemas.openxmlformats.org/officeDocument/2006/relationships/externalLinkPath" Target="/fin01/prov/Health%20Care%20Reform/MLR%20Rebate%20Calc/Reporting/Consolidated%20Dental%20-%20MLR22/HDIC%20-%20CA%20Dental%20MLR%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Pt 1 Summary of Data"/>
      <sheetName val="Pt 2 Premium and Claims"/>
      <sheetName val="Pt 3 Expense Allocation"/>
      <sheetName val="Pt 4 MLR Calculation"/>
      <sheetName val="Pt 5 Additional Responses"/>
      <sheetName val="Attestation"/>
    </sheetNames>
    <sheetDataSet>
      <sheetData sheetId="0"/>
      <sheetData sheetId="1"/>
      <sheetData sheetId="2"/>
      <sheetData sheetId="3"/>
      <sheetData sheetId="4">
        <row r="21">
          <cell r="R21">
            <v>705420.59999999974</v>
          </cell>
          <cell r="V21">
            <v>4318081.38673105</v>
          </cell>
          <cell r="Z21">
            <v>6663525.57326895</v>
          </cell>
        </row>
        <row r="22">
          <cell r="S22">
            <v>614318.46999999986</v>
          </cell>
          <cell r="W22">
            <v>3491199.0566900168</v>
          </cell>
          <cell r="AA22">
            <v>6295216.9233099846</v>
          </cell>
        </row>
      </sheetData>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C28" sqref="C28"/>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160</v>
      </c>
    </row>
    <row r="7" spans="1:3" ht="15.75" x14ac:dyDescent="0.2">
      <c r="A7" s="31" t="s">
        <v>1</v>
      </c>
      <c r="B7" s="32" t="s">
        <v>153</v>
      </c>
      <c r="C7" s="34"/>
    </row>
    <row r="8" spans="1:3" ht="15.75" x14ac:dyDescent="0.2">
      <c r="A8" s="31" t="s">
        <v>2</v>
      </c>
      <c r="B8" s="32" t="s">
        <v>88</v>
      </c>
      <c r="C8" s="415" t="s">
        <v>161</v>
      </c>
    </row>
    <row r="9" spans="1:3" ht="15.75" x14ac:dyDescent="0.2">
      <c r="A9" s="31" t="s">
        <v>3</v>
      </c>
      <c r="B9" s="32" t="s">
        <v>89</v>
      </c>
      <c r="C9" s="415" t="s">
        <v>161</v>
      </c>
    </row>
    <row r="10" spans="1:3" ht="16.5" thickBot="1" x14ac:dyDescent="0.3">
      <c r="A10" s="35" t="s">
        <v>4</v>
      </c>
      <c r="B10" s="36" t="s">
        <v>86</v>
      </c>
      <c r="C10" s="416"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19" zoomScale="85" zoomScaleNormal="85" workbookViewId="0">
      <selection activeCell="R50" sqref="R50"/>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hidden="1" customWidth="1"/>
    <col min="6" max="6" width="25.28515625" style="25" hidden="1" customWidth="1"/>
    <col min="7" max="10" width="19.42578125" style="25" hidden="1" customWidth="1"/>
    <col min="11"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HumanaDental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t="str">
        <f>'Cover Page'!C9</f>
        <v>HumanaDental Insurance Company</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2023</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12/31/2023</v>
      </c>
      <c r="F18" s="61">
        <f>DATE(YEAR(E18)+0,MONTH(E18)+3,DAY(E18)+0)</f>
        <v>45382</v>
      </c>
      <c r="G18" s="60" t="str">
        <f>"12/31/"&amp;""&amp;'Cover Page'!C$6</f>
        <v>12/31/2023</v>
      </c>
      <c r="H18" s="62">
        <f>DATE(YEAR(G18)+0,MONTH(G18)+3,DAY(G18)+0)</f>
        <v>45382</v>
      </c>
      <c r="I18" s="60" t="str">
        <f>"12/31/"&amp;""&amp;'Cover Page'!C$6</f>
        <v>12/31/2023</v>
      </c>
      <c r="J18" s="62">
        <f>DATE(YEAR(I18)+0,MONTH(I18)+3,DAY(I18)+0)</f>
        <v>45382</v>
      </c>
      <c r="K18" s="60" t="str">
        <f>"12/31/"&amp;""&amp;'Cover Page'!C$6</f>
        <v>12/31/2023</v>
      </c>
      <c r="L18" s="62">
        <f>DATE(YEAR(K18)+0,MONTH(K18)+3,DAY(K18)+0)</f>
        <v>45382</v>
      </c>
      <c r="M18" s="60" t="str">
        <f>"12/31/"&amp;""&amp;'Cover Page'!C$6</f>
        <v>12/31/2023</v>
      </c>
      <c r="N18" s="62">
        <f>DATE(YEAR(M18)+0,MONTH(M18)+3,DAY(M18)+0)</f>
        <v>45382</v>
      </c>
      <c r="O18" s="60" t="str">
        <f>"12/31/"&amp;""&amp;'Cover Page'!C$6</f>
        <v>12/31/2023</v>
      </c>
      <c r="P18" s="62">
        <f>DATE(YEAR(O18)+0,MONTH(O18)+3,DAY(O18)+0)</f>
        <v>45382</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4"/>
      <c r="E20" s="70"/>
      <c r="F20" s="71"/>
      <c r="G20" s="72"/>
      <c r="H20" s="73"/>
      <c r="I20" s="74"/>
      <c r="J20" s="72"/>
      <c r="K20" s="70"/>
      <c r="L20" s="71"/>
      <c r="M20" s="74"/>
      <c r="N20" s="73"/>
      <c r="O20" s="70"/>
      <c r="P20" s="71"/>
    </row>
    <row r="21" spans="2:16"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1014341.0199999999</v>
      </c>
      <c r="L21" s="78">
        <f>'Pt 2 Premium and Claims'!L22+'Pt 2 Premium and Claims'!L23-'Pt 2 Premium and Claims'!L24-'Pt 2 Premium and Claims'!L25</f>
        <v>1014341.0199999998</v>
      </c>
      <c r="M21" s="77">
        <f>'Pt 2 Premium and Claims'!M22+'Pt 2 Premium and Claims'!M23-'Pt 2 Premium and Claims'!M24-'Pt 2 Premium and Claims'!M25</f>
        <v>6711846.5494841896</v>
      </c>
      <c r="N21" s="78">
        <f>'Pt 2 Premium and Claims'!N22+'Pt 2 Premium and Claims'!N23-'Pt 2 Premium and Claims'!N24-'Pt 2 Premium and Claims'!N25</f>
        <v>6714964.8600000013</v>
      </c>
      <c r="O21" s="77">
        <f>'Pt 2 Premium and Claims'!O22+'Pt 2 Premium and Claims'!O23-'Pt 2 Premium and Claims'!O24-'Pt 2 Premium and Claims'!O25</f>
        <v>6928839.9005158097</v>
      </c>
      <c r="P21" s="78">
        <f>'Pt 2 Premium and Claims'!P22+'Pt 2 Premium and Claims'!P23-'Pt 2 Premium and Claims'!P24-'Pt 2 Premium and Claims'!P25</f>
        <v>6931257.3699999992</v>
      </c>
    </row>
    <row r="22" spans="2:16" s="37" customFormat="1" x14ac:dyDescent="0.2">
      <c r="B22" s="80"/>
      <c r="C22" s="81"/>
      <c r="D22" s="396"/>
      <c r="E22" s="82"/>
      <c r="F22" s="83"/>
      <c r="G22" s="84"/>
      <c r="H22" s="85"/>
      <c r="I22" s="82"/>
      <c r="J22" s="86"/>
      <c r="K22" s="82"/>
      <c r="L22" s="83"/>
      <c r="M22" s="82"/>
      <c r="N22" s="85"/>
      <c r="O22" s="82"/>
      <c r="P22" s="83"/>
    </row>
    <row r="23" spans="2:16" s="37" customFormat="1" x14ac:dyDescent="0.2">
      <c r="B23" s="68" t="s">
        <v>1</v>
      </c>
      <c r="C23" s="69" t="s">
        <v>6</v>
      </c>
      <c r="D23" s="397"/>
      <c r="E23" s="74"/>
      <c r="F23" s="87"/>
      <c r="G23" s="72"/>
      <c r="H23" s="88"/>
      <c r="I23" s="74"/>
      <c r="J23" s="89"/>
      <c r="K23" s="74"/>
      <c r="L23" s="87"/>
      <c r="M23" s="74"/>
      <c r="N23" s="88"/>
      <c r="O23" s="74"/>
      <c r="P23" s="87"/>
    </row>
    <row r="24" spans="2:16"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488600.02</v>
      </c>
      <c r="L24" s="78">
        <f>'Pt 2 Premium and Claims'!L51</f>
        <v>496651.25999999995</v>
      </c>
      <c r="M24" s="77">
        <f>'Pt 2 Premium and Claims'!M51</f>
        <v>3018949.6534858369</v>
      </c>
      <c r="N24" s="78">
        <f>'Pt 2 Premium and Claims'!N51</f>
        <v>3166216.1348436545</v>
      </c>
      <c r="O24" s="77">
        <f>'Pt 2 Premium and Claims'!O51</f>
        <v>7476065.246514163</v>
      </c>
      <c r="P24" s="78">
        <f>'Pt 2 Premium and Claims'!P51</f>
        <v>7764731.1851563472</v>
      </c>
    </row>
    <row r="25" spans="2:16" s="37" customFormat="1" x14ac:dyDescent="0.2">
      <c r="B25" s="92"/>
      <c r="C25" s="93"/>
      <c r="D25" s="396"/>
      <c r="E25" s="82"/>
      <c r="F25" s="83"/>
      <c r="G25" s="84"/>
      <c r="H25" s="85"/>
      <c r="I25" s="82"/>
      <c r="J25" s="86"/>
      <c r="K25" s="82"/>
      <c r="L25" s="83"/>
      <c r="M25" s="82"/>
      <c r="N25" s="85"/>
      <c r="O25" s="82"/>
      <c r="P25" s="83"/>
    </row>
    <row r="26" spans="2:16" x14ac:dyDescent="0.2">
      <c r="B26" s="68" t="s">
        <v>2</v>
      </c>
      <c r="C26" s="69" t="s">
        <v>46</v>
      </c>
      <c r="D26" s="394"/>
      <c r="E26" s="74"/>
      <c r="F26" s="87"/>
      <c r="G26" s="72"/>
      <c r="H26" s="88"/>
      <c r="I26" s="74"/>
      <c r="J26" s="89"/>
      <c r="K26" s="74"/>
      <c r="L26" s="87"/>
      <c r="M26" s="74"/>
      <c r="N26" s="88"/>
      <c r="O26" s="74"/>
      <c r="P26" s="87"/>
    </row>
    <row r="27" spans="2:16" s="37" customFormat="1" ht="30" x14ac:dyDescent="0.2">
      <c r="B27" s="90"/>
      <c r="C27" s="94">
        <v>3.1</v>
      </c>
      <c r="D27" s="395" t="s">
        <v>134</v>
      </c>
      <c r="E27" s="74"/>
      <c r="F27" s="87"/>
      <c r="G27" s="72"/>
      <c r="H27" s="88"/>
      <c r="I27" s="74"/>
      <c r="J27" s="89"/>
      <c r="K27" s="74"/>
      <c r="L27" s="87"/>
      <c r="M27" s="74"/>
      <c r="N27" s="88"/>
      <c r="O27" s="74"/>
      <c r="P27" s="87"/>
    </row>
    <row r="28" spans="2:16" s="37" customFormat="1" x14ac:dyDescent="0.2">
      <c r="B28" s="90"/>
      <c r="C28" s="94"/>
      <c r="D28" s="395" t="s">
        <v>58</v>
      </c>
      <c r="E28" s="95"/>
      <c r="F28" s="96"/>
      <c r="G28" s="97"/>
      <c r="H28" s="98"/>
      <c r="I28" s="99"/>
      <c r="J28" s="100"/>
      <c r="K28" s="99">
        <v>-31519.760000000002</v>
      </c>
      <c r="L28" s="101">
        <v>-31519.760000000002</v>
      </c>
      <c r="M28" s="99">
        <v>-8228.1016518629494</v>
      </c>
      <c r="N28" s="98">
        <v>-8228.1016518629494</v>
      </c>
      <c r="O28" s="99">
        <v>-16085.958348137099</v>
      </c>
      <c r="P28" s="101">
        <v>-16085.958348137099</v>
      </c>
    </row>
    <row r="29" spans="2:16" s="37" customFormat="1" ht="30" x14ac:dyDescent="0.2">
      <c r="B29" s="90"/>
      <c r="C29" s="94"/>
      <c r="D29" s="395" t="s">
        <v>67</v>
      </c>
      <c r="E29" s="99"/>
      <c r="F29" s="101"/>
      <c r="G29" s="97"/>
      <c r="H29" s="98"/>
      <c r="I29" s="99"/>
      <c r="J29" s="100"/>
      <c r="K29" s="99"/>
      <c r="L29" s="101"/>
      <c r="M29" s="99"/>
      <c r="N29" s="98"/>
      <c r="O29" s="99"/>
      <c r="P29" s="101"/>
    </row>
    <row r="30" spans="2:16" ht="45" x14ac:dyDescent="0.2">
      <c r="B30" s="75"/>
      <c r="C30" s="94">
        <v>3.2</v>
      </c>
      <c r="D30" s="395" t="s">
        <v>135</v>
      </c>
      <c r="E30" s="74"/>
      <c r="F30" s="87"/>
      <c r="G30" s="72"/>
      <c r="H30" s="88"/>
      <c r="I30" s="74"/>
      <c r="J30" s="89"/>
      <c r="K30" s="74"/>
      <c r="L30" s="87"/>
      <c r="M30" s="74"/>
      <c r="N30" s="88"/>
      <c r="O30" s="74"/>
      <c r="P30" s="87"/>
    </row>
    <row r="31" spans="2:16" x14ac:dyDescent="0.2">
      <c r="B31" s="75"/>
      <c r="C31" s="94"/>
      <c r="D31" s="393" t="s">
        <v>42</v>
      </c>
      <c r="E31" s="102"/>
      <c r="F31" s="101"/>
      <c r="G31" s="97"/>
      <c r="H31" s="98"/>
      <c r="I31" s="99"/>
      <c r="J31" s="100"/>
      <c r="K31" s="102">
        <v>-2027.55</v>
      </c>
      <c r="L31" s="101">
        <v>-2027.55</v>
      </c>
      <c r="M31" s="99">
        <v>-699.86407149681099</v>
      </c>
      <c r="N31" s="98">
        <v>-699.86407149681099</v>
      </c>
      <c r="O31" s="99">
        <v>-1368.2359285031901</v>
      </c>
      <c r="P31" s="101">
        <v>-1368.2359285031901</v>
      </c>
    </row>
    <row r="32" spans="2:16" x14ac:dyDescent="0.2">
      <c r="B32" s="75"/>
      <c r="C32" s="94"/>
      <c r="D32" s="393" t="s">
        <v>104</v>
      </c>
      <c r="E32" s="99"/>
      <c r="F32" s="101"/>
      <c r="G32" s="97"/>
      <c r="H32" s="98"/>
      <c r="I32" s="99"/>
      <c r="J32" s="100"/>
      <c r="K32" s="99">
        <v>23742.71</v>
      </c>
      <c r="L32" s="101">
        <v>23742.71</v>
      </c>
      <c r="M32" s="99">
        <v>63105.180891579999</v>
      </c>
      <c r="N32" s="98">
        <v>63105.180891579999</v>
      </c>
      <c r="O32" s="99">
        <v>123370.77910842</v>
      </c>
      <c r="P32" s="101">
        <v>123370.77910842</v>
      </c>
    </row>
    <row r="33" spans="2:16" x14ac:dyDescent="0.2">
      <c r="B33" s="75"/>
      <c r="C33" s="94"/>
      <c r="D33" s="393" t="s">
        <v>103</v>
      </c>
      <c r="E33" s="99"/>
      <c r="F33" s="101"/>
      <c r="G33" s="97"/>
      <c r="H33" s="98"/>
      <c r="I33" s="99"/>
      <c r="J33" s="100"/>
      <c r="K33" s="99"/>
      <c r="L33" s="101"/>
      <c r="M33" s="99"/>
      <c r="N33" s="98"/>
      <c r="O33" s="99"/>
      <c r="P33" s="101"/>
    </row>
    <row r="34" spans="2:16" x14ac:dyDescent="0.2">
      <c r="B34" s="75"/>
      <c r="C34" s="94">
        <v>3.3</v>
      </c>
      <c r="D34" s="393" t="s">
        <v>21</v>
      </c>
      <c r="E34" s="102"/>
      <c r="F34" s="101"/>
      <c r="G34" s="97"/>
      <c r="H34" s="98"/>
      <c r="I34" s="99"/>
      <c r="J34" s="100"/>
      <c r="K34" s="102">
        <v>2173.5</v>
      </c>
      <c r="L34" s="101">
        <v>2173.5</v>
      </c>
      <c r="M34" s="99">
        <v>3643.6417300343401</v>
      </c>
      <c r="N34" s="98">
        <v>3643.6417300343401</v>
      </c>
      <c r="O34" s="99">
        <v>7123.3282699656602</v>
      </c>
      <c r="P34" s="101">
        <v>7123.3282699656602</v>
      </c>
    </row>
    <row r="35" spans="2:16"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-7631.1000000000058</v>
      </c>
      <c r="L35" s="104">
        <f t="shared" si="0"/>
        <v>-7631.1000000000058</v>
      </c>
      <c r="M35" s="103">
        <f t="shared" si="0"/>
        <v>57820.856898254577</v>
      </c>
      <c r="N35" s="104">
        <f t="shared" si="0"/>
        <v>57820.856898254577</v>
      </c>
      <c r="O35" s="103">
        <f t="shared" si="0"/>
        <v>113039.91310174536</v>
      </c>
      <c r="P35" s="104">
        <f t="shared" si="0"/>
        <v>113039.91310174536</v>
      </c>
    </row>
    <row r="36" spans="2:16" s="37" customFormat="1" x14ac:dyDescent="0.2">
      <c r="B36" s="92"/>
      <c r="C36" s="93"/>
      <c r="D36" s="396"/>
      <c r="E36" s="82"/>
      <c r="F36" s="83"/>
      <c r="G36" s="84"/>
      <c r="H36" s="85"/>
      <c r="I36" s="82"/>
      <c r="J36" s="86"/>
      <c r="K36" s="82"/>
      <c r="L36" s="83"/>
      <c r="M36" s="82"/>
      <c r="N36" s="85"/>
      <c r="O36" s="82"/>
      <c r="P36" s="83"/>
    </row>
    <row r="37" spans="2:16" x14ac:dyDescent="0.2">
      <c r="B37" s="105" t="s">
        <v>3</v>
      </c>
      <c r="C37" s="106" t="s">
        <v>47</v>
      </c>
      <c r="D37" s="398"/>
      <c r="E37" s="74"/>
      <c r="F37" s="87"/>
      <c r="G37" s="72"/>
      <c r="H37" s="88"/>
      <c r="I37" s="74"/>
      <c r="J37" s="89"/>
      <c r="K37" s="74"/>
      <c r="L37" s="87"/>
      <c r="M37" s="74"/>
      <c r="N37" s="88"/>
      <c r="O37" s="74"/>
      <c r="P37" s="87"/>
    </row>
    <row r="38" spans="2:16" x14ac:dyDescent="0.2">
      <c r="B38" s="107"/>
      <c r="C38" s="94">
        <v>4.0999999999999996</v>
      </c>
      <c r="D38" s="393" t="s">
        <v>18</v>
      </c>
      <c r="E38" s="99"/>
      <c r="F38" s="101"/>
      <c r="G38" s="97"/>
      <c r="H38" s="101"/>
      <c r="I38" s="99"/>
      <c r="J38" s="101"/>
      <c r="K38" s="99">
        <v>-12196</v>
      </c>
      <c r="L38" s="101">
        <v>-12196</v>
      </c>
      <c r="M38" s="99">
        <v>45166.2748925224</v>
      </c>
      <c r="N38" s="101">
        <v>45166.2748925224</v>
      </c>
      <c r="O38" s="99">
        <v>88300.175107477597</v>
      </c>
      <c r="P38" s="101">
        <v>88300.175107477597</v>
      </c>
    </row>
    <row r="39" spans="2:16" x14ac:dyDescent="0.2">
      <c r="B39" s="107"/>
      <c r="C39" s="94">
        <v>4.2</v>
      </c>
      <c r="D39" s="393" t="s">
        <v>19</v>
      </c>
      <c r="E39" s="99"/>
      <c r="F39" s="101"/>
      <c r="G39" s="97"/>
      <c r="H39" s="101"/>
      <c r="I39" s="99"/>
      <c r="J39" s="101"/>
      <c r="K39" s="99">
        <v>51294.96</v>
      </c>
      <c r="L39" s="101">
        <v>51294.96</v>
      </c>
      <c r="M39" s="99">
        <v>248491.80287865701</v>
      </c>
      <c r="N39" s="101">
        <v>248491.80287865701</v>
      </c>
      <c r="O39" s="99">
        <v>485802.06712134299</v>
      </c>
      <c r="P39" s="101">
        <v>485802.06712134299</v>
      </c>
    </row>
    <row r="40" spans="2:16" x14ac:dyDescent="0.2">
      <c r="B40" s="107"/>
      <c r="C40" s="94">
        <v>4.3</v>
      </c>
      <c r="D40" s="393" t="s">
        <v>22</v>
      </c>
      <c r="E40" s="74"/>
      <c r="F40" s="87"/>
      <c r="G40" s="72"/>
      <c r="H40" s="87"/>
      <c r="I40" s="74"/>
      <c r="J40" s="87"/>
      <c r="K40" s="74"/>
      <c r="L40" s="87"/>
      <c r="M40" s="74"/>
      <c r="N40" s="87"/>
      <c r="O40" s="74"/>
      <c r="P40" s="87"/>
    </row>
    <row r="41" spans="2:16" ht="17.25" customHeight="1" x14ac:dyDescent="0.2">
      <c r="B41" s="107"/>
      <c r="C41" s="94"/>
      <c r="D41" s="395" t="s">
        <v>122</v>
      </c>
      <c r="E41" s="102"/>
      <c r="F41" s="101"/>
      <c r="G41" s="401"/>
      <c r="H41" s="101"/>
      <c r="I41" s="102"/>
      <c r="J41" s="101"/>
      <c r="K41" s="102">
        <v>9636.4500000000007</v>
      </c>
      <c r="L41" s="101">
        <v>9636.4500000000007</v>
      </c>
      <c r="M41" s="102">
        <v>18695.71418704333</v>
      </c>
      <c r="N41" s="101">
        <v>18695.71418704333</v>
      </c>
      <c r="O41" s="102">
        <v>36550.165812956671</v>
      </c>
      <c r="P41" s="101">
        <v>36550.165812956671</v>
      </c>
    </row>
    <row r="42" spans="2:16" ht="30" x14ac:dyDescent="0.2">
      <c r="B42" s="107"/>
      <c r="C42" s="108"/>
      <c r="D42" s="395" t="s">
        <v>123</v>
      </c>
      <c r="E42" s="102"/>
      <c r="F42" s="101"/>
      <c r="G42" s="401"/>
      <c r="H42" s="101"/>
      <c r="I42" s="102"/>
      <c r="J42" s="101"/>
      <c r="K42" s="102">
        <v>64.05</v>
      </c>
      <c r="L42" s="101">
        <v>64.05</v>
      </c>
      <c r="M42" s="102">
        <v>134.06757371736899</v>
      </c>
      <c r="N42" s="101">
        <v>134.06757371736899</v>
      </c>
      <c r="O42" s="102">
        <v>262.10242628263097</v>
      </c>
      <c r="P42" s="101">
        <v>262.10242628263097</v>
      </c>
    </row>
    <row r="43" spans="2:16" x14ac:dyDescent="0.2">
      <c r="B43" s="107"/>
      <c r="C43" s="94">
        <v>4.4000000000000004</v>
      </c>
      <c r="D43" s="393" t="s">
        <v>20</v>
      </c>
      <c r="E43" s="102"/>
      <c r="F43" s="403"/>
      <c r="G43" s="401"/>
      <c r="H43" s="97"/>
      <c r="I43" s="102"/>
      <c r="J43" s="97"/>
      <c r="K43" s="102">
        <v>602786.22000000009</v>
      </c>
      <c r="L43" s="97">
        <v>602786.22000000009</v>
      </c>
      <c r="M43" s="102">
        <v>724162.55950482888</v>
      </c>
      <c r="N43" s="97">
        <v>724162.55950482888</v>
      </c>
      <c r="O43" s="102">
        <v>1415739.5304951754</v>
      </c>
      <c r="P43" s="403">
        <v>1415739.5304951754</v>
      </c>
    </row>
    <row r="44" spans="2:16"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651585.68000000005</v>
      </c>
      <c r="L44" s="104">
        <f t="shared" si="1"/>
        <v>651585.68000000005</v>
      </c>
      <c r="M44" s="103">
        <f t="shared" si="1"/>
        <v>1036650.419036769</v>
      </c>
      <c r="N44" s="104">
        <f t="shared" si="1"/>
        <v>1036650.419036769</v>
      </c>
      <c r="O44" s="103">
        <f t="shared" si="1"/>
        <v>2026654.0409632353</v>
      </c>
      <c r="P44" s="104">
        <f t="shared" si="1"/>
        <v>2026654.0409632353</v>
      </c>
    </row>
    <row r="45" spans="2:16" s="37" customFormat="1" x14ac:dyDescent="0.2">
      <c r="B45" s="109"/>
      <c r="C45" s="110"/>
      <c r="D45" s="399"/>
      <c r="E45" s="74"/>
      <c r="F45" s="87"/>
      <c r="G45" s="72"/>
      <c r="H45" s="88"/>
      <c r="I45" s="74"/>
      <c r="J45" s="89"/>
      <c r="K45" s="74"/>
      <c r="L45" s="87"/>
      <c r="M45" s="74"/>
      <c r="N45" s="88"/>
      <c r="O45" s="74"/>
      <c r="P45" s="87"/>
    </row>
    <row r="46" spans="2:16" x14ac:dyDescent="0.2">
      <c r="B46" s="105" t="s">
        <v>4</v>
      </c>
      <c r="C46" s="111" t="s">
        <v>48</v>
      </c>
      <c r="D46" s="400"/>
      <c r="E46" s="74"/>
      <c r="F46" s="87"/>
      <c r="G46" s="72"/>
      <c r="H46" s="88"/>
      <c r="I46" s="74"/>
      <c r="J46" s="89"/>
      <c r="K46" s="74"/>
      <c r="L46" s="87"/>
      <c r="M46" s="74"/>
      <c r="N46" s="88"/>
      <c r="O46" s="74"/>
      <c r="P46" s="87"/>
    </row>
    <row r="47" spans="2:16" s="37" customFormat="1" x14ac:dyDescent="0.2">
      <c r="B47" s="90"/>
      <c r="C47" s="94">
        <v>5.0999999999999996</v>
      </c>
      <c r="D47" s="393" t="s">
        <v>5</v>
      </c>
      <c r="E47" s="112"/>
      <c r="F47" s="404"/>
      <c r="G47" s="113"/>
      <c r="H47" s="113"/>
      <c r="I47" s="112"/>
      <c r="J47" s="113"/>
      <c r="K47" s="112">
        <v>3153</v>
      </c>
      <c r="L47" s="113">
        <v>3153</v>
      </c>
      <c r="M47" s="112">
        <v>8455.4923313279396</v>
      </c>
      <c r="N47" s="113">
        <v>8455.4923313279396</v>
      </c>
      <c r="O47" s="112">
        <v>16530.5076686721</v>
      </c>
      <c r="P47" s="389">
        <v>16530.5076686721</v>
      </c>
    </row>
    <row r="48" spans="2:16" s="37" customFormat="1" x14ac:dyDescent="0.2">
      <c r="B48" s="90"/>
      <c r="C48" s="94">
        <v>5.2</v>
      </c>
      <c r="D48" s="393" t="s">
        <v>27</v>
      </c>
      <c r="E48" s="112"/>
      <c r="F48" s="404"/>
      <c r="G48" s="113"/>
      <c r="H48" s="113"/>
      <c r="I48" s="112"/>
      <c r="J48" s="113"/>
      <c r="K48" s="112">
        <v>40682</v>
      </c>
      <c r="L48" s="113">
        <v>40682</v>
      </c>
      <c r="M48" s="112">
        <v>104902.425024526</v>
      </c>
      <c r="N48" s="113">
        <v>104902.425024526</v>
      </c>
      <c r="O48" s="112">
        <v>205068.57497547401</v>
      </c>
      <c r="P48" s="114">
        <v>205068.57497547401</v>
      </c>
    </row>
    <row r="49" spans="2:16"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3390.1666666666665</v>
      </c>
      <c r="L49" s="116">
        <f t="shared" si="2"/>
        <v>3390.1666666666665</v>
      </c>
      <c r="M49" s="115">
        <f>M48/12</f>
        <v>8741.8687520438343</v>
      </c>
      <c r="N49" s="116">
        <f>N48/12</f>
        <v>8741.8687520438343</v>
      </c>
      <c r="O49" s="115">
        <f t="shared" si="2"/>
        <v>17089.047914622835</v>
      </c>
      <c r="P49" s="116">
        <f t="shared" si="2"/>
        <v>17089.047914622835</v>
      </c>
    </row>
    <row r="50" spans="2:16" ht="45" customHeight="1" x14ac:dyDescent="0.2">
      <c r="B50" s="117"/>
      <c r="C50" s="118"/>
      <c r="D50" s="119"/>
      <c r="E50" s="317" t="str">
        <f>"Grand Total as of "&amp;""&amp;TEXT(E$18,"MM/DD/YYYY")&amp;" for ALL markets in col. 1-12."</f>
        <v>Grand Total as of 12/31/2023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c r="F52" s="133"/>
      <c r="G52" s="133"/>
      <c r="H52" s="133"/>
      <c r="I52" s="133"/>
      <c r="J52" s="133"/>
      <c r="K52" s="127"/>
      <c r="L52" s="133"/>
      <c r="M52" s="133"/>
      <c r="N52" s="133"/>
      <c r="O52" s="133"/>
      <c r="P52" s="134"/>
    </row>
    <row r="53" spans="2:16" ht="15.75" thickBot="1" x14ac:dyDescent="0.25">
      <c r="B53" s="135" t="s">
        <v>57</v>
      </c>
      <c r="C53" s="136" t="s">
        <v>129</v>
      </c>
      <c r="D53" s="137"/>
      <c r="E53" s="138"/>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abSelected="1" topLeftCell="A18" zoomScale="80" zoomScaleNormal="80" workbookViewId="0">
      <selection activeCell="W37" sqref="W37"/>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hidden="1" customWidth="1"/>
    <col min="6" max="6" width="27.42578125" style="11" hidden="1" customWidth="1"/>
    <col min="7" max="7" width="17.85546875" style="11" hidden="1" customWidth="1"/>
    <col min="8" max="8" width="25.140625" style="11" hidden="1" customWidth="1"/>
    <col min="9" max="10" width="19.42578125" style="11" hidden="1" customWidth="1"/>
    <col min="11"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HumanaDental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t="str">
        <f>'Cover Page'!C9</f>
        <v>HumanaDental Insurance Company</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2023</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12/31/2023</v>
      </c>
      <c r="F19" s="61">
        <f>DATE(YEAR(E19)+0,MONTH(E19)+3,DAY(E19)+0)</f>
        <v>45382</v>
      </c>
      <c r="G19" s="60" t="str">
        <f>"12/31/"&amp;""&amp;'Cover Page'!C$6</f>
        <v>12/31/2023</v>
      </c>
      <c r="H19" s="62">
        <f>DATE(YEAR(G19)+0,MONTH(G19)+3,DAY(G19)+0)</f>
        <v>45382</v>
      </c>
      <c r="I19" s="60" t="str">
        <f>"12/31/"&amp;""&amp;'Cover Page'!C$6</f>
        <v>12/31/2023</v>
      </c>
      <c r="J19" s="62">
        <f>DATE(YEAR(I19)+0,MONTH(I19)+3,DAY(I19)+0)</f>
        <v>45382</v>
      </c>
      <c r="K19" s="60" t="str">
        <f>"12/31/"&amp;""&amp;'Cover Page'!C$6</f>
        <v>12/31/2023</v>
      </c>
      <c r="L19" s="62">
        <f>DATE(YEAR(K19)+0,MONTH(K19)+3,DAY(K19)+0)</f>
        <v>45382</v>
      </c>
      <c r="M19" s="60" t="str">
        <f>"12/31/"&amp;""&amp;'Cover Page'!C$6</f>
        <v>12/31/2023</v>
      </c>
      <c r="N19" s="62">
        <f>DATE(YEAR(M19)+0,MONTH(M19)+3,DAY(M19)+0)</f>
        <v>45382</v>
      </c>
      <c r="O19" s="60" t="str">
        <f>"12/31/"&amp;""&amp;'Cover Page'!C$6</f>
        <v>12/31/2023</v>
      </c>
      <c r="P19" s="62">
        <f>DATE(YEAR(O19)+0,MONTH(O19)+3,DAY(O19)+0)</f>
        <v>45382</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c r="F22" s="155"/>
      <c r="G22" s="154"/>
      <c r="H22" s="155"/>
      <c r="I22" s="154"/>
      <c r="J22" s="155"/>
      <c r="K22" s="154">
        <v>1009686.21</v>
      </c>
      <c r="L22" s="155">
        <v>1014341.0199999998</v>
      </c>
      <c r="M22" s="154">
        <v>6711846.5494841896</v>
      </c>
      <c r="N22" s="155">
        <v>6714964.8600000013</v>
      </c>
      <c r="O22" s="154">
        <v>6928839.9005158097</v>
      </c>
      <c r="P22" s="155">
        <v>6931257.3699999992</v>
      </c>
    </row>
    <row r="23" spans="1:16" s="25" customFormat="1" x14ac:dyDescent="0.2">
      <c r="A23" s="37"/>
      <c r="B23" s="75"/>
      <c r="C23" s="76">
        <v>1.2</v>
      </c>
      <c r="D23" s="393" t="s">
        <v>16</v>
      </c>
      <c r="E23" s="154"/>
      <c r="F23" s="155"/>
      <c r="G23" s="154"/>
      <c r="H23" s="155"/>
      <c r="I23" s="154"/>
      <c r="J23" s="155"/>
      <c r="K23" s="154">
        <v>31962.46</v>
      </c>
      <c r="L23" s="155">
        <v>0</v>
      </c>
      <c r="M23" s="154">
        <v>0</v>
      </c>
      <c r="N23" s="155">
        <v>0</v>
      </c>
      <c r="O23" s="154">
        <v>0</v>
      </c>
      <c r="P23" s="155">
        <v>0</v>
      </c>
    </row>
    <row r="24" spans="1:16" s="25" customFormat="1" x14ac:dyDescent="0.2">
      <c r="A24" s="37"/>
      <c r="B24" s="75"/>
      <c r="C24" s="76">
        <v>1.3</v>
      </c>
      <c r="D24" s="393" t="s">
        <v>34</v>
      </c>
      <c r="E24" s="154"/>
      <c r="F24" s="155"/>
      <c r="G24" s="154"/>
      <c r="H24" s="155"/>
      <c r="I24" s="154"/>
      <c r="J24" s="155"/>
      <c r="K24" s="154">
        <v>27307.65</v>
      </c>
      <c r="L24" s="155">
        <v>0</v>
      </c>
      <c r="M24" s="154">
        <v>0</v>
      </c>
      <c r="N24" s="155">
        <v>0</v>
      </c>
      <c r="O24" s="154">
        <v>0</v>
      </c>
      <c r="P24" s="155">
        <v>0</v>
      </c>
    </row>
    <row r="25" spans="1:16" s="25" customFormat="1" x14ac:dyDescent="0.2">
      <c r="A25" s="37"/>
      <c r="B25" s="75"/>
      <c r="C25" s="76">
        <v>1.4</v>
      </c>
      <c r="D25" s="393" t="s">
        <v>17</v>
      </c>
      <c r="E25" s="154"/>
      <c r="F25" s="155"/>
      <c r="G25" s="154"/>
      <c r="H25" s="155"/>
      <c r="I25" s="154"/>
      <c r="J25" s="155"/>
      <c r="K25" s="154"/>
      <c r="L25" s="155"/>
      <c r="M25" s="154"/>
      <c r="N25" s="155"/>
      <c r="O25" s="154"/>
      <c r="P25" s="155"/>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c r="F29" s="164"/>
      <c r="G29" s="154"/>
      <c r="H29" s="164"/>
      <c r="I29" s="154"/>
      <c r="J29" s="164"/>
      <c r="K29" s="154">
        <v>497711.65</v>
      </c>
      <c r="L29" s="164"/>
      <c r="M29" s="154">
        <v>3098812.91731046</v>
      </c>
      <c r="N29" s="164"/>
      <c r="O29" s="154">
        <v>7545582.2626895402</v>
      </c>
      <c r="P29" s="164"/>
    </row>
    <row r="30" spans="1:16" s="25" customFormat="1" ht="28.5" customHeight="1" x14ac:dyDescent="0.2">
      <c r="A30" s="37"/>
      <c r="B30" s="75"/>
      <c r="C30" s="76"/>
      <c r="D30" s="395" t="s">
        <v>54</v>
      </c>
      <c r="E30" s="165"/>
      <c r="F30" s="155"/>
      <c r="G30" s="165"/>
      <c r="H30" s="155"/>
      <c r="I30" s="165"/>
      <c r="J30" s="155"/>
      <c r="K30" s="165"/>
      <c r="L30" s="155">
        <v>492252.85</v>
      </c>
      <c r="M30" s="165"/>
      <c r="N30" s="155">
        <v>3092355.2657365799</v>
      </c>
      <c r="O30" s="165"/>
      <c r="P30" s="155">
        <v>7583935.3342634216</v>
      </c>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v>34587.279999999999</v>
      </c>
      <c r="L32" s="164"/>
      <c r="M32" s="154">
        <v>349826.347170402</v>
      </c>
      <c r="N32" s="166"/>
      <c r="O32" s="154">
        <v>683911.342829598</v>
      </c>
      <c r="P32" s="164"/>
    </row>
    <row r="33" spans="1:16" s="37" customFormat="1" ht="30" x14ac:dyDescent="0.2">
      <c r="B33" s="90"/>
      <c r="C33" s="76"/>
      <c r="D33" s="395" t="s">
        <v>44</v>
      </c>
      <c r="E33" s="165"/>
      <c r="F33" s="155"/>
      <c r="G33" s="165"/>
      <c r="H33" s="167"/>
      <c r="I33" s="165"/>
      <c r="J33" s="155"/>
      <c r="K33" s="165"/>
      <c r="L33" s="155">
        <v>4398.4100000000008</v>
      </c>
      <c r="M33" s="165"/>
      <c r="N33" s="167">
        <v>73860.869107074774</v>
      </c>
      <c r="O33" s="165"/>
      <c r="P33" s="155">
        <v>180795.85089292517</v>
      </c>
    </row>
    <row r="34" spans="1:16" s="25" customFormat="1" x14ac:dyDescent="0.2">
      <c r="A34" s="37"/>
      <c r="B34" s="75"/>
      <c r="C34" s="76">
        <v>2.2999999999999998</v>
      </c>
      <c r="D34" s="393" t="s">
        <v>28</v>
      </c>
      <c r="E34" s="154"/>
      <c r="F34" s="164"/>
      <c r="G34" s="154"/>
      <c r="H34" s="166"/>
      <c r="I34" s="154"/>
      <c r="J34" s="164"/>
      <c r="K34" s="154">
        <v>43698.91</v>
      </c>
      <c r="L34" s="164"/>
      <c r="M34" s="154">
        <v>429689.61099502502</v>
      </c>
      <c r="N34" s="166"/>
      <c r="O34" s="154">
        <v>753428.35900497495</v>
      </c>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c r="L36" s="164"/>
      <c r="M36" s="154"/>
      <c r="N36" s="166"/>
      <c r="O36" s="154"/>
      <c r="P36" s="164"/>
    </row>
    <row r="37" spans="1:16" s="37" customFormat="1" ht="30" x14ac:dyDescent="0.2">
      <c r="B37" s="90"/>
      <c r="C37" s="76"/>
      <c r="D37" s="395" t="s">
        <v>43</v>
      </c>
      <c r="E37" s="165"/>
      <c r="F37" s="155"/>
      <c r="G37" s="165"/>
      <c r="H37" s="167"/>
      <c r="I37" s="165"/>
      <c r="J37" s="155"/>
      <c r="K37" s="165"/>
      <c r="L37" s="155"/>
      <c r="M37" s="165"/>
      <c r="N37" s="167"/>
      <c r="O37" s="165"/>
      <c r="P37" s="155"/>
    </row>
    <row r="38" spans="1:16" s="25" customFormat="1" x14ac:dyDescent="0.2">
      <c r="A38" s="37"/>
      <c r="B38" s="75"/>
      <c r="C38" s="76">
        <v>2.5</v>
      </c>
      <c r="D38" s="393" t="s">
        <v>29</v>
      </c>
      <c r="E38" s="154"/>
      <c r="F38" s="164"/>
      <c r="G38" s="154"/>
      <c r="H38" s="166"/>
      <c r="I38" s="154"/>
      <c r="J38" s="164"/>
      <c r="K38" s="154"/>
      <c r="L38" s="164"/>
      <c r="M38" s="154"/>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7.9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488600.02</v>
      </c>
      <c r="L51" s="104">
        <f>L30+L33+L37+L41+L44+L47+L48+L50</f>
        <v>496651.25999999995</v>
      </c>
      <c r="M51" s="103">
        <f>M29+M32-M34+M36-M38+M40+M43-M45+M47+M48-M49+M50</f>
        <v>3018949.6534858369</v>
      </c>
      <c r="N51" s="104">
        <f>N30+N33+N37+N41+N44+N47+N48+N50</f>
        <v>3166216.1348436545</v>
      </c>
      <c r="O51" s="103">
        <f>O29+O32-O34+O36-O38+O40+O43-O45+O47+O48-O49+O50</f>
        <v>7476065.246514163</v>
      </c>
      <c r="P51" s="104">
        <f>P30+P33+P37+P41+P44+P47+P48+P50</f>
        <v>7764731.1851563472</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H19" sqref="H19"/>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HumanaDental Insurance Company</v>
      </c>
    </row>
    <row r="9" spans="2:5" s="2" customFormat="1" ht="15.75" customHeight="1" x14ac:dyDescent="0.25">
      <c r="B9" s="52" t="s">
        <v>90</v>
      </c>
    </row>
    <row r="10" spans="2:5" s="2" customFormat="1" ht="15" customHeight="1" x14ac:dyDescent="0.2">
      <c r="B10" s="183" t="str">
        <f>'Cover Page'!C9</f>
        <v>HumanaDental Insurance Company</v>
      </c>
    </row>
    <row r="11" spans="2:5" s="2" customFormat="1" ht="15.75" x14ac:dyDescent="0.25">
      <c r="B11" s="52" t="s">
        <v>85</v>
      </c>
    </row>
    <row r="12" spans="2:5" s="2" customFormat="1" x14ac:dyDescent="0.2">
      <c r="B12" s="183" t="str">
        <f>'Cover Page'!C6</f>
        <v>2023</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35.25" customHeight="1" x14ac:dyDescent="0.2">
      <c r="B18" s="188"/>
      <c r="C18" s="197"/>
      <c r="D18" s="333" t="s">
        <v>163</v>
      </c>
      <c r="E18" s="193"/>
    </row>
    <row r="19" spans="2:5" s="184" customFormat="1" ht="35.25" customHeight="1" x14ac:dyDescent="0.2">
      <c r="B19" s="188"/>
      <c r="C19" s="197"/>
      <c r="D19" s="333"/>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35.25" customHeight="1" x14ac:dyDescent="0.2">
      <c r="B26" s="188"/>
      <c r="C26" s="197"/>
      <c r="D26" s="333" t="s">
        <v>164</v>
      </c>
      <c r="E26" s="193"/>
    </row>
    <row r="27" spans="2:5" s="184" customFormat="1" ht="35.25" customHeight="1" x14ac:dyDescent="0.2">
      <c r="B27" s="188"/>
      <c r="C27" s="197"/>
      <c r="D27" s="333" t="s">
        <v>165</v>
      </c>
      <c r="E27" s="193"/>
    </row>
    <row r="28" spans="2:5" s="184" customFormat="1" ht="35.25" customHeight="1" x14ac:dyDescent="0.2">
      <c r="B28" s="188"/>
      <c r="C28" s="197"/>
      <c r="D28" s="333" t="s">
        <v>166</v>
      </c>
      <c r="E28" s="193"/>
    </row>
    <row r="29" spans="2:5" s="184" customFormat="1" ht="35.25" customHeight="1" x14ac:dyDescent="0.2">
      <c r="B29" s="188"/>
      <c r="C29" s="199"/>
      <c r="D29" s="333" t="s">
        <v>167</v>
      </c>
      <c r="E29" s="193"/>
    </row>
    <row r="30" spans="2:5" s="184" customFormat="1" ht="35.25" customHeight="1" x14ac:dyDescent="0.2">
      <c r="B30" s="188"/>
      <c r="C30" s="199"/>
      <c r="D30" s="333" t="s">
        <v>168</v>
      </c>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35.25" customHeight="1" x14ac:dyDescent="0.2">
      <c r="B33" s="188"/>
      <c r="C33" s="197"/>
      <c r="D33" s="333" t="s">
        <v>169</v>
      </c>
      <c r="E33" s="193"/>
    </row>
    <row r="34" spans="2:5" s="184" customFormat="1" ht="35.25" customHeight="1" x14ac:dyDescent="0.2">
      <c r="B34" s="188"/>
      <c r="C34" s="197"/>
      <c r="D34" s="333" t="s">
        <v>170</v>
      </c>
      <c r="E34" s="193"/>
    </row>
    <row r="35" spans="2:5" s="184" customFormat="1" ht="35.25" customHeight="1" x14ac:dyDescent="0.2">
      <c r="B35" s="188"/>
      <c r="C35" s="197"/>
      <c r="D35" s="333" t="s">
        <v>171</v>
      </c>
      <c r="E35" s="193"/>
    </row>
    <row r="36" spans="2:5" s="184" customFormat="1" ht="35.25" customHeight="1" x14ac:dyDescent="0.2">
      <c r="B36" s="188"/>
      <c r="C36" s="199"/>
      <c r="D36" s="333" t="s">
        <v>172</v>
      </c>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c r="C40" s="197"/>
      <c r="D40" s="333" t="s">
        <v>173</v>
      </c>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35.25" customHeight="1" x14ac:dyDescent="0.2">
      <c r="B47" s="188"/>
      <c r="C47" s="197"/>
      <c r="D47" s="333" t="s">
        <v>174</v>
      </c>
      <c r="E47" s="193"/>
    </row>
    <row r="48" spans="2:5" s="184" customFormat="1" ht="35.25" customHeight="1" x14ac:dyDescent="0.2">
      <c r="B48" s="188"/>
      <c r="C48" s="197"/>
      <c r="D48" s="333" t="s">
        <v>175</v>
      </c>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35.25" customHeight="1" x14ac:dyDescent="0.2">
      <c r="B55" s="188"/>
      <c r="C55" s="202"/>
      <c r="D55" s="333" t="s">
        <v>176</v>
      </c>
      <c r="E55" s="203"/>
    </row>
    <row r="56" spans="2:5" s="204" customFormat="1" ht="35.25" customHeight="1" x14ac:dyDescent="0.2">
      <c r="B56" s="188"/>
      <c r="C56" s="199"/>
      <c r="D56" s="333" t="s">
        <v>177</v>
      </c>
      <c r="E56" s="203"/>
    </row>
    <row r="57" spans="2:5" s="204" customFormat="1" ht="35.25" customHeight="1" x14ac:dyDescent="0.2">
      <c r="B57" s="188"/>
      <c r="C57" s="199"/>
      <c r="D57" s="333" t="s">
        <v>178</v>
      </c>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35.25" customHeight="1" x14ac:dyDescent="0.2">
      <c r="B62" s="188"/>
      <c r="C62" s="202"/>
      <c r="D62" s="333" t="s">
        <v>179</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188"/>
      <c r="C69" s="202"/>
      <c r="D69" s="333" t="s">
        <v>176</v>
      </c>
      <c r="E69" s="203"/>
    </row>
    <row r="70" spans="2:5" s="204" customFormat="1" ht="35.25" customHeight="1" x14ac:dyDescent="0.2">
      <c r="B70" s="188"/>
      <c r="C70" s="197"/>
      <c r="D70" s="333" t="s">
        <v>177</v>
      </c>
      <c r="E70" s="203"/>
    </row>
    <row r="71" spans="2:5" s="204" customFormat="1" ht="35.25" customHeight="1" x14ac:dyDescent="0.2">
      <c r="B71" s="188"/>
      <c r="C71" s="199"/>
      <c r="D71" s="333" t="s">
        <v>178</v>
      </c>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35.25" customHeight="1" x14ac:dyDescent="0.2">
      <c r="B76" s="188"/>
      <c r="C76" s="202"/>
      <c r="D76" s="333" t="s">
        <v>176</v>
      </c>
      <c r="E76" s="203"/>
    </row>
    <row r="77" spans="2:5" s="204" customFormat="1" ht="35.25" customHeight="1" x14ac:dyDescent="0.2">
      <c r="B77" s="188"/>
      <c r="C77" s="197"/>
      <c r="D77" s="333" t="s">
        <v>177</v>
      </c>
      <c r="E77" s="203"/>
    </row>
    <row r="78" spans="2:5" s="204" customFormat="1" ht="35.25" customHeight="1" x14ac:dyDescent="0.2">
      <c r="B78" s="188"/>
      <c r="C78" s="199"/>
      <c r="D78" s="333" t="s">
        <v>178</v>
      </c>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D9" zoomScaleNormal="100" workbookViewId="0">
      <selection activeCell="W39" sqref="W39"/>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hidden="1" customWidth="1"/>
    <col min="6" max="6" width="15.140625" style="9" hidden="1" customWidth="1"/>
    <col min="7" max="8" width="16.28515625" style="9" hidden="1" customWidth="1"/>
    <col min="9" max="9" width="15.5703125" style="9" hidden="1" customWidth="1"/>
    <col min="10" max="10" width="15.7109375" style="9" hidden="1" customWidth="1"/>
    <col min="11" max="12" width="16.28515625" style="9" hidden="1" customWidth="1"/>
    <col min="13" max="13" width="16.85546875" style="9" hidden="1" customWidth="1"/>
    <col min="14" max="14" width="16.85546875" style="11" hidden="1" customWidth="1"/>
    <col min="15" max="16" width="16.85546875" style="9" hidden="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HumanaDental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t="str">
        <f>'Cover Page'!C9</f>
        <v>HumanaDental Insurance Company</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2023</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f>'[1]Pt 4 MLR Calculation'!$R$21</f>
        <v>705420.59999999974</v>
      </c>
      <c r="R21" s="247">
        <f>'[1]Pt 4 MLR Calculation'!$S$22</f>
        <v>614318.46999999986</v>
      </c>
      <c r="S21" s="166"/>
      <c r="T21" s="164"/>
      <c r="U21" s="246">
        <f>'[1]Pt 4 MLR Calculation'!$V$21</f>
        <v>4318081.38673105</v>
      </c>
      <c r="V21" s="247">
        <f>'[1]Pt 4 MLR Calculation'!$W$22</f>
        <v>3491199.0566900168</v>
      </c>
      <c r="W21" s="166"/>
      <c r="X21" s="164"/>
      <c r="Y21" s="246">
        <f>'[1]Pt 4 MLR Calculation'!$Z$21</f>
        <v>6663525.57326895</v>
      </c>
      <c r="Z21" s="247">
        <f>'[1]Pt 4 MLR Calculation'!$AA$22</f>
        <v>6295216.9233099846</v>
      </c>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706751.36000000022</v>
      </c>
      <c r="R22" s="249">
        <v>615727.52</v>
      </c>
      <c r="S22" s="250">
        <f>'Pt 1 Summary of Data'!L24</f>
        <v>496651.25999999995</v>
      </c>
      <c r="T22" s="251">
        <f>SUM(Q22:S22)</f>
        <v>1819130.1400000004</v>
      </c>
      <c r="U22" s="248">
        <v>4321527.6562001407</v>
      </c>
      <c r="V22" s="249">
        <v>3517954.2123218467</v>
      </c>
      <c r="W22" s="250">
        <f>'Pt 1 Summary of Data'!N24</f>
        <v>3166216.1348436545</v>
      </c>
      <c r="X22" s="251">
        <f>SUM(U22:W22)</f>
        <v>11005698.003365641</v>
      </c>
      <c r="Y22" s="248">
        <v>6614830.7037998615</v>
      </c>
      <c r="Z22" s="249">
        <v>6112207.1076781508</v>
      </c>
      <c r="AA22" s="250">
        <f>'Pt 1 Summary of Data'!P24</f>
        <v>7764731.1851563472</v>
      </c>
      <c r="AB22" s="251">
        <f>SUM(Y22:AA22)</f>
        <v>20491768.996634357</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706751.36000000022</v>
      </c>
      <c r="R23" s="252">
        <f>SUM(R$22:R$22)</f>
        <v>615727.52</v>
      </c>
      <c r="S23" s="252">
        <f>SUM(S$22:S$22)</f>
        <v>496651.25999999995</v>
      </c>
      <c r="T23" s="251">
        <f>SUM(Q23:S23)</f>
        <v>1819130.1400000004</v>
      </c>
      <c r="U23" s="252">
        <f>SUM(U$22:U$22)</f>
        <v>4321527.6562001407</v>
      </c>
      <c r="V23" s="252">
        <f>SUM(V$22:V$22)</f>
        <v>3517954.2123218467</v>
      </c>
      <c r="W23" s="252">
        <f>SUM(W$22:W$22)</f>
        <v>3166216.1348436545</v>
      </c>
      <c r="X23" s="251">
        <f>SUM(U23:W23)</f>
        <v>11005698.003365641</v>
      </c>
      <c r="Y23" s="413">
        <f>SUM(Y$22:Y$22)</f>
        <v>6614830.7037998615</v>
      </c>
      <c r="Z23" s="252">
        <f>SUM(Z$22:Z$22)</f>
        <v>6112207.1076781508</v>
      </c>
      <c r="AA23" s="252">
        <f>SUM(AA$22:AA$22)</f>
        <v>7764731.1851563472</v>
      </c>
      <c r="AB23" s="251">
        <f>SUM(Y23:AA23)</f>
        <v>20491768.996634357</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1502537.2499999995</v>
      </c>
      <c r="R26" s="249">
        <v>1263844.33</v>
      </c>
      <c r="S26" s="259">
        <f>'Pt 1 Summary of Data'!L21</f>
        <v>1014341.0199999998</v>
      </c>
      <c r="T26" s="251">
        <f>SUM(Q26:S26)</f>
        <v>3780722.5999999996</v>
      </c>
      <c r="U26" s="258">
        <v>8963578.4544269275</v>
      </c>
      <c r="V26" s="249">
        <v>7640116.0274476996</v>
      </c>
      <c r="W26" s="259">
        <f>'Pt 1 Summary of Data'!N21</f>
        <v>6714964.8600000013</v>
      </c>
      <c r="X26" s="251">
        <f>SUM(U26:W26)</f>
        <v>23318659.341874629</v>
      </c>
      <c r="Y26" s="258">
        <v>7525814.1355730686</v>
      </c>
      <c r="Z26" s="249">
        <v>7200248.5625523012</v>
      </c>
      <c r="AA26" s="259">
        <f>'Pt 1 Summary of Data'!P21</f>
        <v>6931257.3699999992</v>
      </c>
      <c r="AB26" s="251">
        <f>SUM(Y26:AA26)</f>
        <v>21657320.068125367</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26031.380000000005</v>
      </c>
      <c r="R27" s="249">
        <v>-1027.8199999999961</v>
      </c>
      <c r="S27" s="259">
        <f>'Pt 1 Summary of Data'!L35</f>
        <v>-7631.1000000000058</v>
      </c>
      <c r="T27" s="251">
        <f>SUM(Q27:S27)</f>
        <v>17372.460000000003</v>
      </c>
      <c r="U27" s="258">
        <v>244287.84662086895</v>
      </c>
      <c r="V27" s="249">
        <v>137974.5634658942</v>
      </c>
      <c r="W27" s="259">
        <f>'Pt 1 Summary of Data'!N35</f>
        <v>57820.856898254577</v>
      </c>
      <c r="X27" s="251">
        <f>SUM(U27:W27)</f>
        <v>440083.26698501775</v>
      </c>
      <c r="Y27" s="258">
        <v>205103.90337913105</v>
      </c>
      <c r="Z27" s="249">
        <v>241734.97653410578</v>
      </c>
      <c r="AA27" s="259">
        <f>'Pt 1 Summary of Data'!P35</f>
        <v>113039.91310174536</v>
      </c>
      <c r="AB27" s="251">
        <f>SUM(Y27:AA27)</f>
        <v>559878.79301498225</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1476505.8699999996</v>
      </c>
      <c r="R28" s="259">
        <f t="shared" si="0"/>
        <v>1264872.1500000001</v>
      </c>
      <c r="S28" s="259">
        <f t="shared" si="0"/>
        <v>1021972.1199999998</v>
      </c>
      <c r="T28" s="104">
        <f>T$26-T$27</f>
        <v>3763350.1399999997</v>
      </c>
      <c r="U28" s="259">
        <f t="shared" si="0"/>
        <v>8719290.6078060586</v>
      </c>
      <c r="V28" s="259">
        <f t="shared" si="0"/>
        <v>7502141.4639818054</v>
      </c>
      <c r="W28" s="259">
        <f t="shared" si="0"/>
        <v>6657144.0031017466</v>
      </c>
      <c r="X28" s="104">
        <f>X$26-X$27</f>
        <v>22878576.074889611</v>
      </c>
      <c r="Y28" s="103">
        <f t="shared" si="0"/>
        <v>7320710.2321939375</v>
      </c>
      <c r="Z28" s="259">
        <f t="shared" si="0"/>
        <v>6958513.5860181954</v>
      </c>
      <c r="AA28" s="259">
        <f t="shared" si="0"/>
        <v>6818217.4568982534</v>
      </c>
      <c r="AB28" s="104">
        <f>AB$26-AB$27</f>
        <v>21097441.275110386</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5003.333333333333</v>
      </c>
      <c r="R30" s="264">
        <v>4208</v>
      </c>
      <c r="S30" s="265">
        <f>'Pt 1 Summary of Data'!L49</f>
        <v>3390.1666666666665</v>
      </c>
      <c r="T30" s="266">
        <f>SUM(Q30:S30)</f>
        <v>12601.499999999998</v>
      </c>
      <c r="U30" s="267">
        <v>12408.157352862749</v>
      </c>
      <c r="V30" s="264">
        <v>10161.570239076749</v>
      </c>
      <c r="W30" s="268">
        <f>'Pt 1 Summary of Data'!N49</f>
        <v>8741.8687520438343</v>
      </c>
      <c r="X30" s="266">
        <f>SUM(U30:W30)</f>
        <v>31311.596343983329</v>
      </c>
      <c r="Y30" s="267">
        <v>19384.259313803919</v>
      </c>
      <c r="Z30" s="264">
        <v>17805.346427589917</v>
      </c>
      <c r="AA30" s="268">
        <f>'Pt 1 Summary of Data'!P49</f>
        <v>17089.047914622835</v>
      </c>
      <c r="AB30" s="266">
        <f>SUM(Y30:AA30)</f>
        <v>54278.653656016671</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0.48338051797646459</v>
      </c>
      <c r="U33" s="277"/>
      <c r="V33" s="278"/>
      <c r="W33" s="278"/>
      <c r="X33" s="279">
        <f>IF(X30&lt;1000,"Not Required to Calculate",X23/X28)</f>
        <v>0.48104820716726987</v>
      </c>
      <c r="Y33" s="277"/>
      <c r="Z33" s="278"/>
      <c r="AA33" s="278"/>
      <c r="AB33" s="414">
        <f>IF(AB30&lt;1000,"Not Required to Calculate",AB23/AB28)</f>
        <v>0.97129167131795413</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24" sqref="B24"/>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0</v>
      </c>
    </row>
    <row r="7" spans="2:3" s="2" customFormat="1" ht="15.75" customHeight="1" x14ac:dyDescent="0.25">
      <c r="B7" s="42" t="s">
        <v>88</v>
      </c>
      <c r="C7" s="392" t="s">
        <v>127</v>
      </c>
    </row>
    <row r="8" spans="2:3" s="2" customFormat="1" ht="15.75" customHeight="1" x14ac:dyDescent="0.25">
      <c r="B8" s="283" t="str">
        <f>'Cover Page'!C8</f>
        <v>HumanaDental Insurance Company</v>
      </c>
      <c r="C8" s="335"/>
    </row>
    <row r="9" spans="2:3" s="2" customFormat="1" ht="15.75" customHeight="1" x14ac:dyDescent="0.25">
      <c r="B9" s="52" t="s">
        <v>90</v>
      </c>
      <c r="C9" s="335"/>
    </row>
    <row r="10" spans="2:3" s="2" customFormat="1" ht="15.75" customHeight="1" x14ac:dyDescent="0.25">
      <c r="B10" s="283" t="str">
        <f>'Cover Page'!C9</f>
        <v>HumanaDental Insurance Company</v>
      </c>
      <c r="C10" s="335"/>
    </row>
    <row r="11" spans="2:3" s="2" customFormat="1" ht="15.75" x14ac:dyDescent="0.25">
      <c r="B11" s="52" t="s">
        <v>85</v>
      </c>
    </row>
    <row r="12" spans="2:3" s="2" customFormat="1" x14ac:dyDescent="0.2">
      <c r="B12" s="183" t="str">
        <f>'Cover Page'!C6</f>
        <v>2023</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91"/>
    </row>
    <row r="8" spans="2:4" ht="15.75" customHeight="1" x14ac:dyDescent="0.25">
      <c r="B8" s="283" t="str">
        <f>'Cover Page'!C8</f>
        <v>HumanaDental Insurance Company</v>
      </c>
    </row>
    <row r="9" spans="2:4" ht="15.75" customHeight="1" x14ac:dyDescent="0.25">
      <c r="B9" s="52" t="s">
        <v>90</v>
      </c>
    </row>
    <row r="10" spans="2:4" ht="15.75" customHeight="1" x14ac:dyDescent="0.25">
      <c r="B10" s="283" t="str">
        <f>'Cover Page'!C9</f>
        <v>HumanaDental Insurance Company</v>
      </c>
    </row>
    <row r="11" spans="2:4" ht="15.75" x14ac:dyDescent="0.25">
      <c r="B11" s="52" t="s">
        <v>85</v>
      </c>
    </row>
    <row r="12" spans="2:4" x14ac:dyDescent="0.2">
      <c r="B12" s="183" t="str">
        <f>'Cover Page'!C6</f>
        <v>2023</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2024-07-12T14:45:43Z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e2b6c078-73cb-4371-8a5b-e9fc18accbf8_Enabled">
    <vt:lpwstr>true</vt:lpwstr>
  </property>
  <property fmtid="{D5CDD505-2E9C-101B-9397-08002B2CF9AE}" pid="4" name="MSIP_Label_e2b6c078-73cb-4371-8a5b-e9fc18accbf8_SetDate">
    <vt:lpwstr>2024-07-05T19:27:07Z</vt:lpwstr>
  </property>
  <property fmtid="{D5CDD505-2E9C-101B-9397-08002B2CF9AE}" pid="5" name="MSIP_Label_e2b6c078-73cb-4371-8a5b-e9fc18accbf8_Method">
    <vt:lpwstr>Standard</vt:lpwstr>
  </property>
  <property fmtid="{D5CDD505-2E9C-101B-9397-08002B2CF9AE}" pid="6" name="MSIP_Label_e2b6c078-73cb-4371-8a5b-e9fc18accbf8_Name">
    <vt:lpwstr>INTERNAL</vt:lpwstr>
  </property>
  <property fmtid="{D5CDD505-2E9C-101B-9397-08002B2CF9AE}" pid="7" name="MSIP_Label_e2b6c078-73cb-4371-8a5b-e9fc18accbf8_SiteId">
    <vt:lpwstr>56c62bbe-8598-4b85-9e51-1ca753fa50f2</vt:lpwstr>
  </property>
  <property fmtid="{D5CDD505-2E9C-101B-9397-08002B2CF9AE}" pid="8" name="MSIP_Label_e2b6c078-73cb-4371-8a5b-e9fc18accbf8_ActionId">
    <vt:lpwstr>80eda154-3ae7-4de1-83f4-d48ab3a016d6</vt:lpwstr>
  </property>
  <property fmtid="{D5CDD505-2E9C-101B-9397-08002B2CF9AE}" pid="9" name="MSIP_Label_e2b6c078-73cb-4371-8a5b-e9fc18accbf8_ContentBits">
    <vt:lpwstr>0</vt:lpwstr>
  </property>
</Properties>
</file>