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832DED44-D242-454A-829B-6B8B0EA359B6}" xr6:coauthVersionLast="47" xr6:coauthVersionMax="47" xr10:uidLastSave="{00000000-0000-0000-0000-000000000000}"/>
  <bookViews>
    <workbookView xWindow="-120" yWindow="-120" windowWidth="29040" windowHeight="1599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<sst xmlns="http://schemas.openxmlformats.org/spreadsheetml/2006/main" count="323" uniqueCount="180">
  <si>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</si>
  <si>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</si>
  <si>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</si>
  <si>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</si>
  <si>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</si>
  <si>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</si>
  <si>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</si>
  <si>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</si>
  <si>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</si>
  <si>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</si>
  <si>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</si>
  <si>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</si>
  <si>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</si>
  <si>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</si>
  <si>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</si>
  <si>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</si>
  <si>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</si>
  <si>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</si>
  <si>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</si>
  <si>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</si>
  <si>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</si>
  <si>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</si>
  <si>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</si>
  <si>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</si>
  <si>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</si>
  <si>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</si>
  <si>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</si>
  <si>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</si>
  <si>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</si>
  <si>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</si>
  <si>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</si>
  <si>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</si>
  <si>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</si>
  <si>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</si>
  <si>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</si>
  <si>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</si>
  <si>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</si>
  <si>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</si>
  <si>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</si>
  <si>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</si>
  <si>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</si>
  <si>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</si>
  <si>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</si>
  <si>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</si>
  <si>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</si>
  <si>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</si>
  <si>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</si>
  <si>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</si>
  <si>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</si>
  <si>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</si>
  <si>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</si>
  <si>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</si>
  <si>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</si>
  <si>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</si>
  <si>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</si>
  <si>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</si>
  <si>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</si>
  <si>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</si>
  <si>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</si>
  <si>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</si>
  <si>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</si>
  <si>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</si>
  <si>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</si>
  <si>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</si>
  <si>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</si>
  <si>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</si>
  <si>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</si>
  <si>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</si>
  <si>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</si>
  <si>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</si>
  <si>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</si>
  <si>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</si>
  <si>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</si>
  <si>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</si>
  <si>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</si>
  <si>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</si>
  <si>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</si>
  <si>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</si>
  <si>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</si>
  <si>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</si>
  <si>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</si>
  <si>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</si>
  <si>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</si>
  <si>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</si>
  <si>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</si>
  <si>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</si>
  <si>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</si>
  <si>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</si>
  <si>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</si>
  <si>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</si>
  <si>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</si>
  <si>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</si>
  <si>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</si>
  <si>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</si>
  <si>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</si>
  <si>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</si>
  <si>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</si>
  <si>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</si>
  <si>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</si>
  <si>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</si>
  <si>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</si>
  <si>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</si>
  <si>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</si>
  <si>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</si>
  <si>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</si>
  <si>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</si>
  <si>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</si>
  <si>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</si>
  <si>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</si>
  <si>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</si>
  <si>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</si>
  <si>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</si>
  <si>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</si>
  <si>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</si>
  <si>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</si>
  <si>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</si>
  <si>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</si>
  <si>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</si>
  <si>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</si>
  <si>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</si>
  <si>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</si>
  <si>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</si>
  <si>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</si>
  <si>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</si>
  <si>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</si>
  <si>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</si>
  <si>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</si>
  <si>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</si>
  <si>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</si>
  <si>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</si>
  <si>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</si>
  <si>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</si>
  <si>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</si>
  <si>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</si>
  <si>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</si>
  <si>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</si>
  <si>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</si>
  <si>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</si>
  <si>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</si>
  <si>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</si>
  <si>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</si>
  <si>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</si>
  <si>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</si>
  <si>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</si>
  <si>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</si>
  <si>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</si>
  <si>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</si>
  <si>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</si>
  <si>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</si>
  <si>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</si>
  <si>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</si>
  <si>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</si>
  <si>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</si>
  <si>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</si>
  <si>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</si>
  <si>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</si>
  <si>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</si>
  <si>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</si>
  <si>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</si>
  <si>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</si>
  <si>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HumanaDental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</si>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</sst>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40" fillId="0" borderId="62" xfId="325" applyNumberFormat="1" applyFont="1" applyBorder="1" applyAlignment="1" applyProtection="1">
      <alignment horizontal="left" vertical="center"/>
      <protection locked="0"/>
    </xf>
    <xf numFmtId="0" fontId="40" fillId="0" borderId="64" xfId="325" applyFont="1" applyFill="1" applyBorder="1" applyProtection="1">
      <protection locked="0"/>
    </xf>
    <xf numFmtId="164" fontId="30" fillId="32" borderId="29" xfId="81" applyNumberFormat="1" applyFont="1" applyFill="1" applyBorder="1" applyAlignment="1" applyProtection="1">
      <alignment horizontal="center" vertical="top"/>
      <protection locked="0"/>
    </xf>
    <xf numFmtId="164" fontId="30" fillId="32" borderId="0" xfId="81" applyNumberFormat="1" applyFont="1" applyFill="1" applyBorder="1" applyAlignment="1" applyProtection="1">
      <alignment horizontal="center" vertical="top"/>
      <protection locked="0"/>
    </xf>
    <xf numFmtId="164" fontId="30" fillId="33" borderId="29" xfId="92" applyNumberFormat="1" applyFont="1" applyFill="1" applyBorder="1" applyAlignment="1" applyProtection="1">
      <alignment vertical="top"/>
      <protection locked="0"/>
    </xf>
    <xf numFmtId="164" fontId="30" fillId="33" borderId="0" xfId="81" applyNumberFormat="1" applyFont="1" applyFill="1" applyBorder="1" applyAlignment="1" applyProtection="1">
      <alignment vertical="top"/>
      <protection locked="0"/>
    </xf>
    <xf numFmtId="164" fontId="30" fillId="32" borderId="29" xfId="81" applyNumberFormat="1" applyFont="1" applyFill="1" applyBorder="1" applyAlignment="1" applyProtection="1">
      <alignment vertical="top"/>
      <protection locked="0"/>
    </xf>
    <xf numFmtId="164" fontId="30" fillId="32" borderId="0" xfId="81" applyNumberFormat="1" applyFont="1" applyFill="1" applyBorder="1" applyAlignment="1" applyProtection="1">
      <alignment vertical="top"/>
      <protection locked="0"/>
    </xf>
    <xf numFmtId="3" fontId="30" fillId="32" borderId="54" xfId="126" applyNumberFormat="1" applyFont="1" applyFill="1" applyBorder="1" applyAlignment="1" applyProtection="1">
      <alignment horizontal="center" vertical="top"/>
      <protection locked="0"/>
    </xf>
    <xf numFmtId="3" fontId="30" fillId="32" borderId="18" xfId="126" applyNumberFormat="1" applyFont="1" applyFill="1" applyBorder="1" applyAlignment="1" applyProtection="1">
      <alignment horizontal="center" vertical="top"/>
      <protection locked="0"/>
    </xf>
    <xf numFmtId="3" fontId="30" fillId="32" borderId="61" xfId="126" applyNumberFormat="1" applyFont="1" applyFill="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7" sqref="C7"/>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179</v>
      </c>
    </row>
    <row r="7" spans="1:3" ht="15.75" x14ac:dyDescent="0.2">
      <c r="A7" s="31" t="s">
        <v>1</v>
      </c>
      <c r="B7" s="32" t="s">
        <v>153</v>
      </c>
      <c r="C7" s="34"/>
    </row>
    <row r="8" spans="1:3" ht="15.75" x14ac:dyDescent="0.2">
      <c r="A8" s="31" t="s">
        <v>2</v>
      </c>
      <c r="B8" s="32" t="s">
        <v>88</v>
      </c>
      <c r="C8" s="415" t="s">
        <v>160</v>
      </c>
    </row>
    <row r="9" spans="1:3" ht="15.75" x14ac:dyDescent="0.2">
      <c r="A9" s="31" t="s">
        <v>3</v>
      </c>
      <c r="B9" s="32" t="s">
        <v>89</v>
      </c>
      <c r="C9" s="415" t="s">
        <v>160</v>
      </c>
    </row>
    <row r="10" spans="1:3" ht="16.5" thickBot="1" x14ac:dyDescent="0.3">
      <c r="A10" s="35" t="s">
        <v>4</v>
      </c>
      <c r="B10" s="36" t="s">
        <v>86</v>
      </c>
      <c r="C10" s="416"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85" zoomScaleNormal="85" workbookViewId="0">
      <selection activeCell="L46" sqref="L46"/>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HumanaDental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HumanaDental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2022</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1263792.3500000001</v>
      </c>
      <c r="L21" s="78">
        <f>'Pt 2 Premium and Claims'!L22+'Pt 2 Premium and Claims'!L23-'Pt 2 Premium and Claims'!L24-'Pt 2 Premium and Claims'!L25</f>
        <v>1263844.33</v>
      </c>
      <c r="M21" s="77">
        <f>'Pt 2 Premium and Claims'!M22+'Pt 2 Premium and Claims'!M23-'Pt 2 Premium and Claims'!M24-'Pt 2 Premium and Claims'!M25</f>
        <v>7640960.1436614199</v>
      </c>
      <c r="N21" s="78">
        <f>'Pt 2 Premium and Claims'!N22+'Pt 2 Premium and Claims'!N23-'Pt 2 Premium and Claims'!N24-'Pt 2 Premium and Claims'!N25</f>
        <v>7640116.0274476996</v>
      </c>
      <c r="O21" s="77">
        <f>'Pt 2 Premium and Claims'!O22+'Pt 2 Premium and Claims'!O23-'Pt 2 Premium and Claims'!O24-'Pt 2 Premium and Claims'!O25</f>
        <v>7201162.48633858</v>
      </c>
      <c r="P21" s="78">
        <f>'Pt 2 Premium and Claims'!P22+'Pt 2 Premium and Claims'!P23-'Pt 2 Premium and Claims'!P24-'Pt 2 Premium and Claims'!P25</f>
        <v>7200248.5625523012</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623811.56000000006</v>
      </c>
      <c r="L24" s="78">
        <f>'Pt 2 Premium and Claims'!L51</f>
        <v>614318.46999999986</v>
      </c>
      <c r="M24" s="77">
        <f>'Pt 2 Premium and Claims'!M51</f>
        <v>3486410.5984801236</v>
      </c>
      <c r="N24" s="78">
        <f>'Pt 2 Premium and Claims'!N51</f>
        <v>3491199.0566900168</v>
      </c>
      <c r="O24" s="77">
        <f>'Pt 2 Premium and Claims'!O51</f>
        <v>6324375.6515198769</v>
      </c>
      <c r="P24" s="78">
        <f>'Pt 2 Premium and Claims'!P51</f>
        <v>6295216.9233099846</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v>-29453.91</v>
      </c>
      <c r="L28" s="101">
        <v>-29453.91</v>
      </c>
      <c r="M28" s="99">
        <v>51376.17418125907</v>
      </c>
      <c r="N28" s="98">
        <v>51376.17418125907</v>
      </c>
      <c r="O28" s="99">
        <v>90012.375818740926</v>
      </c>
      <c r="P28" s="101">
        <v>90012.375818740926</v>
      </c>
    </row>
    <row r="29" spans="2:16" s="37" customFormat="1" ht="30" x14ac:dyDescent="0.2">
      <c r="B29" s="90"/>
      <c r="C29" s="94"/>
      <c r="D29" s="395" t="s">
        <v>67</v>
      </c>
      <c r="E29" s="99"/>
      <c r="F29" s="101"/>
      <c r="G29" s="97"/>
      <c r="H29" s="98"/>
      <c r="I29" s="99"/>
      <c r="J29" s="100"/>
      <c r="K29" s="99">
        <v>0</v>
      </c>
      <c r="L29" s="101">
        <v>0</v>
      </c>
      <c r="M29" s="99">
        <v>0</v>
      </c>
      <c r="N29" s="98">
        <v>0</v>
      </c>
      <c r="O29" s="99">
        <v>0</v>
      </c>
      <c r="P29" s="101">
        <v>0</v>
      </c>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v>-2865.5699999999993</v>
      </c>
      <c r="L31" s="101">
        <v>-2865.5699999999993</v>
      </c>
      <c r="M31" s="99">
        <v>5173.8870653208342</v>
      </c>
      <c r="N31" s="98">
        <v>5173.8870653208342</v>
      </c>
      <c r="O31" s="99">
        <v>9064.7829346791659</v>
      </c>
      <c r="P31" s="101">
        <v>9064.7829346791659</v>
      </c>
    </row>
    <row r="32" spans="2:16" x14ac:dyDescent="0.2">
      <c r="B32" s="75"/>
      <c r="C32" s="94"/>
      <c r="D32" s="393" t="s">
        <v>104</v>
      </c>
      <c r="E32" s="99"/>
      <c r="F32" s="101"/>
      <c r="G32" s="97"/>
      <c r="H32" s="98"/>
      <c r="I32" s="99"/>
      <c r="J32" s="100"/>
      <c r="K32" s="99">
        <v>29816.160000000003</v>
      </c>
      <c r="L32" s="101">
        <v>29816.160000000003</v>
      </c>
      <c r="M32" s="99">
        <v>77868.187276950339</v>
      </c>
      <c r="N32" s="98">
        <v>77868.187276950339</v>
      </c>
      <c r="O32" s="99">
        <v>136427.06272304966</v>
      </c>
      <c r="P32" s="101">
        <v>136427.06272304966</v>
      </c>
    </row>
    <row r="33" spans="2:16" x14ac:dyDescent="0.2">
      <c r="B33" s="75"/>
      <c r="C33" s="94"/>
      <c r="D33" s="393" t="s">
        <v>103</v>
      </c>
      <c r="E33" s="99"/>
      <c r="F33" s="101"/>
      <c r="G33" s="97"/>
      <c r="H33" s="98"/>
      <c r="I33" s="99"/>
      <c r="J33" s="100"/>
      <c r="K33" s="99">
        <v>0</v>
      </c>
      <c r="L33" s="101">
        <v>0</v>
      </c>
      <c r="M33" s="99">
        <v>0</v>
      </c>
      <c r="N33" s="98">
        <v>0</v>
      </c>
      <c r="O33" s="99">
        <v>0</v>
      </c>
      <c r="P33" s="101">
        <v>0</v>
      </c>
    </row>
    <row r="34" spans="2:16" x14ac:dyDescent="0.2">
      <c r="B34" s="75"/>
      <c r="C34" s="94">
        <v>3.3</v>
      </c>
      <c r="D34" s="393" t="s">
        <v>21</v>
      </c>
      <c r="E34" s="102"/>
      <c r="F34" s="101"/>
      <c r="G34" s="97"/>
      <c r="H34" s="98"/>
      <c r="I34" s="99"/>
      <c r="J34" s="100"/>
      <c r="K34" s="102">
        <v>1475.5000000000002</v>
      </c>
      <c r="L34" s="101">
        <v>1475.5000000000002</v>
      </c>
      <c r="M34" s="99">
        <v>3556.3149423639688</v>
      </c>
      <c r="N34" s="98">
        <v>3556.3149423639688</v>
      </c>
      <c r="O34" s="99">
        <v>6230.7550576360309</v>
      </c>
      <c r="P34" s="101">
        <v>6230.7550576360309</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-1027.8199999999961</v>
      </c>
      <c r="L35" s="104">
        <f t="shared" si="0"/>
        <v>-1027.8199999999961</v>
      </c>
      <c r="M35" s="103">
        <f t="shared" si="0"/>
        <v>137974.5634658942</v>
      </c>
      <c r="N35" s="104">
        <f t="shared" si="0"/>
        <v>137974.5634658942</v>
      </c>
      <c r="O35" s="103">
        <f t="shared" si="0"/>
        <v>241734.97653410578</v>
      </c>
      <c r="P35" s="104">
        <f t="shared" si="0"/>
        <v>241734.97653410578</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v>2274.92</v>
      </c>
      <c r="L38" s="101">
        <v>2274.92</v>
      </c>
      <c r="M38" s="99">
        <v>88972.607693726095</v>
      </c>
      <c r="N38" s="101">
        <v>88972.607693726095</v>
      </c>
      <c r="O38" s="99">
        <v>155882.292306274</v>
      </c>
      <c r="P38" s="101">
        <v>155882.292306274</v>
      </c>
    </row>
    <row r="39" spans="2:16" x14ac:dyDescent="0.2">
      <c r="B39" s="107"/>
      <c r="C39" s="94">
        <v>4.2</v>
      </c>
      <c r="D39" s="393" t="s">
        <v>19</v>
      </c>
      <c r="E39" s="99"/>
      <c r="F39" s="101"/>
      <c r="G39" s="97"/>
      <c r="H39" s="101"/>
      <c r="I39" s="99"/>
      <c r="J39" s="101"/>
      <c r="K39" s="99">
        <v>63642.05</v>
      </c>
      <c r="L39" s="101">
        <v>63642.05</v>
      </c>
      <c r="M39" s="99">
        <v>278935.272773251</v>
      </c>
      <c r="N39" s="101">
        <v>278935.272773251</v>
      </c>
      <c r="O39" s="99">
        <v>488701.75722674897</v>
      </c>
      <c r="P39" s="101">
        <v>488701.75722674897</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v>8478.77</v>
      </c>
      <c r="L41" s="101">
        <v>8478.77</v>
      </c>
      <c r="M41" s="102">
        <v>21152.6915267898</v>
      </c>
      <c r="N41" s="101">
        <v>21152.6915267898</v>
      </c>
      <c r="O41" s="102">
        <v>37060.0584732102</v>
      </c>
      <c r="P41" s="101">
        <v>37060.0584732102</v>
      </c>
    </row>
    <row r="42" spans="2:16" ht="30" x14ac:dyDescent="0.2">
      <c r="B42" s="107"/>
      <c r="C42" s="108"/>
      <c r="D42" s="395" t="s">
        <v>123</v>
      </c>
      <c r="E42" s="102"/>
      <c r="F42" s="101"/>
      <c r="G42" s="401"/>
      <c r="H42" s="101"/>
      <c r="I42" s="102"/>
      <c r="J42" s="101"/>
      <c r="K42" s="102">
        <v>61.55</v>
      </c>
      <c r="L42" s="101">
        <v>61.55</v>
      </c>
      <c r="M42" s="102">
        <v>148.39251136066201</v>
      </c>
      <c r="N42" s="101">
        <v>148.39251136066201</v>
      </c>
      <c r="O42" s="102">
        <v>259.98748863933798</v>
      </c>
      <c r="P42" s="101">
        <v>259.98748863933798</v>
      </c>
    </row>
    <row r="43" spans="2:16" x14ac:dyDescent="0.2">
      <c r="B43" s="107"/>
      <c r="C43" s="94">
        <v>4.4000000000000004</v>
      </c>
      <c r="D43" s="393" t="s">
        <v>20</v>
      </c>
      <c r="E43" s="102"/>
      <c r="F43" s="403"/>
      <c r="G43" s="401"/>
      <c r="H43" s="97"/>
      <c r="I43" s="102"/>
      <c r="J43" s="97"/>
      <c r="K43" s="102">
        <v>676601.85999999987</v>
      </c>
      <c r="L43" s="97">
        <v>676601.85999999987</v>
      </c>
      <c r="M43" s="102">
        <v>1106422.1336752039</v>
      </c>
      <c r="N43" s="97">
        <v>1106422.1336752039</v>
      </c>
      <c r="O43" s="102">
        <v>1938479.9763247953</v>
      </c>
      <c r="P43" s="403">
        <v>1938479.9763247953</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751059.14999999979</v>
      </c>
      <c r="L44" s="104">
        <f t="shared" si="1"/>
        <v>751059.14999999979</v>
      </c>
      <c r="M44" s="103">
        <f t="shared" si="1"/>
        <v>1495631.0981803315</v>
      </c>
      <c r="N44" s="104">
        <f t="shared" si="1"/>
        <v>1495631.0981803315</v>
      </c>
      <c r="O44" s="103">
        <f t="shared" si="1"/>
        <v>2620384.0718196677</v>
      </c>
      <c r="P44" s="104">
        <f t="shared" si="1"/>
        <v>2620384.0718196677</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3904</v>
      </c>
      <c r="L47" s="113">
        <v>3904</v>
      </c>
      <c r="M47" s="112">
        <v>9780.7954069615298</v>
      </c>
      <c r="N47" s="113">
        <v>9780.7954069615298</v>
      </c>
      <c r="O47" s="112">
        <v>17136.204593038499</v>
      </c>
      <c r="P47" s="389">
        <v>17136.204593038499</v>
      </c>
    </row>
    <row r="48" spans="2:16" s="37" customFormat="1" x14ac:dyDescent="0.2">
      <c r="B48" s="90"/>
      <c r="C48" s="94">
        <v>5.2</v>
      </c>
      <c r="D48" s="393" t="s">
        <v>27</v>
      </c>
      <c r="E48" s="112"/>
      <c r="F48" s="404"/>
      <c r="G48" s="113"/>
      <c r="H48" s="113"/>
      <c r="I48" s="112"/>
      <c r="J48" s="113"/>
      <c r="K48" s="112">
        <v>50496</v>
      </c>
      <c r="L48" s="113">
        <v>50496</v>
      </c>
      <c r="M48" s="112">
        <v>121938.842868921</v>
      </c>
      <c r="N48" s="113">
        <v>121938.842868921</v>
      </c>
      <c r="O48" s="112">
        <v>213664.157131079</v>
      </c>
      <c r="P48" s="114">
        <v>213664.157131079</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4208</v>
      </c>
      <c r="L49" s="116">
        <f t="shared" si="2"/>
        <v>4208</v>
      </c>
      <c r="M49" s="115">
        <f>M48/12</f>
        <v>10161.570239076749</v>
      </c>
      <c r="N49" s="116">
        <f>N48/12</f>
        <v>10161.570239076749</v>
      </c>
      <c r="O49" s="115">
        <f t="shared" si="2"/>
        <v>17805.346427589917</v>
      </c>
      <c r="P49" s="116">
        <f t="shared" si="2"/>
        <v>17805.346427589917</v>
      </c>
    </row>
    <row r="50" spans="2:16" ht="45" customHeight="1" x14ac:dyDescent="0.2">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6" zoomScale="70" zoomScaleNormal="70" workbookViewId="0">
      <selection activeCell="K24" sqref="K2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HumanaDental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HumanaDental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2022</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1253162.22</v>
      </c>
      <c r="L22" s="155">
        <v>1263844.33</v>
      </c>
      <c r="M22" s="154">
        <v>7640960.1436614199</v>
      </c>
      <c r="N22" s="155">
        <v>7640116.0274476996</v>
      </c>
      <c r="O22" s="154">
        <v>7201162.48633858</v>
      </c>
      <c r="P22" s="155">
        <v>7200248.5625523012</v>
      </c>
    </row>
    <row r="23" spans="1:16" s="25" customFormat="1" x14ac:dyDescent="0.2">
      <c r="A23" s="37"/>
      <c r="B23" s="75"/>
      <c r="C23" s="76">
        <v>1.2</v>
      </c>
      <c r="D23" s="393" t="s">
        <v>16</v>
      </c>
      <c r="E23" s="154"/>
      <c r="F23" s="155"/>
      <c r="G23" s="154"/>
      <c r="H23" s="155"/>
      <c r="I23" s="154"/>
      <c r="J23" s="155"/>
      <c r="K23" s="154">
        <v>42592.59</v>
      </c>
      <c r="L23" s="155">
        <v>0</v>
      </c>
      <c r="M23" s="154">
        <v>0</v>
      </c>
      <c r="N23" s="155">
        <v>0</v>
      </c>
      <c r="O23" s="154">
        <v>0</v>
      </c>
      <c r="P23" s="155">
        <v>0</v>
      </c>
    </row>
    <row r="24" spans="1:16" s="25" customFormat="1" x14ac:dyDescent="0.2">
      <c r="A24" s="37"/>
      <c r="B24" s="75"/>
      <c r="C24" s="76">
        <v>1.3</v>
      </c>
      <c r="D24" s="393" t="s">
        <v>34</v>
      </c>
      <c r="E24" s="154"/>
      <c r="F24" s="155"/>
      <c r="G24" s="154"/>
      <c r="H24" s="155"/>
      <c r="I24" s="154"/>
      <c r="J24" s="155"/>
      <c r="K24" s="154">
        <v>31962.46</v>
      </c>
      <c r="L24" s="155">
        <v>0</v>
      </c>
      <c r="M24" s="154">
        <v>0</v>
      </c>
      <c r="N24" s="155">
        <v>0</v>
      </c>
      <c r="O24" s="154">
        <v>0</v>
      </c>
      <c r="P24" s="155">
        <v>0</v>
      </c>
    </row>
    <row r="25" spans="1:16" s="25" customFormat="1" x14ac:dyDescent="0.2">
      <c r="A25" s="37"/>
      <c r="B25" s="75"/>
      <c r="C25" s="76">
        <v>1.4</v>
      </c>
      <c r="D25" s="393" t="s">
        <v>17</v>
      </c>
      <c r="E25" s="154"/>
      <c r="F25" s="155"/>
      <c r="G25" s="154"/>
      <c r="H25" s="155"/>
      <c r="I25" s="154"/>
      <c r="J25" s="155"/>
      <c r="K25" s="154">
        <v>0</v>
      </c>
      <c r="L25" s="155">
        <v>0</v>
      </c>
      <c r="M25" s="154">
        <v>0</v>
      </c>
      <c r="N25" s="155">
        <v>0</v>
      </c>
      <c r="O25" s="154">
        <v>0</v>
      </c>
      <c r="P25" s="155">
        <v>0</v>
      </c>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631460.31000000006</v>
      </c>
      <c r="L29" s="164"/>
      <c r="M29" s="154">
        <v>3540490.8159934301</v>
      </c>
      <c r="N29" s="164"/>
      <c r="O29" s="154">
        <v>6320175.8440065701</v>
      </c>
      <c r="P29" s="164"/>
    </row>
    <row r="30" spans="1:16" s="25" customFormat="1" ht="28.5" customHeight="1" x14ac:dyDescent="0.2">
      <c r="A30" s="37"/>
      <c r="B30" s="75"/>
      <c r="C30" s="76"/>
      <c r="D30" s="395" t="s">
        <v>54</v>
      </c>
      <c r="E30" s="165"/>
      <c r="F30" s="155"/>
      <c r="G30" s="165"/>
      <c r="H30" s="155"/>
      <c r="I30" s="165"/>
      <c r="J30" s="155"/>
      <c r="K30" s="165"/>
      <c r="L30" s="155">
        <v>609745.87999999989</v>
      </c>
      <c r="M30" s="165"/>
      <c r="N30" s="155">
        <v>3362435.0457712803</v>
      </c>
      <c r="O30" s="165"/>
      <c r="P30" s="155">
        <v>6062920.6942287209</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43698.91</v>
      </c>
      <c r="L32" s="164"/>
      <c r="M32" s="154">
        <v>429908.04349926201</v>
      </c>
      <c r="N32" s="166"/>
      <c r="O32" s="154">
        <v>753209.92650073802</v>
      </c>
      <c r="P32" s="164"/>
    </row>
    <row r="33" spans="1:16" s="37" customFormat="1" ht="30" x14ac:dyDescent="0.2">
      <c r="B33" s="90"/>
      <c r="C33" s="76"/>
      <c r="D33" s="395" t="s">
        <v>44</v>
      </c>
      <c r="E33" s="165"/>
      <c r="F33" s="155"/>
      <c r="G33" s="165"/>
      <c r="H33" s="167"/>
      <c r="I33" s="165"/>
      <c r="J33" s="155"/>
      <c r="K33" s="165"/>
      <c r="L33" s="155">
        <v>4572.5900000000011</v>
      </c>
      <c r="M33" s="165"/>
      <c r="N33" s="167">
        <v>128764.01091873641</v>
      </c>
      <c r="O33" s="165"/>
      <c r="P33" s="155">
        <v>232296.22908126356</v>
      </c>
    </row>
    <row r="34" spans="1:16" s="25" customFormat="1" x14ac:dyDescent="0.2">
      <c r="A34" s="37"/>
      <c r="B34" s="75"/>
      <c r="C34" s="76">
        <v>2.2999999999999998</v>
      </c>
      <c r="D34" s="393" t="s">
        <v>28</v>
      </c>
      <c r="E34" s="154"/>
      <c r="F34" s="164"/>
      <c r="G34" s="154"/>
      <c r="H34" s="166"/>
      <c r="I34" s="154"/>
      <c r="J34" s="164"/>
      <c r="K34" s="154">
        <v>51347.66</v>
      </c>
      <c r="L34" s="164"/>
      <c r="M34" s="154">
        <v>483988.26101256866</v>
      </c>
      <c r="N34" s="166"/>
      <c r="O34" s="154">
        <v>749010.11898743117</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623811.56000000006</v>
      </c>
      <c r="L51" s="104">
        <f>L30+L33+L37+L41+L44+L47+L48+L50</f>
        <v>614318.46999999986</v>
      </c>
      <c r="M51" s="103">
        <f>M29+M32-M34+M36-M38+M40+M43-M45+M47+M48-M49+M50</f>
        <v>3486410.5984801236</v>
      </c>
      <c r="N51" s="104">
        <f>N30+N33+N37+N41+N44+N47+N48+N50</f>
        <v>3491199.0566900168</v>
      </c>
      <c r="O51" s="103">
        <f>O29+O32-O34+O36-O38+O40+O43-O45+O47+O48-O49+O50</f>
        <v>6324375.6515198769</v>
      </c>
      <c r="P51" s="104">
        <f>P30+P33+P37+P41+P44+P47+P48+P50</f>
        <v>6295216.9233099846</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B96" sqref="B96"/>
    </sheetView>
  </sheetViews>
  <sheetFormatPr defaultRowHeight="15" x14ac:dyDescent="0.2"/>
  <cols>
    <col min="1" max="1" width="1.85546875" style="2" customWidth="1"/>
    <col min="2" max="2" width="69.85546875" style="184" customWidth="1"/>
    <col min="3" max="3" width="18.5703125" customWidth="1"/>
    <col min="4" max="4" width="70.140625"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HumanaDental Insurance Company</v>
      </c>
    </row>
    <row r="9" spans="2:5" s="2" customFormat="1" ht="15.75" customHeight="1" x14ac:dyDescent="0.25">
      <c r="B9" s="52" t="s">
        <v>90</v>
      </c>
    </row>
    <row r="10" spans="2:5" s="2" customFormat="1" ht="15" customHeight="1" x14ac:dyDescent="0.2">
      <c r="B10" s="183" t="str">
        <f>'Cover Page'!C9</f>
        <v>HumanaDental Insurance Company</v>
      </c>
    </row>
    <row r="11" spans="2:5" s="2" customFormat="1" ht="15.75" x14ac:dyDescent="0.25">
      <c r="B11" s="52" t="s">
        <v>85</v>
      </c>
    </row>
    <row r="12" spans="2:5" s="2" customFormat="1" x14ac:dyDescent="0.2">
      <c r="B12" s="183" t="str">
        <f>'Cover Page'!C6</f>
        <v>2022</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c r="C18" s="197"/>
      <c r="D18" s="333" t="s">
        <v>162</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t="s">
        <v>163</v>
      </c>
      <c r="E26" s="193"/>
    </row>
    <row r="27" spans="2:5" s="184" customFormat="1" ht="35.25" customHeight="1" x14ac:dyDescent="0.2">
      <c r="B27" s="188"/>
      <c r="C27" s="197"/>
      <c r="D27" s="333" t="s">
        <v>164</v>
      </c>
      <c r="E27" s="193"/>
    </row>
    <row r="28" spans="2:5" s="184" customFormat="1" ht="35.25" customHeight="1" x14ac:dyDescent="0.2">
      <c r="B28" s="188"/>
      <c r="C28" s="197"/>
      <c r="D28" s="333" t="s">
        <v>165</v>
      </c>
      <c r="E28" s="193"/>
    </row>
    <row r="29" spans="2:5" s="184" customFormat="1" ht="35.25" customHeight="1" x14ac:dyDescent="0.2">
      <c r="B29" s="188"/>
      <c r="C29" s="199"/>
      <c r="D29" s="333" t="s">
        <v>166</v>
      </c>
      <c r="E29" s="193"/>
    </row>
    <row r="30" spans="2:5" s="184" customFormat="1" ht="35.25" customHeight="1" x14ac:dyDescent="0.2">
      <c r="B30" s="188"/>
      <c r="C30" s="199"/>
      <c r="D30" s="333" t="s">
        <v>167</v>
      </c>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t="s">
        <v>168</v>
      </c>
      <c r="E33" s="193"/>
    </row>
    <row r="34" spans="2:5" s="184" customFormat="1" ht="35.25" customHeight="1" x14ac:dyDescent="0.2">
      <c r="B34" s="188"/>
      <c r="C34" s="197"/>
      <c r="D34" s="333" t="s">
        <v>169</v>
      </c>
      <c r="E34" s="193"/>
    </row>
    <row r="35" spans="2:5" s="184" customFormat="1" ht="35.25" customHeight="1" x14ac:dyDescent="0.2">
      <c r="B35" s="188"/>
      <c r="C35" s="197"/>
      <c r="D35" s="333" t="s">
        <v>170</v>
      </c>
      <c r="E35" s="193"/>
    </row>
    <row r="36" spans="2:5" s="184" customFormat="1" ht="35.25" customHeight="1" x14ac:dyDescent="0.2">
      <c r="B36" s="188"/>
      <c r="C36" s="199"/>
      <c r="D36" s="333" t="s">
        <v>171</v>
      </c>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t="s">
        <v>172</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t="s">
        <v>173</v>
      </c>
      <c r="E47" s="193"/>
    </row>
    <row r="48" spans="2:5" s="184" customFormat="1" ht="35.25" customHeight="1" x14ac:dyDescent="0.2">
      <c r="B48" s="188"/>
      <c r="C48" s="197"/>
      <c r="D48" s="333" t="s">
        <v>174</v>
      </c>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t="s">
        <v>175</v>
      </c>
      <c r="E55" s="203"/>
    </row>
    <row r="56" spans="2:5" s="204" customFormat="1" ht="35.25" customHeight="1" x14ac:dyDescent="0.2">
      <c r="B56" s="188"/>
      <c r="C56" s="199"/>
      <c r="D56" s="333" t="s">
        <v>176</v>
      </c>
      <c r="E56" s="203"/>
    </row>
    <row r="57" spans="2:5" s="204" customFormat="1" ht="35.25" customHeight="1" x14ac:dyDescent="0.2">
      <c r="B57" s="188"/>
      <c r="C57" s="199"/>
      <c r="D57" s="333" t="s">
        <v>177</v>
      </c>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t="s">
        <v>178</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t="s">
        <v>175</v>
      </c>
      <c r="E69" s="203"/>
    </row>
    <row r="70" spans="2:5" s="204" customFormat="1" ht="35.25" customHeight="1" x14ac:dyDescent="0.2">
      <c r="B70" s="188"/>
      <c r="C70" s="197"/>
      <c r="D70" s="333" t="s">
        <v>176</v>
      </c>
      <c r="E70" s="203"/>
    </row>
    <row r="71" spans="2:5" s="204" customFormat="1" ht="35.25" customHeight="1" x14ac:dyDescent="0.2">
      <c r="B71" s="188"/>
      <c r="C71" s="199"/>
      <c r="D71" s="333" t="s">
        <v>177</v>
      </c>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c r="C76" s="202"/>
      <c r="D76" s="333" t="s">
        <v>175</v>
      </c>
      <c r="E76" s="203"/>
    </row>
    <row r="77" spans="2:5" s="204" customFormat="1" ht="35.25" customHeight="1" x14ac:dyDescent="0.2">
      <c r="B77" s="188"/>
      <c r="C77" s="197"/>
      <c r="D77" s="333" t="s">
        <v>176</v>
      </c>
      <c r="E77" s="203"/>
    </row>
    <row r="78" spans="2:5" s="204" customFormat="1" ht="35.25" customHeight="1" x14ac:dyDescent="0.2">
      <c r="B78" s="188"/>
      <c r="C78" s="199"/>
      <c r="D78" s="333" t="s">
        <v>177</v>
      </c>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zoomScale="70" zoomScaleNormal="70" workbookViewId="0">
      <selection activeCell="Y22" sqref="Y22"/>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HumanaDental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HumanaDental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417">
        <v>690756.88</v>
      </c>
      <c r="R21" s="418">
        <v>705420.59999999974</v>
      </c>
      <c r="S21" s="166"/>
      <c r="T21" s="164"/>
      <c r="U21" s="417">
        <v>7986165.0496379109</v>
      </c>
      <c r="V21" s="418">
        <v>4318081.38673105</v>
      </c>
      <c r="W21" s="166"/>
      <c r="X21" s="164"/>
      <c r="Y21" s="418">
        <v>2675582.7403620887</v>
      </c>
      <c r="Z21" s="418">
        <v>6663525.57326895</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419">
        <v>691004.72000000032</v>
      </c>
      <c r="R22" s="420">
        <v>706714.05999999982</v>
      </c>
      <c r="S22" s="250">
        <f>'Pt 1 Summary of Data'!L24</f>
        <v>614318.46999999986</v>
      </c>
      <c r="T22" s="251">
        <f>SUM(Q22:S22)</f>
        <v>2012037.25</v>
      </c>
      <c r="U22" s="419">
        <v>7974559.1065732678</v>
      </c>
      <c r="V22" s="420">
        <v>4306796.2578888908</v>
      </c>
      <c r="W22" s="250">
        <f>'Pt 1 Summary of Data'!N24</f>
        <v>3491199.0566900168</v>
      </c>
      <c r="X22" s="251">
        <f>SUM(U22:W22)</f>
        <v>15772554.421152176</v>
      </c>
      <c r="Y22" s="419">
        <v>2671694.4334267355</v>
      </c>
      <c r="Z22" s="420">
        <v>6646110.7221111096</v>
      </c>
      <c r="AA22" s="250">
        <f>'Pt 1 Summary of Data'!P24</f>
        <v>6295216.9233099846</v>
      </c>
      <c r="AB22" s="251">
        <f>SUM(Y22:AA22)</f>
        <v>15613022.078847829</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691004.72000000032</v>
      </c>
      <c r="R23" s="252">
        <f>SUM(R$22:R$22)</f>
        <v>706714.05999999982</v>
      </c>
      <c r="S23" s="252">
        <f>SUM(S$22:S$22)</f>
        <v>614318.46999999986</v>
      </c>
      <c r="T23" s="251">
        <f>SUM(Q23:S23)</f>
        <v>2012037.25</v>
      </c>
      <c r="U23" s="252">
        <f>SUM(U$22:U$22)</f>
        <v>7974559.1065732678</v>
      </c>
      <c r="V23" s="252">
        <f>SUM(V$22:V$22)</f>
        <v>4306796.2578888908</v>
      </c>
      <c r="W23" s="252">
        <f>SUM(W$22:W$22)</f>
        <v>3491199.0566900168</v>
      </c>
      <c r="X23" s="251">
        <f>SUM(U23:W23)</f>
        <v>15772554.421152176</v>
      </c>
      <c r="Y23" s="413">
        <f>SUM(Y$22:Y$22)</f>
        <v>2671694.4334267355</v>
      </c>
      <c r="Z23" s="252">
        <f>SUM(Z$22:Z$22)</f>
        <v>6646110.7221111096</v>
      </c>
      <c r="AA23" s="252">
        <f>SUM(AA$22:AA$22)</f>
        <v>6295216.9233099846</v>
      </c>
      <c r="AB23" s="251">
        <f>SUM(Y23:AA23)</f>
        <v>15613022.078847829</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421">
        <v>1817218.54</v>
      </c>
      <c r="R26" s="422">
        <v>1502537.2499999995</v>
      </c>
      <c r="S26" s="259">
        <f>'Pt 1 Summary of Data'!L21</f>
        <v>1263844.33</v>
      </c>
      <c r="T26" s="251">
        <f>SUM(Q26:S26)</f>
        <v>4583600.1199999992</v>
      </c>
      <c r="U26" s="421">
        <v>14635525.939231575</v>
      </c>
      <c r="V26" s="422">
        <v>8963578.4544269275</v>
      </c>
      <c r="W26" s="259">
        <f>'Pt 1 Summary of Data'!N21</f>
        <v>7640116.0274476996</v>
      </c>
      <c r="X26" s="251">
        <f>SUM(U26:W26)</f>
        <v>31239220.421106204</v>
      </c>
      <c r="Y26" s="421">
        <v>3988825.570768428</v>
      </c>
      <c r="Z26" s="422">
        <v>7525814.1355730686</v>
      </c>
      <c r="AA26" s="259">
        <f>'Pt 1 Summary of Data'!P21</f>
        <v>7200248.5625523012</v>
      </c>
      <c r="AB26" s="251">
        <f>SUM(Y26:AA26)</f>
        <v>18714888.268893801</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421">
        <v>93324.07</v>
      </c>
      <c r="R27" s="422">
        <v>26031.380000000005</v>
      </c>
      <c r="S27" s="259">
        <f>'Pt 1 Summary of Data'!L35</f>
        <v>-1027.8199999999961</v>
      </c>
      <c r="T27" s="251">
        <f>SUM(Q27:S27)</f>
        <v>118327.63000000002</v>
      </c>
      <c r="U27" s="421">
        <v>1059409.8610103684</v>
      </c>
      <c r="V27" s="422">
        <v>244287.84662086895</v>
      </c>
      <c r="W27" s="259">
        <f>'Pt 1 Summary of Data'!N35</f>
        <v>137974.5634658942</v>
      </c>
      <c r="X27" s="251">
        <f>SUM(U27:W27)</f>
        <v>1441672.2710971315</v>
      </c>
      <c r="Y27" s="421">
        <v>289144.31898963143</v>
      </c>
      <c r="Z27" s="422">
        <v>205103.90337913105</v>
      </c>
      <c r="AA27" s="259">
        <f>'Pt 1 Summary of Data'!P35</f>
        <v>241734.97653410578</v>
      </c>
      <c r="AB27" s="251">
        <f>SUM(Y27:AA27)</f>
        <v>735983.1989028682</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1723894.47</v>
      </c>
      <c r="R28" s="259">
        <f t="shared" si="0"/>
        <v>1476505.8699999996</v>
      </c>
      <c r="S28" s="259">
        <f t="shared" si="0"/>
        <v>1264872.1500000001</v>
      </c>
      <c r="T28" s="104">
        <f>T$26-T$27</f>
        <v>4465272.4899999993</v>
      </c>
      <c r="U28" s="259">
        <f t="shared" si="0"/>
        <v>13576116.078221206</v>
      </c>
      <c r="V28" s="259">
        <f t="shared" si="0"/>
        <v>8719290.6078060586</v>
      </c>
      <c r="W28" s="259">
        <f t="shared" si="0"/>
        <v>7502141.4639818054</v>
      </c>
      <c r="X28" s="104">
        <f>X$26-X$27</f>
        <v>29797548.150009073</v>
      </c>
      <c r="Y28" s="103">
        <f t="shared" si="0"/>
        <v>3699681.2517787968</v>
      </c>
      <c r="Z28" s="259">
        <f t="shared" si="0"/>
        <v>7320710.2321939375</v>
      </c>
      <c r="AA28" s="259">
        <f t="shared" si="0"/>
        <v>6958513.5860181954</v>
      </c>
      <c r="AB28" s="104">
        <f>AB$26-AB$27</f>
        <v>17978905.069990933</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423">
        <v>5966.75</v>
      </c>
      <c r="R30" s="424">
        <v>5003.333333333333</v>
      </c>
      <c r="S30" s="265">
        <f>'Pt 1 Summary of Data'!L49</f>
        <v>4208</v>
      </c>
      <c r="T30" s="266">
        <f>SUM(Q30:S30)</f>
        <v>15178.083333333332</v>
      </c>
      <c r="U30" s="425">
        <v>28136.990325514707</v>
      </c>
      <c r="V30" s="424">
        <v>12408.157352862749</v>
      </c>
      <c r="W30" s="268">
        <f>'Pt 1 Summary of Data'!N49</f>
        <v>10161.570239076749</v>
      </c>
      <c r="X30" s="266">
        <f>SUM(U30:W30)</f>
        <v>50706.717917454203</v>
      </c>
      <c r="Y30" s="425">
        <v>7679.2596744852926</v>
      </c>
      <c r="Z30" s="424">
        <v>19384.259313803919</v>
      </c>
      <c r="AA30" s="268">
        <f>'Pt 1 Summary of Data'!P49</f>
        <v>17805.346427589917</v>
      </c>
      <c r="AB30" s="266">
        <f>SUM(Y30:AA30)</f>
        <v>44868.865415879132</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0.4505967451047988</v>
      </c>
      <c r="U33" s="277"/>
      <c r="V33" s="278"/>
      <c r="W33" s="278"/>
      <c r="X33" s="279">
        <f>IF(X30&lt;1000,"Not Required to Calculate",X23/X28)</f>
        <v>0.52932390080381075</v>
      </c>
      <c r="Y33" s="277"/>
      <c r="Z33" s="278"/>
      <c r="AA33" s="278"/>
      <c r="AB33" s="414">
        <f>IF(AB30&lt;1000,"Not Required to Calculate",AB23/AB28)</f>
        <v>0.86840783785592923</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HumanaDental Insurance Company</v>
      </c>
      <c r="C8" s="335"/>
    </row>
    <row r="9" spans="2:3" s="2" customFormat="1" ht="15.75" customHeight="1" x14ac:dyDescent="0.25">
      <c r="B9" s="52" t="s">
        <v>90</v>
      </c>
      <c r="C9" s="335"/>
    </row>
    <row r="10" spans="2:3" s="2" customFormat="1" ht="15.75" customHeight="1" x14ac:dyDescent="0.25">
      <c r="B10" s="283" t="str">
        <f>'Cover Page'!C9</f>
        <v>HumanaDental Insurance Company</v>
      </c>
      <c r="C10" s="335"/>
    </row>
    <row r="11" spans="2:3" s="2" customFormat="1" ht="15.75" x14ac:dyDescent="0.25">
      <c r="B11" s="52" t="s">
        <v>85</v>
      </c>
    </row>
    <row r="12" spans="2:3" s="2" customFormat="1" x14ac:dyDescent="0.2">
      <c r="B12" s="183" t="str">
        <f>'Cover Page'!C6</f>
        <v>2022</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G20" sqref="G20"/>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HumanaDental Insurance Company</v>
      </c>
    </row>
    <row r="9" spans="2:4" ht="15.75" customHeight="1" x14ac:dyDescent="0.25">
      <c r="B9" s="52" t="s">
        <v>90</v>
      </c>
    </row>
    <row r="10" spans="2:4" ht="15.75" customHeight="1" x14ac:dyDescent="0.25">
      <c r="B10" s="283" t="str">
        <f>'Cover Page'!C9</f>
        <v>HumanaDental Insurance Company</v>
      </c>
    </row>
    <row r="11" spans="2:4" ht="15.75" x14ac:dyDescent="0.25">
      <c r="B11" s="52" t="s">
        <v>85</v>
      </c>
    </row>
    <row r="12" spans="2:4" x14ac:dyDescent="0.2">
      <c r="B12" s="183" t="str">
        <f>'Cover Page'!C6</f>
        <v>2022</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2023-07-27T14:15:35Z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2cb1d3fd-3b28-4dec-87e3-49a53c8c454e</vt:lpwstr>
  </property>
  <property fmtid="{D5CDD505-2E9C-101B-9397-08002B2CF9AE}" pid="4" name="ScannedBy">
    <vt:lpwstr>TCS-ContentScanned</vt:lpwstr>
  </property>
  <property fmtid="{D5CDD505-2E9C-101B-9397-08002B2CF9AE}" pid="5" name="HumanaClassification">
    <vt:lpwstr>I</vt:lpwstr>
  </property>
  <property fmtid="{D5CDD505-2E9C-101B-9397-08002B2CF9AE}" pid="6" name="MSIP_Label_e2b6c078-73cb-4371-8a5b-e9fc18accbf8_Enabled">
    <vt:lpwstr>true</vt:lpwstr>
  </property>
  <property fmtid="{D5CDD505-2E9C-101B-9397-08002B2CF9AE}" pid="7" name="MSIP_Label_e2b6c078-73cb-4371-8a5b-e9fc18accbf8_SetDate">
    <vt:lpwstr>2023-06-14T14:53:37Z</vt:lpwstr>
  </property>
  <property fmtid="{D5CDD505-2E9C-101B-9397-08002B2CF9AE}" pid="8" name="MSIP_Label_e2b6c078-73cb-4371-8a5b-e9fc18accbf8_Method">
    <vt:lpwstr>Standard</vt:lpwstr>
  </property>
  <property fmtid="{D5CDD505-2E9C-101B-9397-08002B2CF9AE}" pid="9" name="MSIP_Label_e2b6c078-73cb-4371-8a5b-e9fc18accbf8_Name">
    <vt:lpwstr>INTERNAL</vt:lpwstr>
  </property>
  <property fmtid="{D5CDD505-2E9C-101B-9397-08002B2CF9AE}" pid="10" name="MSIP_Label_e2b6c078-73cb-4371-8a5b-e9fc18accbf8_SiteId">
    <vt:lpwstr>56c62bbe-8598-4b85-9e51-1ca753fa50f2</vt:lpwstr>
  </property>
  <property fmtid="{D5CDD505-2E9C-101B-9397-08002B2CF9AE}" pid="11" name="MSIP_Label_e2b6c078-73cb-4371-8a5b-e9fc18accbf8_ActionId">
    <vt:lpwstr>c0ad0182-9bc4-4493-bff4-9c8b5ffc2905</vt:lpwstr>
  </property>
  <property fmtid="{D5CDD505-2E9C-101B-9397-08002B2CF9AE}" pid="12" name="MSIP_Label_e2b6c078-73cb-4371-8a5b-e9fc18accbf8_ContentBits">
    <vt:lpwstr>0</vt:lpwstr>
  </property>
</Properties>
</file>