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A1D270C4-91A0-4327-BA25-E2AC32560476}"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4" l="1"/>
  <c r="L42" i="4" l="1"/>
  <c r="K41" i="4" l="1"/>
  <c r="K43" i="4"/>
  <c r="K38" i="4"/>
  <c r="K39" i="4" l="1"/>
  <c r="L38" i="4"/>
  <c r="L41" i="4" l="1"/>
  <c r="L43" i="4"/>
  <c r="L39" i="4" l="1"/>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<sst xmlns="http://schemas.openxmlformats.org/spreadsheetml/2006/main" count="334" uniqueCount="193">
  <si>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</si>
  <si>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</si>
  <si>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</si>
  <si>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</si>
  <si>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</si>
  <si>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</si>
  <si>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</si>
  <si>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</si>
  <si>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</si>
  <si>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</si>
  <si>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</si>
  <si>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</si>
  <si>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</si>
  <si>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</si>
  <si>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</si>
  <si>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</si>
  <si>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</si>
  <si>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</si>
  <si>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</si>
  <si>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</si>
  <si>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</si>
  <si>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</si>
  <si>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</si>
  <si>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</si>
  <si>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</si>
  <si>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</si>
  <si>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</si>
  <si>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</si>
  <si>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</si>
  <si>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</si>
  <si>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</si>
  <si>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</si>
  <si>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</si>
  <si>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</si>
  <si>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</si>
  <si>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</si>
  <si>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</si>
  <si>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</si>
  <si>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</si>
  <si>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</si>
  <si>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</si>
  <si>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</si>
  <si>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</si>
  <si>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</si>
  <si>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</si>
  <si>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</si>
  <si>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</si>
  <si>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</si>
  <si>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</si>
  <si>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</si>
  <si>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</si>
  <si>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</si>
  <si>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</si>
  <si>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</si>
  <si>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</si>
  <si>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</si>
  <si>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</si>
  <si>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</si>
  <si>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</si>
  <si>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</si>
  <si>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</si>
  <si>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</si>
  <si>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</si>
  <si>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</si>
  <si>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</si>
  <si>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</si>
  <si>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</si>
  <si>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</si>
  <si>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</si>
  <si>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</si>
  <si>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</si>
  <si>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</si>
  <si>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</si>
  <si>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</si>
  <si>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</si>
  <si>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</si>
  <si>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</si>
  <si>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</si>
  <si>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</si>
  <si>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</si>
  <si>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</si>
  <si>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</si>
  <si>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</si>
  <si>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</si>
  <si>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</si>
  <si>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</si>
  <si>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</si>
  <si>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</si>
  <si>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</si>
  <si>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</si>
  <si>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</si>
  <si>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</si>
  <si>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</si>
  <si>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</si>
  <si>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</si>
  <si>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</si>
  <si>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</si>
  <si>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</si>
  <si>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</si>
  <si>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</si>
  <si>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</si>
  <si>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</si>
  <si>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</si>
  <si>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</si>
  <si>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</si>
  <si>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</si>
  <si>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</si>
  <si>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</si>
  <si>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</si>
  <si>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</si>
  <si>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</si>
  <si>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</si>
  <si>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</si>
  <si>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</si>
  <si>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</si>
  <si>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</si>
  <si>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</si>
  <si>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</si>
  <si>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</si>
  <si>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</si>
  <si>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</si>
  <si>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</si>
  <si>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</si>
  <si>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</si>
  <si>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</si>
  <si>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</si>
  <si>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</si>
  <si>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</si>
  <si>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</si>
  <si>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</si>
  <si>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</si>
  <si>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</si>
  <si>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</si>
  <si>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</si>
  <si>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</si>
  <si>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</si>
  <si>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</si>
  <si>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</si>
  <si>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</si>
  <si>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</si>
  <si>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</si>
  <si>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</si>
  <si>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</si>
  <si>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</si>
  <si>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</si>
  <si>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</si>
  <si>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</si>
  <si>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</si>
  <si>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</si>
  <si>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</si>
  <si>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</si>
  <si>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</si>
  <si>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</si>
  <si>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</si>
  <si>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</si>
  <si>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</si>
  <si>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</si>
  <si>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</si>
  <si>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</si>
  <si>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</si>
  <si>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</si>
  <si>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Golden Rule Insurance Company</t>
  </si>
  <si>
    <t>UnitedHealthOne</t>
  </si>
  <si>
    <t>No</t>
  </si>
  <si>
    <t>Not Applicable</t>
  </si>
  <si>
    <t xml:space="preserve">Paid Claims - Adjudicated claim activity for fee for service claims from source system.  </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</si>
  <si>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</si>
  <si>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</si>
  <si>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Provider Settlements - Provider settlement cost for specifically known and identified in-network and out-of-network provider settlements paid/payable/reserve due to extra-contractual negotiated settlements, fee schedule errors, contracts with disputed</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</si>
  <si>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</si>
  <si>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</si>
  <si>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</si>
  <si>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</si>
  <si>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</si>
  <si>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</si>
  <si>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</si>
  <si>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</si>
  <si>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</si>
  <si>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</si>
  <si>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</si>
  <si>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</si>
  <si>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</si>
  <si>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</si>
  <si>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</si>
  <si>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</si>
  <si>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</si>
  <si>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</si>
  <si>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</si>
  <si>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</si>
  <si>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</si>
  <si>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</si>
  <si>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Ahmad Isam Ansari</t>
  </si>
  <si>
    <t>John William Cosgriff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</si>
</sst>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sz val="12"/>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1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9" fontId="30" fillId="0" borderId="0" xfId="326" applyFont="1"/>
    <xf numFmtId="10" fontId="0" fillId="0" borderId="14" xfId="0" applyNumberFormat="1" applyBorder="1" applyAlignment="1" applyProtection="1">
      <alignment wrapText="1"/>
      <protection locked="0"/>
    </xf>
    <xf numFmtId="0" fontId="41" fillId="0" borderId="75" xfId="0" applyFont="1" applyBorder="1" applyAlignment="1" applyProtection="1">
      <alignment horizontal="left" wrapText="1" indent="3"/>
      <protection locked="0"/>
    </xf>
    <xf numFmtId="164" fontId="4" fillId="0" borderId="29" xfId="92" applyNumberFormat="1" applyFont="1" applyFill="1" applyBorder="1" applyAlignment="1" applyProtection="1">
      <alignment vertical="top"/>
      <protection locked="0"/>
    </xf>
    <xf numFmtId="164" fontId="4" fillId="0" borderId="46" xfId="92" applyNumberFormat="1" applyFont="1" applyFill="1" applyBorder="1" applyAlignment="1" applyProtection="1">
      <alignment vertical="top"/>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20files/Tax%20Calc_%20DMHC%20MLR%20Reporting%20Form_GRIC_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GS"/>
      <sheetName val="Essbase Input"/>
      <sheetName val="Tables"/>
      <sheetName val="Dashboard"/>
      <sheetName val="Cover Page"/>
      <sheetName val="EB PT 1"/>
      <sheetName val="EB PT 2"/>
      <sheetName val="EB PT 4"/>
      <sheetName val="EB PT 4 PY2"/>
      <sheetName val="EB PT 4 PY1"/>
      <sheetName val="EB PT 4 CY"/>
      <sheetName val="Pt 1 Summary of Data"/>
      <sheetName val="Pt 1 Summary of Data - Adj"/>
      <sheetName val="Pt 1 Summary of Data - Final"/>
      <sheetName val="SmartView of Tax Accounts"/>
      <sheetName val="Pt 2 Premium and Claims"/>
      <sheetName val="Pt 2 Premium and Claims - Adj"/>
      <sheetName val="Pt 2 Premium and Claims - Final"/>
      <sheetName val="Pt 3 Expense Allocation"/>
      <sheetName val="EB PT 4 P&amp;C Calcs"/>
      <sheetName val="Pt 4 Claims Calcs for PYs"/>
      <sheetName val="Pt 4 MLR Calculation - Final"/>
      <sheetName val="Pt 5 Additional Responses"/>
      <sheetName val="Attest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8">
          <cell r="K38">
            <v>0</v>
          </cell>
          <cell r="L38">
            <v>0</v>
          </cell>
        </row>
        <row r="39">
          <cell r="K39">
            <v>397773.24999999994</v>
          </cell>
          <cell r="L39">
            <v>397773.24999999994</v>
          </cell>
        </row>
        <row r="41">
          <cell r="K41">
            <v>29714.340000000004</v>
          </cell>
          <cell r="L41">
            <v>29714.340000000004</v>
          </cell>
        </row>
        <row r="42">
          <cell r="K42">
            <v>0</v>
          </cell>
          <cell r="L42">
            <v>0</v>
          </cell>
        </row>
        <row r="43">
          <cell r="K43">
            <v>881061.94000000018</v>
          </cell>
          <cell r="L43">
            <v>881061.94000000018</v>
          </cell>
        </row>
      </sheetData>
      <sheetData sheetId="13">
        <row r="38">
          <cell r="K38">
            <v>22379.239999999998</v>
          </cell>
          <cell r="L38">
            <v>22379.239999999998</v>
          </cell>
        </row>
        <row r="39">
          <cell r="K39">
            <v>94288.997662007518</v>
          </cell>
          <cell r="L39">
            <v>94288.997662007518</v>
          </cell>
        </row>
        <row r="41">
          <cell r="K41">
            <v>33420.570510044439</v>
          </cell>
          <cell r="L41">
            <v>33420.570510044439</v>
          </cell>
        </row>
        <row r="42">
          <cell r="K42"/>
          <cell r="L42"/>
        </row>
        <row r="43">
          <cell r="K43">
            <v>152748.98397016211</v>
          </cell>
          <cell r="L43">
            <v>152748.98397016211</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G15" sqref="G15"/>
    </sheetView>
  </sheetViews>
  <sheetFormatPr defaultColWidth="9.140625" defaultRowHeight="15" x14ac:dyDescent="0.2"/>
  <cols>
    <col min="1" max="1" width="2.42578125" style="25" bestFit="1" customWidth="1"/>
    <col min="2" max="2" width="70.42578125" style="25" bestFit="1" customWidth="1"/>
    <col min="3" max="3" width="39"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162</v>
      </c>
    </row>
    <row r="10" spans="1:3" ht="16.5" thickBot="1" x14ac:dyDescent="0.3">
      <c r="A10" s="35" t="s">
        <v>4</v>
      </c>
      <c r="B10" s="36" t="s">
        <v>86</v>
      </c>
      <c r="C10" s="411"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disablePrompts="1"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K25" sqref="K25"/>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6"/>
      <c r="C6" s="364"/>
      <c r="D6" s="385">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6"/>
      <c r="C8" s="364"/>
      <c r="D8" s="365" t="str">
        <f>'Cover Page'!C8</f>
        <v>Golden Rule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6"/>
      <c r="C10" s="364"/>
      <c r="D10" s="366" t="str">
        <f>'Cover Page'!C9</f>
        <v>UnitedHealthOne</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6"/>
      <c r="C12" s="364"/>
      <c r="D12" s="366"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2"/>
      <c r="E20" s="70"/>
      <c r="F20" s="71"/>
      <c r="G20" s="72"/>
      <c r="H20" s="73"/>
      <c r="I20" s="74"/>
      <c r="J20" s="72"/>
      <c r="K20" s="70"/>
      <c r="L20" s="71"/>
      <c r="M20" s="74"/>
      <c r="N20" s="73"/>
      <c r="O20" s="70"/>
      <c r="P20" s="71"/>
    </row>
    <row r="21" spans="2:16" x14ac:dyDescent="0.2">
      <c r="B21" s="75"/>
      <c r="C21" s="76">
        <v>1.1000000000000001</v>
      </c>
      <c r="D21" s="393"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4667548.8899999997</v>
      </c>
      <c r="L21" s="78">
        <f>'Pt 2 Premium and Claims'!L22+'Pt 2 Premium and Claims'!L23-'Pt 2 Premium and Claims'!L24-'Pt 2 Premium and Claims'!L25</f>
        <v>4669705.28</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4"/>
      <c r="E22" s="82"/>
      <c r="F22" s="83"/>
      <c r="G22" s="84"/>
      <c r="H22" s="85"/>
      <c r="I22" s="82"/>
      <c r="J22" s="86"/>
      <c r="K22" s="82"/>
      <c r="L22" s="83"/>
      <c r="M22" s="82"/>
      <c r="N22" s="85"/>
      <c r="O22" s="82"/>
      <c r="P22" s="83"/>
    </row>
    <row r="23" spans="2:16" s="37" customFormat="1" x14ac:dyDescent="0.2">
      <c r="B23" s="68" t="s">
        <v>1</v>
      </c>
      <c r="C23" s="69" t="s">
        <v>6</v>
      </c>
      <c r="D23" s="395"/>
      <c r="E23" s="74"/>
      <c r="F23" s="87"/>
      <c r="G23" s="72"/>
      <c r="H23" s="88"/>
      <c r="I23" s="74"/>
      <c r="J23" s="89"/>
      <c r="K23" s="74"/>
      <c r="L23" s="87"/>
      <c r="M23" s="74"/>
      <c r="N23" s="88"/>
      <c r="O23" s="74"/>
      <c r="P23" s="87"/>
    </row>
    <row r="24" spans="2:16" s="37" customFormat="1" x14ac:dyDescent="0.2">
      <c r="B24" s="90"/>
      <c r="C24" s="91">
        <v>2.1</v>
      </c>
      <c r="D24" s="393"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2049093.4400000004</v>
      </c>
      <c r="L24" s="78">
        <f>'Pt 2 Premium and Claims'!L51</f>
        <v>2061819.06</v>
      </c>
      <c r="M24" s="77">
        <f>'Pt 2 Premium and Claims'!M51</f>
        <v>0</v>
      </c>
      <c r="N24" s="78">
        <f>'Pt 2 Premium and Claims'!N51</f>
        <v>0</v>
      </c>
      <c r="O24" s="77">
        <f>'Pt 2 Premium and Claims'!O51</f>
        <v>0</v>
      </c>
      <c r="P24" s="78">
        <f>'Pt 2 Premium and Claims'!P51</f>
        <v>0</v>
      </c>
    </row>
    <row r="25" spans="2:16" s="37" customFormat="1" x14ac:dyDescent="0.2">
      <c r="B25" s="92"/>
      <c r="C25" s="93"/>
      <c r="D25" s="394"/>
      <c r="E25" s="82"/>
      <c r="F25" s="83"/>
      <c r="G25" s="84"/>
      <c r="H25" s="85"/>
      <c r="I25" s="82"/>
      <c r="J25" s="86"/>
      <c r="K25" s="82"/>
      <c r="L25" s="83"/>
      <c r="M25" s="82"/>
      <c r="N25" s="85"/>
      <c r="O25" s="82"/>
      <c r="P25" s="83"/>
    </row>
    <row r="26" spans="2:16" x14ac:dyDescent="0.2">
      <c r="B26" s="68" t="s">
        <v>2</v>
      </c>
      <c r="C26" s="69" t="s">
        <v>46</v>
      </c>
      <c r="D26" s="392"/>
      <c r="E26" s="74"/>
      <c r="F26" s="87"/>
      <c r="G26" s="72"/>
      <c r="H26" s="88"/>
      <c r="I26" s="74"/>
      <c r="J26" s="89"/>
      <c r="K26" s="74"/>
      <c r="L26" s="87"/>
      <c r="M26" s="74"/>
      <c r="N26" s="88"/>
      <c r="O26" s="74"/>
      <c r="P26" s="87"/>
    </row>
    <row r="27" spans="2:16" s="37" customFormat="1" ht="30" x14ac:dyDescent="0.2">
      <c r="B27" s="90"/>
      <c r="C27" s="94">
        <v>3.1</v>
      </c>
      <c r="D27" s="393" t="s">
        <v>134</v>
      </c>
      <c r="E27" s="74"/>
      <c r="F27" s="87"/>
      <c r="G27" s="72"/>
      <c r="H27" s="88"/>
      <c r="I27" s="74"/>
      <c r="J27" s="89"/>
      <c r="K27" s="74"/>
      <c r="L27" s="87"/>
      <c r="M27" s="74"/>
      <c r="N27" s="88"/>
      <c r="O27" s="74"/>
      <c r="P27" s="87"/>
    </row>
    <row r="28" spans="2:16" s="37" customFormat="1" x14ac:dyDescent="0.2">
      <c r="B28" s="90"/>
      <c r="C28" s="94"/>
      <c r="D28" s="393" t="s">
        <v>58</v>
      </c>
      <c r="E28" s="95"/>
      <c r="F28" s="96"/>
      <c r="G28" s="97"/>
      <c r="H28" s="98"/>
      <c r="I28" s="99"/>
      <c r="J28" s="100"/>
      <c r="K28" s="99">
        <v>336595.47050358588</v>
      </c>
      <c r="L28" s="99">
        <v>336595.47050358588</v>
      </c>
      <c r="M28" s="99"/>
      <c r="N28" s="98"/>
      <c r="O28" s="99"/>
      <c r="P28" s="101"/>
    </row>
    <row r="29" spans="2:16" s="37" customFormat="1" ht="30" x14ac:dyDescent="0.2">
      <c r="B29" s="90"/>
      <c r="C29" s="94"/>
      <c r="D29" s="393" t="s">
        <v>67</v>
      </c>
      <c r="E29" s="99"/>
      <c r="F29" s="101"/>
      <c r="G29" s="97"/>
      <c r="H29" s="98"/>
      <c r="I29" s="99"/>
      <c r="J29" s="100"/>
      <c r="K29" s="99">
        <v>0</v>
      </c>
      <c r="L29" s="101"/>
      <c r="M29" s="99"/>
      <c r="N29" s="98"/>
      <c r="O29" s="99"/>
      <c r="P29" s="101"/>
    </row>
    <row r="30" spans="2:16" ht="45" x14ac:dyDescent="0.2">
      <c r="B30" s="75"/>
      <c r="C30" s="94">
        <v>3.2</v>
      </c>
      <c r="D30" s="393" t="s">
        <v>135</v>
      </c>
      <c r="E30" s="74"/>
      <c r="F30" s="87"/>
      <c r="G30" s="72"/>
      <c r="H30" s="88"/>
      <c r="I30" s="74"/>
      <c r="J30" s="89"/>
      <c r="K30" s="74"/>
      <c r="L30" s="87"/>
      <c r="M30" s="74"/>
      <c r="N30" s="88"/>
      <c r="O30" s="74"/>
      <c r="P30" s="87"/>
    </row>
    <row r="31" spans="2:16" x14ac:dyDescent="0.2">
      <c r="B31" s="75"/>
      <c r="C31" s="94"/>
      <c r="D31" s="391" t="s">
        <v>42</v>
      </c>
      <c r="E31" s="102"/>
      <c r="F31" s="101"/>
      <c r="G31" s="97"/>
      <c r="H31" s="98"/>
      <c r="I31" s="99"/>
      <c r="J31" s="100"/>
      <c r="K31" s="102">
        <v>8198.1131831279599</v>
      </c>
      <c r="L31" s="101">
        <v>8198.1131831279599</v>
      </c>
      <c r="M31" s="99"/>
      <c r="N31" s="98"/>
      <c r="O31" s="99"/>
      <c r="P31" s="101"/>
    </row>
    <row r="32" spans="2:16" x14ac:dyDescent="0.2">
      <c r="B32" s="75"/>
      <c r="C32" s="94"/>
      <c r="D32" s="391" t="s">
        <v>104</v>
      </c>
      <c r="E32" s="99"/>
      <c r="F32" s="101"/>
      <c r="G32" s="97"/>
      <c r="H32" s="98"/>
      <c r="I32" s="99"/>
      <c r="J32" s="100"/>
      <c r="K32" s="99">
        <v>132287.90928627798</v>
      </c>
      <c r="L32" s="101">
        <v>132287.90928627798</v>
      </c>
      <c r="M32" s="99"/>
      <c r="N32" s="98"/>
      <c r="O32" s="99"/>
      <c r="P32" s="101"/>
    </row>
    <row r="33" spans="2:16" x14ac:dyDescent="0.2">
      <c r="B33" s="75"/>
      <c r="C33" s="94"/>
      <c r="D33" s="391" t="s">
        <v>103</v>
      </c>
      <c r="E33" s="99"/>
      <c r="F33" s="101"/>
      <c r="G33" s="97"/>
      <c r="H33" s="98"/>
      <c r="I33" s="99"/>
      <c r="J33" s="100"/>
      <c r="K33" s="99"/>
      <c r="L33" s="101"/>
      <c r="M33" s="99"/>
      <c r="N33" s="98"/>
      <c r="O33" s="99"/>
      <c r="P33" s="101"/>
    </row>
    <row r="34" spans="2:16" x14ac:dyDescent="0.2">
      <c r="B34" s="75"/>
      <c r="C34" s="94">
        <v>3.3</v>
      </c>
      <c r="D34" s="391" t="s">
        <v>21</v>
      </c>
      <c r="E34" s="102"/>
      <c r="F34" s="101"/>
      <c r="G34" s="97"/>
      <c r="H34" s="98"/>
      <c r="I34" s="99"/>
      <c r="J34" s="100"/>
      <c r="K34" s="102"/>
      <c r="L34" s="101"/>
      <c r="M34" s="99"/>
      <c r="N34" s="98"/>
      <c r="O34" s="99"/>
      <c r="P34" s="101"/>
    </row>
    <row r="35" spans="2:16" x14ac:dyDescent="0.2">
      <c r="B35" s="75"/>
      <c r="C35" s="94">
        <v>3.4</v>
      </c>
      <c r="D35" s="391"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477081.49297299178</v>
      </c>
      <c r="L35" s="104">
        <f t="shared" si="0"/>
        <v>477081.49297299178</v>
      </c>
      <c r="M35" s="103">
        <f t="shared" si="0"/>
        <v>0</v>
      </c>
      <c r="N35" s="104">
        <f t="shared" si="0"/>
        <v>0</v>
      </c>
      <c r="O35" s="103">
        <f t="shared" si="0"/>
        <v>0</v>
      </c>
      <c r="P35" s="104">
        <f t="shared" si="0"/>
        <v>0</v>
      </c>
    </row>
    <row r="36" spans="2:16" s="37" customFormat="1" x14ac:dyDescent="0.2">
      <c r="B36" s="92"/>
      <c r="C36" s="93"/>
      <c r="D36" s="394"/>
      <c r="E36" s="82"/>
      <c r="F36" s="83"/>
      <c r="G36" s="84"/>
      <c r="H36" s="85"/>
      <c r="I36" s="82"/>
      <c r="J36" s="86"/>
      <c r="K36" s="82"/>
      <c r="L36" s="83"/>
      <c r="M36" s="82"/>
      <c r="N36" s="85"/>
      <c r="O36" s="82"/>
      <c r="P36" s="83"/>
    </row>
    <row r="37" spans="2:16" x14ac:dyDescent="0.2">
      <c r="B37" s="105" t="s">
        <v>3</v>
      </c>
      <c r="C37" s="106" t="s">
        <v>47</v>
      </c>
      <c r="D37" s="396"/>
      <c r="E37" s="74"/>
      <c r="F37" s="87"/>
      <c r="G37" s="72"/>
      <c r="H37" s="88"/>
      <c r="I37" s="74"/>
      <c r="J37" s="89"/>
      <c r="K37" s="74"/>
      <c r="L37" s="87"/>
      <c r="M37" s="74"/>
      <c r="N37" s="88"/>
      <c r="O37" s="74"/>
      <c r="P37" s="87"/>
    </row>
    <row r="38" spans="2:16" x14ac:dyDescent="0.2">
      <c r="B38" s="107"/>
      <c r="C38" s="94">
        <v>4.0999999999999996</v>
      </c>
      <c r="D38" s="391" t="s">
        <v>18</v>
      </c>
      <c r="E38" s="99"/>
      <c r="F38" s="101"/>
      <c r="G38" s="97"/>
      <c r="H38" s="101"/>
      <c r="I38" s="99"/>
      <c r="J38" s="101"/>
      <c r="K38" s="417">
        <f>IF('[1]Pt 1 Summary of Data'!K38="","",'[1]Pt 1 Summary of Data'!K38+'[1]Pt 1 Summary of Data - Adj'!K38)</f>
        <v>22379.239999999998</v>
      </c>
      <c r="L38" s="418">
        <f>IF('[1]Pt 1 Summary of Data'!L38="","",'[1]Pt 1 Summary of Data'!L38+'[1]Pt 1 Summary of Data - Adj'!L38)</f>
        <v>22379.239999999998</v>
      </c>
      <c r="M38" s="99"/>
      <c r="N38" s="101"/>
      <c r="O38" s="99"/>
      <c r="P38" s="101"/>
    </row>
    <row r="39" spans="2:16" x14ac:dyDescent="0.2">
      <c r="B39" s="107"/>
      <c r="C39" s="94">
        <v>4.2</v>
      </c>
      <c r="D39" s="391" t="s">
        <v>19</v>
      </c>
      <c r="E39" s="99"/>
      <c r="F39" s="101"/>
      <c r="G39" s="97"/>
      <c r="H39" s="101"/>
      <c r="I39" s="99"/>
      <c r="J39" s="101"/>
      <c r="K39" s="417">
        <f>IF('[1]Pt 1 Summary of Data'!K39="","",'[1]Pt 1 Summary of Data'!K39+'[1]Pt 1 Summary of Data - Adj'!K39)</f>
        <v>492062.24766200746</v>
      </c>
      <c r="L39" s="418">
        <f>IF('[1]Pt 1 Summary of Data'!L39="","",'[1]Pt 1 Summary of Data'!L39+'[1]Pt 1 Summary of Data - Adj'!L39)</f>
        <v>492062.24766200746</v>
      </c>
      <c r="M39" s="99"/>
      <c r="N39" s="101"/>
      <c r="O39" s="99"/>
      <c r="P39" s="101"/>
    </row>
    <row r="40" spans="2:16" x14ac:dyDescent="0.2">
      <c r="B40" s="107"/>
      <c r="C40" s="94">
        <v>4.3</v>
      </c>
      <c r="D40" s="391" t="s">
        <v>22</v>
      </c>
      <c r="E40" s="74"/>
      <c r="F40" s="87"/>
      <c r="G40" s="72"/>
      <c r="H40" s="87"/>
      <c r="I40" s="74"/>
      <c r="J40" s="87"/>
      <c r="K40" s="74"/>
      <c r="L40" s="87"/>
      <c r="M40" s="74"/>
      <c r="N40" s="87"/>
      <c r="O40" s="74"/>
      <c r="P40" s="87"/>
    </row>
    <row r="41" spans="2:16" ht="17.25" customHeight="1" x14ac:dyDescent="0.2">
      <c r="B41" s="107"/>
      <c r="C41" s="94"/>
      <c r="D41" s="393" t="s">
        <v>122</v>
      </c>
      <c r="E41" s="102"/>
      <c r="F41" s="101"/>
      <c r="G41" s="399"/>
      <c r="H41" s="101"/>
      <c r="I41" s="102"/>
      <c r="J41" s="101"/>
      <c r="K41" s="417">
        <f>IF('[1]Pt 1 Summary of Data'!K41="","",'[1]Pt 1 Summary of Data'!K41+'[1]Pt 1 Summary of Data - Adj'!K41)</f>
        <v>63134.910510044443</v>
      </c>
      <c r="L41" s="418">
        <f>IF('[1]Pt 1 Summary of Data'!L41="","",'[1]Pt 1 Summary of Data'!L41+'[1]Pt 1 Summary of Data - Adj'!L41)</f>
        <v>63134.910510044443</v>
      </c>
      <c r="M41" s="102"/>
      <c r="N41" s="101"/>
      <c r="O41" s="102"/>
      <c r="P41" s="101"/>
    </row>
    <row r="42" spans="2:16" ht="30" x14ac:dyDescent="0.2">
      <c r="B42" s="107"/>
      <c r="C42" s="108"/>
      <c r="D42" s="393" t="s">
        <v>123</v>
      </c>
      <c r="E42" s="102"/>
      <c r="F42" s="101"/>
      <c r="G42" s="399"/>
      <c r="H42" s="101"/>
      <c r="I42" s="102"/>
      <c r="J42" s="101"/>
      <c r="K42" s="417">
        <f>IF('[1]Pt 1 Summary of Data'!K42="","",'[1]Pt 1 Summary of Data'!K42+'[1]Pt 1 Summary of Data - Adj'!K42)</f>
        <v>0</v>
      </c>
      <c r="L42" s="418">
        <f>IF('[1]Pt 1 Summary of Data'!L42="","",'[1]Pt 1 Summary of Data'!L42+'[1]Pt 1 Summary of Data - Adj'!L42)</f>
        <v>0</v>
      </c>
      <c r="M42" s="102"/>
      <c r="N42" s="101"/>
      <c r="O42" s="102"/>
      <c r="P42" s="101"/>
    </row>
    <row r="43" spans="2:16" x14ac:dyDescent="0.2">
      <c r="B43" s="107"/>
      <c r="C43" s="94">
        <v>4.4000000000000004</v>
      </c>
      <c r="D43" s="391" t="s">
        <v>20</v>
      </c>
      <c r="E43" s="102"/>
      <c r="F43" s="401"/>
      <c r="G43" s="399"/>
      <c r="H43" s="97"/>
      <c r="I43" s="102"/>
      <c r="J43" s="97"/>
      <c r="K43" s="417">
        <f>IF('[1]Pt 1 Summary of Data'!K43="","",'[1]Pt 1 Summary of Data'!K43+'[1]Pt 1 Summary of Data - Adj'!K43)</f>
        <v>1033810.9239701623</v>
      </c>
      <c r="L43" s="418">
        <f>IF('[1]Pt 1 Summary of Data'!L43="","",'[1]Pt 1 Summary of Data'!L43+'[1]Pt 1 Summary of Data - Adj'!L43)</f>
        <v>1033810.9239701623</v>
      </c>
      <c r="M43" s="102"/>
      <c r="N43" s="97"/>
      <c r="O43" s="102"/>
      <c r="P43" s="401"/>
    </row>
    <row r="44" spans="2:16" x14ac:dyDescent="0.2">
      <c r="B44" s="107"/>
      <c r="C44" s="94">
        <v>4.5</v>
      </c>
      <c r="D44" s="391" t="s">
        <v>98</v>
      </c>
      <c r="E44" s="103">
        <f>SUM(SUM(E38:E39)+SUM(E41:E43))</f>
        <v>0</v>
      </c>
      <c r="F44" s="104">
        <f t="shared" ref="F44:P44" si="1">SUM(SUM(F38:F39)+SUM(F41:F43))</f>
        <v>0</v>
      </c>
      <c r="G44" s="103">
        <f t="shared" si="1"/>
        <v>0</v>
      </c>
      <c r="H44" s="104">
        <f t="shared" si="1"/>
        <v>0</v>
      </c>
      <c r="I44" s="103">
        <f t="shared" si="1"/>
        <v>0</v>
      </c>
      <c r="J44" s="104">
        <f t="shared" si="1"/>
        <v>0</v>
      </c>
      <c r="K44" s="103">
        <f t="shared" si="1"/>
        <v>1611387.322142214</v>
      </c>
      <c r="L44" s="104">
        <f t="shared" si="1"/>
        <v>1611387.322142214</v>
      </c>
      <c r="M44" s="103">
        <f t="shared" si="1"/>
        <v>0</v>
      </c>
      <c r="N44" s="104">
        <f t="shared" si="1"/>
        <v>0</v>
      </c>
      <c r="O44" s="103">
        <f t="shared" si="1"/>
        <v>0</v>
      </c>
      <c r="P44" s="104">
        <f t="shared" si="1"/>
        <v>0</v>
      </c>
    </row>
    <row r="45" spans="2:16" s="37" customFormat="1" x14ac:dyDescent="0.2">
      <c r="B45" s="109"/>
      <c r="C45" s="110"/>
      <c r="D45" s="397"/>
      <c r="E45" s="74"/>
      <c r="F45" s="87"/>
      <c r="G45" s="72"/>
      <c r="H45" s="88"/>
      <c r="I45" s="74"/>
      <c r="J45" s="89"/>
      <c r="K45" s="74"/>
      <c r="L45" s="87"/>
      <c r="M45" s="74"/>
      <c r="N45" s="88"/>
      <c r="O45" s="74"/>
      <c r="P45" s="87"/>
    </row>
    <row r="46" spans="2:16" x14ac:dyDescent="0.2">
      <c r="B46" s="105" t="s">
        <v>4</v>
      </c>
      <c r="C46" s="111" t="s">
        <v>48</v>
      </c>
      <c r="D46" s="398"/>
      <c r="E46" s="74"/>
      <c r="F46" s="87"/>
      <c r="G46" s="72"/>
      <c r="H46" s="88"/>
      <c r="I46" s="74"/>
      <c r="J46" s="89"/>
      <c r="K46" s="74"/>
      <c r="L46" s="87"/>
      <c r="M46" s="74"/>
      <c r="N46" s="88"/>
      <c r="O46" s="74"/>
      <c r="P46" s="87"/>
    </row>
    <row r="47" spans="2:16" s="37" customFormat="1" x14ac:dyDescent="0.2">
      <c r="B47" s="90"/>
      <c r="C47" s="94">
        <v>5.0999999999999996</v>
      </c>
      <c r="D47" s="391" t="s">
        <v>5</v>
      </c>
      <c r="E47" s="112"/>
      <c r="F47" s="402"/>
      <c r="G47" s="113"/>
      <c r="H47" s="113"/>
      <c r="I47" s="112"/>
      <c r="J47" s="113"/>
      <c r="K47" s="112">
        <v>7969</v>
      </c>
      <c r="L47" s="113">
        <v>7969</v>
      </c>
      <c r="M47" s="112"/>
      <c r="N47" s="113"/>
      <c r="O47" s="112"/>
      <c r="P47" s="387"/>
    </row>
    <row r="48" spans="2:16" s="37" customFormat="1" x14ac:dyDescent="0.2">
      <c r="B48" s="90"/>
      <c r="C48" s="94">
        <v>5.2</v>
      </c>
      <c r="D48" s="391" t="s">
        <v>27</v>
      </c>
      <c r="E48" s="112"/>
      <c r="F48" s="402"/>
      <c r="G48" s="113"/>
      <c r="H48" s="113"/>
      <c r="I48" s="112"/>
      <c r="J48" s="113"/>
      <c r="K48" s="112">
        <v>95071</v>
      </c>
      <c r="L48" s="113">
        <v>96078</v>
      </c>
      <c r="M48" s="112"/>
      <c r="N48" s="113"/>
      <c r="O48" s="112"/>
      <c r="P48" s="114"/>
    </row>
    <row r="49" spans="2:16" s="37" customFormat="1" ht="15.75" thickBot="1" x14ac:dyDescent="0.25">
      <c r="B49" s="90"/>
      <c r="C49" s="94">
        <v>5.3</v>
      </c>
      <c r="D49" s="391" t="s">
        <v>23</v>
      </c>
      <c r="E49" s="115">
        <f>E48/12</f>
        <v>0</v>
      </c>
      <c r="F49" s="116">
        <f t="shared" ref="F49:P49" si="2">F48/12</f>
        <v>0</v>
      </c>
      <c r="G49" s="400">
        <f t="shared" si="2"/>
        <v>0</v>
      </c>
      <c r="H49" s="116">
        <f>H48/12</f>
        <v>0</v>
      </c>
      <c r="I49" s="115">
        <f t="shared" si="2"/>
        <v>0</v>
      </c>
      <c r="J49" s="116">
        <f t="shared" si="2"/>
        <v>0</v>
      </c>
      <c r="K49" s="115">
        <f t="shared" si="2"/>
        <v>7922.583333333333</v>
      </c>
      <c r="L49" s="116">
        <f t="shared" si="2"/>
        <v>8006.5</v>
      </c>
      <c r="M49" s="115">
        <f>M48/12</f>
        <v>0</v>
      </c>
      <c r="N49" s="116">
        <f>N48/12</f>
        <v>0</v>
      </c>
      <c r="O49" s="115">
        <f t="shared" si="2"/>
        <v>0</v>
      </c>
      <c r="P49" s="116">
        <f t="shared" si="2"/>
        <v>0</v>
      </c>
    </row>
    <row r="50" spans="2:16" ht="45" customHeight="1" x14ac:dyDescent="0.2">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23105.399999999994</v>
      </c>
      <c r="F52" s="133"/>
      <c r="G52" s="133"/>
      <c r="H52" s="133"/>
      <c r="I52" s="133"/>
      <c r="J52" s="133"/>
      <c r="K52" s="127"/>
      <c r="L52" s="133"/>
      <c r="M52" s="133"/>
      <c r="N52" s="133"/>
      <c r="O52" s="133"/>
      <c r="P52" s="134"/>
    </row>
    <row r="53" spans="2:16" ht="15.75" thickBot="1" x14ac:dyDescent="0.25">
      <c r="B53" s="135" t="s">
        <v>57</v>
      </c>
      <c r="C53" s="136" t="s">
        <v>129</v>
      </c>
      <c r="D53" s="137"/>
      <c r="E53" s="138">
        <v>0</v>
      </c>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2" priority="86" stopIfTrue="1" operator="lessThan">
      <formula>0</formula>
    </cfRule>
  </conditionalFormatting>
  <conditionalFormatting sqref="K28:K29 K31:K34 M28:M29 M31:M34 O28:O29 O31:O34">
    <cfRule type="cellIs" dxfId="91" priority="55" stopIfTrue="1" operator="lessThan">
      <formula>0</formula>
    </cfRule>
  </conditionalFormatting>
  <conditionalFormatting sqref="G35:H35">
    <cfRule type="cellIs" dxfId="90" priority="27" stopIfTrue="1" operator="lessThan">
      <formula>0</formula>
    </cfRule>
  </conditionalFormatting>
  <conditionalFormatting sqref="I35:J35">
    <cfRule type="cellIs" dxfId="89" priority="26" stopIfTrue="1" operator="lessThan">
      <formula>0</formula>
    </cfRule>
  </conditionalFormatting>
  <conditionalFormatting sqref="K35:L35">
    <cfRule type="cellIs" dxfId="88" priority="25" stopIfTrue="1" operator="lessThan">
      <formula>0</formula>
    </cfRule>
  </conditionalFormatting>
  <conditionalFormatting sqref="M35:N35">
    <cfRule type="cellIs" dxfId="87" priority="24" stopIfTrue="1" operator="lessThan">
      <formula>0</formula>
    </cfRule>
  </conditionalFormatting>
  <conditionalFormatting sqref="O35:P35">
    <cfRule type="cellIs" dxfId="86" priority="23" stopIfTrue="1" operator="lessThan">
      <formula>0</formula>
    </cfRule>
  </conditionalFormatting>
  <conditionalFormatting sqref="G38:G39 I38:I39 M38:M39 O38:O39">
    <cfRule type="cellIs" dxfId="85" priority="22" stopIfTrue="1" operator="lessThan">
      <formula>0</formula>
    </cfRule>
  </conditionalFormatting>
  <conditionalFormatting sqref="F43">
    <cfRule type="cellIs" dxfId="84" priority="21" stopIfTrue="1" operator="lessThan">
      <formula>0</formula>
    </cfRule>
  </conditionalFormatting>
  <conditionalFormatting sqref="E43">
    <cfRule type="cellIs" dxfId="83" priority="19" stopIfTrue="1" operator="lessThan">
      <formula>0</formula>
    </cfRule>
  </conditionalFormatting>
  <conditionalFormatting sqref="H43 J43 N43">
    <cfRule type="cellIs" dxfId="82" priority="17" stopIfTrue="1" operator="lessThan">
      <formula>0</formula>
    </cfRule>
  </conditionalFormatting>
  <conditionalFormatting sqref="G43 I43 M43 O43">
    <cfRule type="cellIs" dxfId="81" priority="16" stopIfTrue="1" operator="lessThan">
      <formula>0</formula>
    </cfRule>
  </conditionalFormatting>
  <conditionalFormatting sqref="G41:G42 I41:I42 M41:M42 O41:O42">
    <cfRule type="cellIs" dxfId="80" priority="15" stopIfTrue="1" operator="lessThan">
      <formula>0</formula>
    </cfRule>
  </conditionalFormatting>
  <conditionalFormatting sqref="G47:O48">
    <cfRule type="cellIs" dxfId="79" priority="14" stopIfTrue="1" operator="lessThan">
      <formula>0</formula>
    </cfRule>
  </conditionalFormatting>
  <conditionalFormatting sqref="F44">
    <cfRule type="cellIs" dxfId="78" priority="13" stopIfTrue="1" operator="lessThan">
      <formula>0</formula>
    </cfRule>
  </conditionalFormatting>
  <conditionalFormatting sqref="G44">
    <cfRule type="cellIs" dxfId="77" priority="12" stopIfTrue="1" operator="lessThan">
      <formula>0</formula>
    </cfRule>
  </conditionalFormatting>
  <conditionalFormatting sqref="H44">
    <cfRule type="cellIs" dxfId="76" priority="11" stopIfTrue="1" operator="lessThan">
      <formula>0</formula>
    </cfRule>
  </conditionalFormatting>
  <conditionalFormatting sqref="I44">
    <cfRule type="cellIs" dxfId="75" priority="10" stopIfTrue="1" operator="lessThan">
      <formula>0</formula>
    </cfRule>
  </conditionalFormatting>
  <conditionalFormatting sqref="J44">
    <cfRule type="cellIs" dxfId="74" priority="9" stopIfTrue="1" operator="lessThan">
      <formula>0</formula>
    </cfRule>
  </conditionalFormatting>
  <conditionalFormatting sqref="K44">
    <cfRule type="cellIs" dxfId="73" priority="8" stopIfTrue="1" operator="lessThan">
      <formula>0</formula>
    </cfRule>
  </conditionalFormatting>
  <conditionalFormatting sqref="L44">
    <cfRule type="cellIs" dxfId="72" priority="7" stopIfTrue="1" operator="lessThan">
      <formula>0</formula>
    </cfRule>
  </conditionalFormatting>
  <conditionalFormatting sqref="M44">
    <cfRule type="cellIs" dxfId="71" priority="6" stopIfTrue="1" operator="lessThan">
      <formula>0</formula>
    </cfRule>
  </conditionalFormatting>
  <conditionalFormatting sqref="N44">
    <cfRule type="cellIs" dxfId="70" priority="5" stopIfTrue="1" operator="lessThan">
      <formula>0</formula>
    </cfRule>
  </conditionalFormatting>
  <conditionalFormatting sqref="O44">
    <cfRule type="cellIs" dxfId="69" priority="4" stopIfTrue="1" operator="lessThan">
      <formula>0</formula>
    </cfRule>
  </conditionalFormatting>
  <conditionalFormatting sqref="P44">
    <cfRule type="cellIs" dxfId="68" priority="3" stopIfTrue="1" operator="lessThan">
      <formula>0</formula>
    </cfRule>
  </conditionalFormatting>
  <conditionalFormatting sqref="P43">
    <cfRule type="cellIs" dxfId="67" priority="2" stopIfTrue="1" operator="lessThan">
      <formula>0</formula>
    </cfRule>
  </conditionalFormatting>
  <conditionalFormatting sqref="L28">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25" zoomScaleNormal="100" workbookViewId="0">
      <selection activeCell="L33" sqref="L33"/>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8"/>
      <c r="C6" s="364"/>
      <c r="D6" s="385">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88"/>
      <c r="C8" s="364"/>
      <c r="D8" s="365" t="str">
        <f>'Cover Page'!C8</f>
        <v>Golden Rule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88"/>
      <c r="C10" s="364"/>
      <c r="D10" s="366" t="str">
        <f>'Cover Page'!C9</f>
        <v>UnitedHealthOne</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88"/>
      <c r="C12" s="364"/>
      <c r="D12" s="366" t="str">
        <f>'Cover Page'!C6</f>
        <v>2022</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8"/>
      <c r="C20" s="299"/>
      <c r="D20" s="403" t="s">
        <v>149</v>
      </c>
      <c r="E20" s="408">
        <v>1</v>
      </c>
      <c r="F20" s="409">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4"/>
      <c r="E21" s="151"/>
      <c r="F21" s="152"/>
      <c r="G21" s="151"/>
      <c r="H21" s="153"/>
      <c r="I21" s="151"/>
      <c r="J21" s="152"/>
      <c r="K21" s="151"/>
      <c r="L21" s="152"/>
      <c r="M21" s="151"/>
      <c r="N21" s="153"/>
      <c r="O21" s="151"/>
      <c r="P21" s="152"/>
    </row>
    <row r="22" spans="1:16" s="25" customFormat="1" x14ac:dyDescent="0.2">
      <c r="A22" s="37"/>
      <c r="B22" s="75"/>
      <c r="C22" s="76">
        <v>1.1000000000000001</v>
      </c>
      <c r="D22" s="391" t="s">
        <v>15</v>
      </c>
      <c r="E22" s="410"/>
      <c r="F22" s="155"/>
      <c r="G22" s="154"/>
      <c r="H22" s="155"/>
      <c r="I22" s="154"/>
      <c r="J22" s="155"/>
      <c r="K22" s="154">
        <v>4667548.8899999997</v>
      </c>
      <c r="L22" s="155">
        <v>4669705.28</v>
      </c>
      <c r="M22" s="154"/>
      <c r="N22" s="155"/>
      <c r="O22" s="154"/>
      <c r="P22" s="155"/>
    </row>
    <row r="23" spans="1:16" s="25" customFormat="1" x14ac:dyDescent="0.2">
      <c r="A23" s="37"/>
      <c r="B23" s="75"/>
      <c r="C23" s="76">
        <v>1.2</v>
      </c>
      <c r="D23" s="391" t="s">
        <v>16</v>
      </c>
      <c r="E23" s="154"/>
      <c r="F23" s="155"/>
      <c r="G23" s="154"/>
      <c r="H23" s="155"/>
      <c r="I23" s="154"/>
      <c r="J23" s="155"/>
      <c r="K23" s="154"/>
      <c r="L23" s="155"/>
      <c r="M23" s="154"/>
      <c r="N23" s="155"/>
      <c r="O23" s="154"/>
      <c r="P23" s="155"/>
    </row>
    <row r="24" spans="1:16" s="25" customFormat="1" x14ac:dyDescent="0.2">
      <c r="A24" s="37"/>
      <c r="B24" s="75"/>
      <c r="C24" s="76">
        <v>1.3</v>
      </c>
      <c r="D24" s="391" t="s">
        <v>34</v>
      </c>
      <c r="E24" s="154"/>
      <c r="F24" s="155"/>
      <c r="G24" s="154"/>
      <c r="H24" s="155"/>
      <c r="I24" s="154"/>
      <c r="J24" s="155"/>
      <c r="K24" s="154"/>
      <c r="L24" s="155"/>
      <c r="M24" s="154"/>
      <c r="N24" s="155"/>
      <c r="O24" s="154"/>
      <c r="P24" s="155"/>
    </row>
    <row r="25" spans="1:16" s="25" customFormat="1" x14ac:dyDescent="0.2">
      <c r="A25" s="37"/>
      <c r="B25" s="75"/>
      <c r="C25" s="76">
        <v>1.4</v>
      </c>
      <c r="D25" s="391" t="s">
        <v>17</v>
      </c>
      <c r="E25" s="154"/>
      <c r="F25" s="155"/>
      <c r="G25" s="154"/>
      <c r="H25" s="155"/>
      <c r="I25" s="154"/>
      <c r="J25" s="155"/>
      <c r="K25" s="154"/>
      <c r="L25" s="155"/>
      <c r="M25" s="154"/>
      <c r="N25" s="155"/>
      <c r="O25" s="154"/>
      <c r="P25" s="155"/>
    </row>
    <row r="26" spans="1:16" s="25" customFormat="1" x14ac:dyDescent="0.2">
      <c r="A26" s="37"/>
      <c r="B26" s="156"/>
      <c r="C26" s="157"/>
      <c r="D26" s="405"/>
      <c r="E26" s="158"/>
      <c r="F26" s="159"/>
      <c r="G26" s="158"/>
      <c r="H26" s="160"/>
      <c r="I26" s="158"/>
      <c r="J26" s="159"/>
      <c r="K26" s="158"/>
      <c r="L26" s="159"/>
      <c r="M26" s="158"/>
      <c r="N26" s="160"/>
      <c r="O26" s="158"/>
      <c r="P26" s="159"/>
    </row>
    <row r="27" spans="1:16" s="25" customFormat="1" x14ac:dyDescent="0.2">
      <c r="A27" s="37"/>
      <c r="B27" s="75" t="s">
        <v>1</v>
      </c>
      <c r="C27" s="111" t="s">
        <v>65</v>
      </c>
      <c r="D27" s="406"/>
      <c r="E27" s="161"/>
      <c r="F27" s="162"/>
      <c r="G27" s="161"/>
      <c r="H27" s="163"/>
      <c r="I27" s="161"/>
      <c r="J27" s="162"/>
      <c r="K27" s="161"/>
      <c r="L27" s="162"/>
      <c r="M27" s="161"/>
      <c r="N27" s="163"/>
      <c r="O27" s="161"/>
      <c r="P27" s="162"/>
    </row>
    <row r="28" spans="1:16" s="25" customFormat="1" x14ac:dyDescent="0.2">
      <c r="A28" s="37"/>
      <c r="B28" s="75"/>
      <c r="C28" s="76">
        <v>2.1</v>
      </c>
      <c r="D28" s="391" t="s">
        <v>39</v>
      </c>
      <c r="E28" s="161"/>
      <c r="F28" s="162"/>
      <c r="G28" s="161"/>
      <c r="H28" s="163"/>
      <c r="I28" s="161"/>
      <c r="J28" s="162"/>
      <c r="K28" s="161"/>
      <c r="L28" s="162"/>
      <c r="M28" s="161"/>
      <c r="N28" s="163"/>
      <c r="O28" s="161"/>
      <c r="P28" s="162"/>
    </row>
    <row r="29" spans="1:16" s="25" customFormat="1" x14ac:dyDescent="0.2">
      <c r="A29" s="37"/>
      <c r="B29" s="75"/>
      <c r="C29" s="76"/>
      <c r="D29" s="391" t="s">
        <v>55</v>
      </c>
      <c r="E29" s="154"/>
      <c r="F29" s="164"/>
      <c r="G29" s="154"/>
      <c r="H29" s="164"/>
      <c r="I29" s="154"/>
      <c r="J29" s="164"/>
      <c r="K29" s="154">
        <v>2069123.1600000004</v>
      </c>
      <c r="L29" s="164"/>
      <c r="M29" s="154"/>
      <c r="N29" s="164"/>
      <c r="O29" s="154"/>
      <c r="P29" s="164"/>
    </row>
    <row r="30" spans="1:16" s="25" customFormat="1" ht="28.5" customHeight="1" x14ac:dyDescent="0.2">
      <c r="A30" s="37"/>
      <c r="B30" s="75"/>
      <c r="C30" s="76"/>
      <c r="D30" s="393" t="s">
        <v>54</v>
      </c>
      <c r="E30" s="165"/>
      <c r="F30" s="155"/>
      <c r="G30" s="165"/>
      <c r="H30" s="155"/>
      <c r="I30" s="165"/>
      <c r="J30" s="155"/>
      <c r="K30" s="165"/>
      <c r="L30" s="155">
        <v>2042217.6800000002</v>
      </c>
      <c r="M30" s="165"/>
      <c r="N30" s="155"/>
      <c r="O30" s="165"/>
      <c r="P30" s="155"/>
    </row>
    <row r="31" spans="1:16" s="37" customFormat="1" x14ac:dyDescent="0.2">
      <c r="B31" s="90"/>
      <c r="C31" s="76">
        <v>2.2000000000000002</v>
      </c>
      <c r="D31" s="391" t="s">
        <v>35</v>
      </c>
      <c r="E31" s="161"/>
      <c r="F31" s="162"/>
      <c r="G31" s="161"/>
      <c r="H31" s="163"/>
      <c r="I31" s="161"/>
      <c r="J31" s="162"/>
      <c r="K31" s="161"/>
      <c r="L31" s="162"/>
      <c r="M31" s="161"/>
      <c r="N31" s="163"/>
      <c r="O31" s="161"/>
      <c r="P31" s="162"/>
    </row>
    <row r="32" spans="1:16" s="37" customFormat="1" ht="30" x14ac:dyDescent="0.2">
      <c r="B32" s="90"/>
      <c r="C32" s="76"/>
      <c r="D32" s="393" t="s">
        <v>51</v>
      </c>
      <c r="E32" s="154"/>
      <c r="F32" s="164"/>
      <c r="G32" s="154"/>
      <c r="H32" s="166"/>
      <c r="I32" s="154"/>
      <c r="J32" s="164"/>
      <c r="K32" s="154">
        <v>94629.609999999971</v>
      </c>
      <c r="L32" s="164"/>
      <c r="M32" s="154"/>
      <c r="N32" s="166"/>
      <c r="O32" s="154"/>
      <c r="P32" s="164"/>
    </row>
    <row r="33" spans="1:16" s="37" customFormat="1" ht="30" x14ac:dyDescent="0.2">
      <c r="B33" s="90"/>
      <c r="C33" s="76"/>
      <c r="D33" s="393" t="s">
        <v>44</v>
      </c>
      <c r="E33" s="165"/>
      <c r="F33" s="155"/>
      <c r="G33" s="165"/>
      <c r="H33" s="167"/>
      <c r="I33" s="165"/>
      <c r="J33" s="155"/>
      <c r="K33" s="165"/>
      <c r="L33" s="155">
        <v>19601.37999999999</v>
      </c>
      <c r="M33" s="165"/>
      <c r="N33" s="167"/>
      <c r="O33" s="165"/>
      <c r="P33" s="155"/>
    </row>
    <row r="34" spans="1:16" s="25" customFormat="1" x14ac:dyDescent="0.2">
      <c r="A34" s="37"/>
      <c r="B34" s="75"/>
      <c r="C34" s="76">
        <v>2.2999999999999998</v>
      </c>
      <c r="D34" s="391" t="s">
        <v>28</v>
      </c>
      <c r="E34" s="154"/>
      <c r="F34" s="164"/>
      <c r="G34" s="154"/>
      <c r="H34" s="166"/>
      <c r="I34" s="154"/>
      <c r="J34" s="164"/>
      <c r="K34" s="154">
        <v>114659.32999999999</v>
      </c>
      <c r="L34" s="164"/>
      <c r="M34" s="154"/>
      <c r="N34" s="166"/>
      <c r="O34" s="154"/>
      <c r="P34" s="164"/>
    </row>
    <row r="35" spans="1:16" s="37" customFormat="1" x14ac:dyDescent="0.2">
      <c r="B35" s="90"/>
      <c r="C35" s="76">
        <v>2.4</v>
      </c>
      <c r="D35" s="391" t="s">
        <v>36</v>
      </c>
      <c r="E35" s="161"/>
      <c r="F35" s="162"/>
      <c r="G35" s="161"/>
      <c r="H35" s="163"/>
      <c r="I35" s="161"/>
      <c r="J35" s="162"/>
      <c r="K35" s="161"/>
      <c r="L35" s="162"/>
      <c r="M35" s="161"/>
      <c r="N35" s="163"/>
      <c r="O35" s="161"/>
      <c r="P35" s="162"/>
    </row>
    <row r="36" spans="1:16" s="37" customFormat="1" ht="30" x14ac:dyDescent="0.2">
      <c r="B36" s="90"/>
      <c r="C36" s="76"/>
      <c r="D36" s="393" t="s">
        <v>52</v>
      </c>
      <c r="E36" s="154"/>
      <c r="F36" s="164"/>
      <c r="G36" s="154"/>
      <c r="H36" s="166"/>
      <c r="I36" s="154"/>
      <c r="J36" s="164"/>
      <c r="K36" s="154"/>
      <c r="L36" s="164"/>
      <c r="M36" s="154"/>
      <c r="N36" s="166"/>
      <c r="O36" s="154"/>
      <c r="P36" s="164"/>
    </row>
    <row r="37" spans="1:16" s="37" customFormat="1" ht="30" x14ac:dyDescent="0.2">
      <c r="B37" s="90"/>
      <c r="C37" s="76"/>
      <c r="D37" s="393" t="s">
        <v>43</v>
      </c>
      <c r="E37" s="165"/>
      <c r="F37" s="155"/>
      <c r="G37" s="165"/>
      <c r="H37" s="167"/>
      <c r="I37" s="165"/>
      <c r="J37" s="155"/>
      <c r="K37" s="165"/>
      <c r="L37" s="155"/>
      <c r="M37" s="165"/>
      <c r="N37" s="167"/>
      <c r="O37" s="165"/>
      <c r="P37" s="155"/>
    </row>
    <row r="38" spans="1:16" s="25" customFormat="1" x14ac:dyDescent="0.2">
      <c r="A38" s="37"/>
      <c r="B38" s="75"/>
      <c r="C38" s="76">
        <v>2.5</v>
      </c>
      <c r="D38" s="391" t="s">
        <v>29</v>
      </c>
      <c r="E38" s="154"/>
      <c r="F38" s="164"/>
      <c r="G38" s="154"/>
      <c r="H38" s="166"/>
      <c r="I38" s="154"/>
      <c r="J38" s="164"/>
      <c r="K38" s="154"/>
      <c r="L38" s="164"/>
      <c r="M38" s="154"/>
      <c r="N38" s="166"/>
      <c r="O38" s="154"/>
      <c r="P38" s="164"/>
    </row>
    <row r="39" spans="1:16" s="25" customFormat="1" x14ac:dyDescent="0.2">
      <c r="A39" s="37"/>
      <c r="B39" s="75"/>
      <c r="C39" s="76">
        <v>2.6</v>
      </c>
      <c r="D39" s="391" t="s">
        <v>31</v>
      </c>
      <c r="E39" s="161"/>
      <c r="F39" s="162"/>
      <c r="G39" s="161"/>
      <c r="H39" s="163"/>
      <c r="I39" s="161"/>
      <c r="J39" s="162"/>
      <c r="K39" s="161"/>
      <c r="L39" s="162"/>
      <c r="M39" s="161"/>
      <c r="N39" s="163"/>
      <c r="O39" s="161"/>
      <c r="P39" s="162"/>
    </row>
    <row r="40" spans="1:16" s="25" customFormat="1" ht="28.5" customHeight="1" x14ac:dyDescent="0.2">
      <c r="A40" s="37"/>
      <c r="B40" s="75"/>
      <c r="C40" s="76"/>
      <c r="D40" s="393" t="s">
        <v>112</v>
      </c>
      <c r="E40" s="154"/>
      <c r="F40" s="164"/>
      <c r="G40" s="154"/>
      <c r="H40" s="166"/>
      <c r="I40" s="154"/>
      <c r="J40" s="164"/>
      <c r="K40" s="154"/>
      <c r="L40" s="164"/>
      <c r="M40" s="154"/>
      <c r="N40" s="166"/>
      <c r="O40" s="154"/>
      <c r="P40" s="164"/>
    </row>
    <row r="41" spans="1:16" s="25" customFormat="1" ht="27.95" customHeight="1" x14ac:dyDescent="0.2">
      <c r="A41" s="37"/>
      <c r="B41" s="75"/>
      <c r="C41" s="76"/>
      <c r="D41" s="393" t="s">
        <v>113</v>
      </c>
      <c r="E41" s="165"/>
      <c r="F41" s="155"/>
      <c r="G41" s="165"/>
      <c r="H41" s="167"/>
      <c r="I41" s="165"/>
      <c r="J41" s="155"/>
      <c r="K41" s="165"/>
      <c r="L41" s="155"/>
      <c r="M41" s="165"/>
      <c r="N41" s="167"/>
      <c r="O41" s="165"/>
      <c r="P41" s="155"/>
    </row>
    <row r="42" spans="1:16" s="25" customFormat="1" x14ac:dyDescent="0.2">
      <c r="A42" s="37"/>
      <c r="B42" s="75"/>
      <c r="C42" s="76">
        <v>2.7</v>
      </c>
      <c r="D42" s="391" t="s">
        <v>37</v>
      </c>
      <c r="E42" s="161"/>
      <c r="F42" s="162"/>
      <c r="G42" s="161"/>
      <c r="H42" s="163"/>
      <c r="I42" s="161"/>
      <c r="J42" s="162"/>
      <c r="K42" s="161"/>
      <c r="L42" s="162"/>
      <c r="M42" s="161"/>
      <c r="N42" s="163"/>
      <c r="O42" s="161"/>
      <c r="P42" s="162"/>
    </row>
    <row r="43" spans="1:16" s="25" customFormat="1" x14ac:dyDescent="0.2">
      <c r="A43" s="37"/>
      <c r="B43" s="75"/>
      <c r="C43" s="76"/>
      <c r="D43" s="393" t="s">
        <v>114</v>
      </c>
      <c r="E43" s="154"/>
      <c r="F43" s="164"/>
      <c r="G43" s="154"/>
      <c r="H43" s="166"/>
      <c r="I43" s="154"/>
      <c r="J43" s="164"/>
      <c r="K43" s="154"/>
      <c r="L43" s="164"/>
      <c r="M43" s="154"/>
      <c r="N43" s="166"/>
      <c r="O43" s="154"/>
      <c r="P43" s="164"/>
    </row>
    <row r="44" spans="1:16" s="37" customFormat="1" ht="30" x14ac:dyDescent="0.2">
      <c r="B44" s="90"/>
      <c r="C44" s="76"/>
      <c r="D44" s="393" t="s">
        <v>115</v>
      </c>
      <c r="E44" s="165"/>
      <c r="F44" s="155"/>
      <c r="G44" s="165"/>
      <c r="H44" s="167"/>
      <c r="I44" s="165"/>
      <c r="J44" s="155"/>
      <c r="K44" s="165"/>
      <c r="L44" s="155"/>
      <c r="M44" s="165"/>
      <c r="N44" s="167"/>
      <c r="O44" s="165"/>
      <c r="P44" s="155"/>
    </row>
    <row r="45" spans="1:16" s="25" customFormat="1" x14ac:dyDescent="0.2">
      <c r="A45" s="37"/>
      <c r="B45" s="75"/>
      <c r="C45" s="168" t="s">
        <v>116</v>
      </c>
      <c r="D45" s="391" t="s">
        <v>30</v>
      </c>
      <c r="E45" s="154"/>
      <c r="F45" s="169"/>
      <c r="G45" s="154"/>
      <c r="H45" s="170"/>
      <c r="I45" s="154"/>
      <c r="J45" s="169"/>
      <c r="K45" s="154"/>
      <c r="L45" s="169"/>
      <c r="M45" s="154"/>
      <c r="N45" s="170"/>
      <c r="O45" s="154"/>
      <c r="P45" s="169"/>
    </row>
    <row r="46" spans="1:16" s="25" customFormat="1" x14ac:dyDescent="0.2">
      <c r="A46" s="37"/>
      <c r="B46" s="75"/>
      <c r="C46" s="76">
        <v>2.9</v>
      </c>
      <c r="D46" s="391" t="s">
        <v>100</v>
      </c>
      <c r="E46" s="161"/>
      <c r="F46" s="171"/>
      <c r="G46" s="161"/>
      <c r="H46" s="172"/>
      <c r="I46" s="161"/>
      <c r="J46" s="171"/>
      <c r="K46" s="161"/>
      <c r="L46" s="171"/>
      <c r="M46" s="161"/>
      <c r="N46" s="172"/>
      <c r="O46" s="161"/>
      <c r="P46" s="171"/>
    </row>
    <row r="47" spans="1:16" s="25" customFormat="1" x14ac:dyDescent="0.2">
      <c r="A47" s="37"/>
      <c r="B47" s="75"/>
      <c r="C47" s="76"/>
      <c r="D47" s="393" t="s">
        <v>117</v>
      </c>
      <c r="E47" s="154"/>
      <c r="F47" s="173"/>
      <c r="G47" s="154"/>
      <c r="H47" s="174"/>
      <c r="I47" s="154"/>
      <c r="J47" s="173"/>
      <c r="K47" s="154"/>
      <c r="L47" s="173"/>
      <c r="M47" s="154"/>
      <c r="N47" s="174"/>
      <c r="O47" s="154"/>
      <c r="P47" s="173"/>
    </row>
    <row r="48" spans="1:16" s="25" customFormat="1" x14ac:dyDescent="0.2">
      <c r="A48" s="37"/>
      <c r="B48" s="75"/>
      <c r="C48" s="76"/>
      <c r="D48" s="391" t="s">
        <v>118</v>
      </c>
      <c r="E48" s="154"/>
      <c r="F48" s="173"/>
      <c r="G48" s="154"/>
      <c r="H48" s="174"/>
      <c r="I48" s="154"/>
      <c r="J48" s="173"/>
      <c r="K48" s="154"/>
      <c r="L48" s="173"/>
      <c r="M48" s="154"/>
      <c r="N48" s="174"/>
      <c r="O48" s="154"/>
      <c r="P48" s="173"/>
    </row>
    <row r="49" spans="1:16" s="25" customFormat="1" x14ac:dyDescent="0.2">
      <c r="A49" s="37"/>
      <c r="B49" s="75"/>
      <c r="C49" s="76"/>
      <c r="D49" s="391" t="s">
        <v>119</v>
      </c>
      <c r="E49" s="154"/>
      <c r="F49" s="169"/>
      <c r="G49" s="154"/>
      <c r="H49" s="170"/>
      <c r="I49" s="154"/>
      <c r="J49" s="169"/>
      <c r="K49" s="154"/>
      <c r="L49" s="169"/>
      <c r="M49" s="154"/>
      <c r="N49" s="170"/>
      <c r="O49" s="154"/>
      <c r="P49" s="169"/>
    </row>
    <row r="50" spans="1:16" s="37" customFormat="1" x14ac:dyDescent="0.2">
      <c r="B50" s="90"/>
      <c r="C50" s="175" t="s">
        <v>14</v>
      </c>
      <c r="D50" s="391" t="s">
        <v>26</v>
      </c>
      <c r="E50" s="154"/>
      <c r="F50" s="155"/>
      <c r="G50" s="154"/>
      <c r="H50" s="167"/>
      <c r="I50" s="154"/>
      <c r="J50" s="155"/>
      <c r="K50" s="154"/>
      <c r="L50" s="155"/>
      <c r="M50" s="154"/>
      <c r="N50" s="167"/>
      <c r="O50" s="154"/>
      <c r="P50" s="155"/>
    </row>
    <row r="51" spans="1:16" s="37" customFormat="1" x14ac:dyDescent="0.2">
      <c r="A51" s="176"/>
      <c r="B51" s="90"/>
      <c r="C51" s="175" t="s">
        <v>120</v>
      </c>
      <c r="D51" s="393"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2049093.4400000004</v>
      </c>
      <c r="L51" s="104">
        <f>L30+L33+L37+L41+L44+L47+L48+L50</f>
        <v>2061819.06</v>
      </c>
      <c r="M51" s="103">
        <f>M29+M32-M34+M36-M38+M40+M43-M45+M47+M48-M49+M50</f>
        <v>0</v>
      </c>
      <c r="N51" s="104">
        <f>N30+N33+N37+N41+N44+N47+N48+N50</f>
        <v>0</v>
      </c>
      <c r="O51" s="103">
        <f>O29+O32-O34+O36-O38+O40+O43-O45+O47+O48-O49+O50</f>
        <v>0</v>
      </c>
      <c r="P51" s="104">
        <f>P30+P33+P37+P41+P44+P47+P48+P50</f>
        <v>0</v>
      </c>
    </row>
    <row r="52" spans="1:16" s="25" customFormat="1" ht="15.75" thickBot="1" x14ac:dyDescent="0.25">
      <c r="A52" s="37"/>
      <c r="B52" s="156"/>
      <c r="C52" s="124"/>
      <c r="D52" s="407"/>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22" zoomScaleNormal="100" workbookViewId="0">
      <selection activeCell="D76" sqref="D76"/>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Golden Rule Insurance Company</v>
      </c>
    </row>
    <row r="9" spans="2:5" s="2" customFormat="1" ht="15.75" customHeight="1" x14ac:dyDescent="0.25">
      <c r="B9" s="52" t="s">
        <v>90</v>
      </c>
    </row>
    <row r="10" spans="2:5" s="2" customFormat="1" ht="15" customHeight="1" x14ac:dyDescent="0.2">
      <c r="B10" s="183" t="str">
        <f>'Cover Page'!C9</f>
        <v>UnitedHealthOne</v>
      </c>
    </row>
    <row r="11" spans="2:5" s="2" customFormat="1" ht="15.75" x14ac:dyDescent="0.25">
      <c r="B11" s="52" t="s">
        <v>85</v>
      </c>
    </row>
    <row r="12" spans="2:5" s="2" customFormat="1" x14ac:dyDescent="0.2">
      <c r="B12" s="183" t="str">
        <f>'Cover Page'!C6</f>
        <v>2022</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63" x14ac:dyDescent="0.25">
      <c r="B18" s="416" t="s">
        <v>165</v>
      </c>
      <c r="C18" s="197"/>
      <c r="D18" s="416" t="s">
        <v>170</v>
      </c>
      <c r="E18" s="193"/>
    </row>
    <row r="19" spans="2:5" s="184" customFormat="1" ht="63" x14ac:dyDescent="0.25">
      <c r="B19" s="416" t="s">
        <v>166</v>
      </c>
      <c r="C19" s="197"/>
      <c r="D19" s="416" t="s">
        <v>171</v>
      </c>
      <c r="E19" s="193"/>
    </row>
    <row r="20" spans="2:5" s="184" customFormat="1" ht="63" x14ac:dyDescent="0.25">
      <c r="B20" s="416" t="s">
        <v>167</v>
      </c>
      <c r="C20" s="197"/>
      <c r="D20" s="416" t="s">
        <v>172</v>
      </c>
      <c r="E20" s="193"/>
    </row>
    <row r="21" spans="2:5" s="184" customFormat="1" ht="78.75" x14ac:dyDescent="0.25">
      <c r="B21" s="416" t="s">
        <v>168</v>
      </c>
      <c r="C21" s="197"/>
      <c r="D21" s="416" t="s">
        <v>173</v>
      </c>
      <c r="E21" s="193"/>
    </row>
    <row r="22" spans="2:5" s="184" customFormat="1" ht="94.5" x14ac:dyDescent="0.25">
      <c r="B22" s="416" t="s">
        <v>169</v>
      </c>
      <c r="C22" s="197"/>
      <c r="D22" s="416" t="s">
        <v>174</v>
      </c>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78.75" x14ac:dyDescent="0.25">
      <c r="B26" s="416" t="s">
        <v>175</v>
      </c>
      <c r="C26" s="197"/>
      <c r="D26" s="416" t="s">
        <v>177</v>
      </c>
      <c r="E26" s="193"/>
    </row>
    <row r="27" spans="2:5" s="184" customFormat="1" ht="94.5" x14ac:dyDescent="0.25">
      <c r="B27" s="416" t="s">
        <v>176</v>
      </c>
      <c r="C27" s="197"/>
      <c r="D27" s="416" t="s">
        <v>178</v>
      </c>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94.5" x14ac:dyDescent="0.25">
      <c r="B33" s="416" t="s">
        <v>179</v>
      </c>
      <c r="C33" s="197"/>
      <c r="D33" s="416" t="s">
        <v>181</v>
      </c>
      <c r="E33" s="193"/>
    </row>
    <row r="34" spans="2:5" s="184" customFormat="1" ht="63" x14ac:dyDescent="0.25">
      <c r="B34" s="416" t="s">
        <v>180</v>
      </c>
      <c r="C34" s="197"/>
      <c r="D34" s="416" t="s">
        <v>182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5">
      <c r="B40" s="416" t="s">
        <v>183</v>
      </c>
      <c r="C40" s="197"/>
      <c r="D40" s="416" t="s">
        <v>184</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110.25" x14ac:dyDescent="0.25">
      <c r="B47" s="416" t="s">
        <v>21</v>
      </c>
      <c r="C47" s="197"/>
      <c r="D47" s="416" t="s">
        <v>185</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94.5" x14ac:dyDescent="0.25">
      <c r="B55" s="416" t="s">
        <v>18</v>
      </c>
      <c r="C55" s="202"/>
      <c r="D55" s="416" t="s">
        <v>186</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47.25" x14ac:dyDescent="0.25">
      <c r="B62" s="416" t="s">
        <v>19</v>
      </c>
      <c r="C62" s="202"/>
      <c r="D62" s="416" t="s">
        <v>187</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90.75" x14ac:dyDescent="0.25">
      <c r="B69" s="416" t="s">
        <v>188</v>
      </c>
      <c r="C69" s="202"/>
      <c r="D69" s="333" t="s">
        <v>189</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236.25" x14ac:dyDescent="0.25">
      <c r="B76" s="416" t="s">
        <v>20</v>
      </c>
      <c r="C76" s="202"/>
      <c r="D76" s="416" t="s">
        <v>190</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9" zoomScaleNormal="100" workbookViewId="0">
      <selection activeCell="D32" sqref="D3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6"/>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6"/>
      <c r="C8" s="364"/>
      <c r="D8" s="365" t="str">
        <f>'Cover Page'!C8</f>
        <v>Golden Rule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6"/>
      <c r="C10" s="364"/>
      <c r="D10" s="365" t="str">
        <f>'Cover Page'!C9</f>
        <v>UnitedHealthOne</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6"/>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8">
        <v>1396293</v>
      </c>
      <c r="R21" s="249">
        <v>2047651</v>
      </c>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1396293</v>
      </c>
      <c r="R22" s="249">
        <v>2047651</v>
      </c>
      <c r="S22" s="250">
        <f>'Pt 1 Summary of Data'!L24</f>
        <v>2061819.06</v>
      </c>
      <c r="T22" s="251">
        <f>SUM(Q22:S22)</f>
        <v>5505763.0600000005</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1396293</v>
      </c>
      <c r="R23" s="252">
        <f>SUM(R$22:R$22)</f>
        <v>2047651</v>
      </c>
      <c r="S23" s="252">
        <f>SUM(S$22:S$22)</f>
        <v>2061819.06</v>
      </c>
      <c r="T23" s="251">
        <f>SUM(Q23:S23)</f>
        <v>5505763.0600000005</v>
      </c>
      <c r="U23" s="252">
        <f>SUM(U$22:U$22)</f>
        <v>0</v>
      </c>
      <c r="V23" s="252">
        <f>SUM(V$22:V$22)</f>
        <v>0</v>
      </c>
      <c r="W23" s="252">
        <f>SUM(W$22:W$22)</f>
        <v>0</v>
      </c>
      <c r="X23" s="251">
        <f>SUM(U23:W23)</f>
        <v>0</v>
      </c>
      <c r="Y23" s="412">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3652293.76</v>
      </c>
      <c r="R26" s="249">
        <v>4323394.8000000007</v>
      </c>
      <c r="S26" s="259">
        <f>'Pt 1 Summary of Data'!L21</f>
        <v>4669705.28</v>
      </c>
      <c r="T26" s="251">
        <f>SUM(Q26:S26)</f>
        <v>12645393.84</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392080</v>
      </c>
      <c r="R27" s="249">
        <v>326214</v>
      </c>
      <c r="S27" s="259">
        <f>'Pt 1 Summary of Data'!L35</f>
        <v>477081.49297299178</v>
      </c>
      <c r="T27" s="251">
        <f>SUM(Q27:S27)</f>
        <v>1195375.4929729919</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3260213.76</v>
      </c>
      <c r="R28" s="259">
        <f t="shared" si="0"/>
        <v>3997180.8000000007</v>
      </c>
      <c r="S28" s="259">
        <f t="shared" si="0"/>
        <v>4192623.7870270084</v>
      </c>
      <c r="T28" s="104">
        <f>T$26-T$27</f>
        <v>11450018.347027007</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6948</v>
      </c>
      <c r="R30" s="264">
        <v>7852</v>
      </c>
      <c r="S30" s="265">
        <f>'Pt 1 Summary of Data'!L49</f>
        <v>8006.5</v>
      </c>
      <c r="T30" s="266">
        <f>SUM(Q30:S30)</f>
        <v>22806.5</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0.48085189849757487</v>
      </c>
      <c r="U33" s="277"/>
      <c r="V33" s="278"/>
      <c r="W33" s="278"/>
      <c r="X33" s="279" t="str">
        <f>IF(X30&lt;1000,"Not Required to Calculate",X23/X28)</f>
        <v>Not Required to Calculate</v>
      </c>
      <c r="Y33" s="277"/>
      <c r="Z33" s="278"/>
      <c r="AA33" s="278"/>
      <c r="AB33" s="413"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F49"/>
  <sheetViews>
    <sheetView zoomScaleNormal="100" workbookViewId="0">
      <selection activeCell="C22" sqref="C22"/>
    </sheetView>
  </sheetViews>
  <sheetFormatPr defaultRowHeight="15" x14ac:dyDescent="0.2"/>
  <cols>
    <col min="1" max="1" width="1.85546875" style="2" customWidth="1"/>
    <col min="2" max="2" width="92.5703125" style="184" customWidth="1"/>
    <col min="3" max="3" width="33.28515625" bestFit="1" customWidth="1"/>
  </cols>
  <sheetData>
    <row r="1" spans="2:6" s="2" customFormat="1" ht="15.75" x14ac:dyDescent="0.25">
      <c r="B1" s="26" t="s">
        <v>138</v>
      </c>
    </row>
    <row r="2" spans="2:6" s="5" customFormat="1" ht="15.75" x14ac:dyDescent="0.25">
      <c r="B2" s="38" t="s">
        <v>142</v>
      </c>
    </row>
    <row r="3" spans="2:6" s="2" customFormat="1" ht="15.75" x14ac:dyDescent="0.25">
      <c r="B3" s="26" t="s">
        <v>131</v>
      </c>
    </row>
    <row r="4" spans="2:6" s="2" customFormat="1" ht="15.75" x14ac:dyDescent="0.25">
      <c r="B4" s="26"/>
    </row>
    <row r="5" spans="2:6" s="2" customFormat="1" ht="15.75" x14ac:dyDescent="0.25">
      <c r="B5" s="42" t="s">
        <v>87</v>
      </c>
    </row>
    <row r="6" spans="2:6" s="2" customFormat="1" x14ac:dyDescent="0.2">
      <c r="B6" s="182">
        <f>'Cover Page'!C7</f>
        <v>0</v>
      </c>
    </row>
    <row r="7" spans="2:6" s="2" customFormat="1" ht="15.75" customHeight="1" x14ac:dyDescent="0.25">
      <c r="B7" s="42" t="s">
        <v>88</v>
      </c>
      <c r="C7" s="390" t="s">
        <v>127</v>
      </c>
    </row>
    <row r="8" spans="2:6" s="2" customFormat="1" ht="15.75" customHeight="1" x14ac:dyDescent="0.25">
      <c r="B8" s="283" t="str">
        <f>'Cover Page'!C8</f>
        <v>Golden Rule Insurance Company</v>
      </c>
      <c r="C8" s="335"/>
    </row>
    <row r="9" spans="2:6" s="2" customFormat="1" ht="15.75" customHeight="1" x14ac:dyDescent="0.25">
      <c r="B9" s="52" t="s">
        <v>90</v>
      </c>
      <c r="C9" s="335"/>
    </row>
    <row r="10" spans="2:6" s="2" customFormat="1" ht="15.75" customHeight="1" x14ac:dyDescent="0.25">
      <c r="B10" s="283" t="str">
        <f>'Cover Page'!C9</f>
        <v>UnitedHealthOne</v>
      </c>
      <c r="C10" s="335"/>
    </row>
    <row r="11" spans="2:6" s="2" customFormat="1" ht="15.75" x14ac:dyDescent="0.25">
      <c r="B11" s="52" t="s">
        <v>85</v>
      </c>
    </row>
    <row r="12" spans="2:6" s="2" customFormat="1" x14ac:dyDescent="0.2">
      <c r="B12" s="183" t="str">
        <f>'Cover Page'!C6</f>
        <v>2022</v>
      </c>
    </row>
    <row r="13" spans="2:6" s="2" customFormat="1" ht="15.75" x14ac:dyDescent="0.25">
      <c r="B13" s="52"/>
    </row>
    <row r="14" spans="2:6" s="2" customFormat="1" ht="15.75" x14ac:dyDescent="0.25">
      <c r="B14" s="52"/>
    </row>
    <row r="15" spans="2:6" s="184" customFormat="1" ht="15.75" x14ac:dyDescent="0.25">
      <c r="B15" s="52"/>
      <c r="F15" s="414"/>
    </row>
    <row r="16" spans="2:6" s="184" customFormat="1" ht="16.5" thickBot="1" x14ac:dyDescent="0.3">
      <c r="B16" s="284"/>
      <c r="C16" s="380" t="s">
        <v>130</v>
      </c>
    </row>
    <row r="17" spans="2:3" s="184" customFormat="1" ht="48" thickBot="1" x14ac:dyDescent="0.25">
      <c r="B17" s="382" t="s">
        <v>155</v>
      </c>
      <c r="C17" s="415">
        <v>0</v>
      </c>
    </row>
    <row r="18" spans="2:3" s="184" customFormat="1" ht="47.25" x14ac:dyDescent="0.2">
      <c r="B18" s="379" t="s">
        <v>156</v>
      </c>
      <c r="C18" s="362"/>
    </row>
    <row r="19" spans="2:3" s="184" customFormat="1" x14ac:dyDescent="0.2">
      <c r="B19" s="356" t="s">
        <v>96</v>
      </c>
      <c r="C19" s="358" t="s">
        <v>164</v>
      </c>
    </row>
    <row r="20" spans="2:3" s="184" customFormat="1" x14ac:dyDescent="0.2">
      <c r="B20" s="355" t="s">
        <v>97</v>
      </c>
      <c r="C20" s="358" t="s">
        <v>164</v>
      </c>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27" sqref="B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89"/>
    </row>
    <row r="8" spans="2:4" ht="15.75" customHeight="1" x14ac:dyDescent="0.25">
      <c r="B8" s="283" t="str">
        <f>'Cover Page'!C8</f>
        <v>Golden Rule Insurance Company</v>
      </c>
    </row>
    <row r="9" spans="2:4" ht="15.75" customHeight="1" x14ac:dyDescent="0.25">
      <c r="B9" s="52" t="s">
        <v>90</v>
      </c>
    </row>
    <row r="10" spans="2:4" ht="15.75" customHeight="1" x14ac:dyDescent="0.25">
      <c r="B10" s="283" t="str">
        <f>'Cover Page'!C9</f>
        <v>UnitedHealthOne</v>
      </c>
    </row>
    <row r="11" spans="2:4" ht="15.75" x14ac:dyDescent="0.25">
      <c r="B11" s="52" t="s">
        <v>85</v>
      </c>
    </row>
    <row r="12" spans="2:4" x14ac:dyDescent="0.2">
      <c r="B12" s="183" t="str">
        <f>'Cover Page'!C6</f>
        <v>2022</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c r="B24" s="25" t="s">
        <v>192</v>
      </c>
    </row>
    <row r="25" spans="2:2" s="25" customFormat="1" x14ac:dyDescent="0.2"/>
    <row r="26" spans="2:2" s="25" customFormat="1" x14ac:dyDescent="0.2"/>
    <row r="27" spans="2:2" s="25" customFormat="1" x14ac:dyDescent="0.2">
      <c r="B27" s="24" t="s">
        <v>94</v>
      </c>
    </row>
    <row r="28" spans="2:2" x14ac:dyDescent="0.2">
      <c r="B28" s="25" t="s">
        <v>191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97" orientation="portrait"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2023-07-18T21:09:17Z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