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EA5AE8FA-8105-41D6-800E-DDD319920C01}" xr6:coauthVersionLast="47" xr6:coauthVersionMax="47" xr10:uidLastSave="{00000000-0000-0000-0000-000000000000}"/>
  <bookViews>
    <workbookView xWindow="-12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30" l="1"/>
  <c r="B76" i="30"/>
  <c r="B62" i="30"/>
  <c r="B34" i="30"/>
  <c r="B33" i="30"/>
  <c r="B26" i="30"/>
  <c r="E43" i="4"/>
  <c r="E39" i="4"/>
  <c r="E31" i="4"/>
  <c r="E28" i="4"/>
  <c r="F30" i="18"/>
  <c r="E29" i="18"/>
  <c r="E22" i="18"/>
  <c r="F27" i="10" l="1"/>
  <c r="F26" i="10" l="1"/>
  <c r="F22" i="10"/>
  <c r="F43" i="4"/>
  <c r="F39" i="4"/>
  <c r="F31" i="4"/>
  <c r="F28" i="4"/>
  <c r="F22" i="18"/>
  <c r="E48" i="4"/>
  <c r="F48" i="4" s="1"/>
  <c r="E47" i="4"/>
  <c r="F47" i="4" s="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E32" i="4" s="1"/>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G26" i="10" l="1"/>
  <c r="H26" i="10" s="1"/>
  <c r="F32" i="4"/>
  <c r="S30" i="10"/>
  <c r="T30" i="10" s="1"/>
  <c r="G22" i="10"/>
  <c r="H22" i="10" s="1"/>
  <c r="X28" i="10"/>
  <c r="O35" i="4"/>
  <c r="G35" i="4"/>
  <c r="H35" i="4"/>
  <c r="K27" i="10" s="1"/>
  <c r="L27" i="10" s="1"/>
  <c r="L28" i="10" s="1"/>
  <c r="P35" i="4"/>
  <c r="AA27" i="10" s="1"/>
  <c r="AB27" i="10" s="1"/>
  <c r="AB28" i="10" s="1"/>
  <c r="M35" i="4"/>
  <c r="L35" i="4"/>
  <c r="S27" i="10" s="1"/>
  <c r="F35" i="4"/>
  <c r="G27" i="10" s="1"/>
  <c r="H27" i="10" s="1"/>
  <c r="E35" i="4"/>
  <c r="AA23" i="10"/>
  <c r="AB23" i="10" s="1"/>
  <c r="W23" i="10"/>
  <c r="X23" i="10" s="1"/>
  <c r="S23" i="10"/>
  <c r="T23" i="10" s="1"/>
  <c r="O23" i="10"/>
  <c r="P23" i="10" s="1"/>
  <c r="K23" i="10"/>
  <c r="L23" i="10" s="1"/>
  <c r="K35" i="4"/>
  <c r="W28" i="10"/>
  <c r="I35" i="4"/>
  <c r="J35" i="4"/>
  <c r="O27" i="10" s="1"/>
  <c r="P27" i="10" s="1"/>
  <c r="P28" i="10" s="1"/>
  <c r="H28" i="10" l="1"/>
  <c r="AB33" i="10"/>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<sst xmlns="http://schemas.openxmlformats.org/spreadsheetml/2006/main" count="306" uniqueCount="166">
  <si>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</si>
  <si>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</si>
  <si>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</si>
  <si>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</si>
  <si>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</si>
  <si>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</si>
  <si>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</si>
  <si>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</si>
  <si>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</si>
  <si>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</si>
  <si>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</si>
  <si>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</si>
  <si>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</si>
  <si>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</si>
  <si>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</si>
  <si>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</si>
  <si>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</si>
  <si>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</si>
  <si>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</si>
  <si>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</si>
  <si>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</si>
  <si>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</si>
  <si>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</si>
  <si>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</si>
  <si>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</si>
  <si>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</si>
  <si>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</si>
  <si>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</si>
  <si>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</si>
  <si>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</si>
  <si>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</si>
  <si>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</si>
  <si>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</si>
  <si>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</si>
  <si>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</si>
  <si>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</si>
  <si>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</si>
  <si>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</si>
  <si>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</si>
  <si>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</si>
  <si>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</si>
  <si>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</si>
  <si>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</si>
  <si>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</si>
  <si>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</si>
  <si>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</si>
  <si>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</si>
  <si>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</si>
  <si>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</si>
  <si>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</si>
  <si>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</si>
  <si>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</si>
  <si>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</si>
  <si>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</si>
  <si>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</si>
  <si>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</si>
  <si>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</si>
  <si>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</si>
  <si>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</si>
  <si>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</si>
  <si>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</si>
  <si>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</si>
  <si>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</si>
  <si>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</si>
  <si>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</si>
  <si>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</si>
  <si>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</si>
  <si>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</si>
  <si>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</si>
  <si>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</si>
  <si>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</si>
  <si>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</si>
  <si>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</si>
  <si>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</si>
  <si>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</si>
  <si>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</si>
  <si>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</si>
  <si>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</si>
  <si>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</si>
  <si>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</si>
  <si>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</si>
  <si>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</si>
  <si>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</si>
  <si>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</si>
  <si>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</si>
  <si>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</si>
  <si>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</si>
  <si>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</si>
  <si>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</si>
  <si>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</si>
  <si>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</si>
  <si>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</si>
  <si>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</si>
  <si>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</si>
  <si>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</si>
  <si>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</si>
  <si>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</si>
  <si>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</si>
  <si>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</si>
  <si>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</si>
  <si>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</si>
  <si>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</si>
  <si>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</si>
  <si>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</si>
  <si>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</si>
  <si>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</si>
  <si>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</si>
  <si>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</si>
  <si>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</si>
  <si>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</si>
  <si>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</si>
  <si>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</si>
  <si>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</si>
  <si>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</si>
  <si>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</si>
  <si>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</si>
  <si>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</si>
  <si>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</si>
  <si>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</si>
  <si>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</si>
  <si>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</si>
  <si>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</si>
  <si>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</si>
  <si>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</si>
  <si>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</si>
  <si>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</si>
  <si>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</si>
  <si>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</si>
  <si>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</si>
  <si>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</si>
  <si>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</si>
  <si>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</si>
  <si>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</si>
  <si>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</si>
  <si>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</si>
  <si>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</si>
  <si>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</si>
  <si>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</si>
  <si>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</si>
  <si>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</si>
  <si>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</si>
  <si>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</si>
  <si>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</si>
  <si>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</si>
  <si>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</si>
  <si>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</si>
  <si>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</si>
  <si>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</si>
  <si>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</si>
  <si>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</si>
  <si>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</si>
  <si>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</si>
  <si>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</si>
  <si>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</si>
  <si>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</si>
  <si>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</si>
  <si>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</si>
  <si>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</si>
  <si>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</si>
  <si>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</si>
  <si>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</si>
  <si>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Continental Life Insurance Co of Brentwood TN</t>
  </si>
  <si>
    <t>Earned Premium</t>
  </si>
  <si>
    <t>Actual taxes paid</t>
  </si>
  <si>
    <t>No allocations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</si>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</sst>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4" fontId="30" fillId="0" borderId="75" xfId="81" applyNumberFormat="1" applyFont="1"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Ancillary%20Filings\Filings\2025\CLI%20DVH%20Filing%20Data%20Request.xlsx" TargetMode="External"/><Relationship Id="rId1" Type="http://schemas.openxmlformats.org/officeDocument/2006/relationships/externalLinkPath" Target="/Ancillary%20Filings/Filings/2025/CLI%20DVH%20Filing%20Data%20Reques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ncillary%20Filings\Filings\2025\California\DLR\DVH%20Experience.xlsx" TargetMode="External"/><Relationship Id="rId1" Type="http://schemas.openxmlformats.org/officeDocument/2006/relationships/externalLinkPath" Target="DVH%20Experi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RDB"/>
      <sheetName val="GL"/>
      <sheetName val="Fiori (Expenses)"/>
    </sheetNames>
    <sheetDataSet>
      <sheetData sheetId="0">
        <row r="8">
          <cell r="D8">
            <v>789.39897202621</v>
          </cell>
          <cell r="J8">
            <v>19123.207739704449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sheetName val="Adjustments"/>
      <sheetName val="SQL"/>
      <sheetName val="bquxjob_4ae3556_197c14d9a71 (1)"/>
      <sheetName val="Expense"/>
    </sheetNames>
    <sheetDataSet>
      <sheetData sheetId="0">
        <row r="5">
          <cell r="AH5">
            <v>147138.23066815812</v>
          </cell>
        </row>
        <row r="6">
          <cell r="AI6">
            <v>35534.739463396611</v>
          </cell>
        </row>
        <row r="113">
          <cell r="J113">
            <v>97059.88</v>
          </cell>
          <cell r="K113">
            <v>29646.840000000004</v>
          </cell>
        </row>
        <row r="124">
          <cell r="B124">
            <v>8333</v>
          </cell>
          <cell r="N124">
            <v>421223.2881317063</v>
          </cell>
          <cell r="P124">
            <v>65361.67667004728</v>
          </cell>
          <cell r="Q124">
            <v>9715.6819098280448</v>
          </cell>
          <cell r="R124">
            <v>192211.8805320299</v>
          </cell>
          <cell r="S124">
            <v>132504.79615948032</v>
          </cell>
        </row>
        <row r="136">
          <cell r="B136">
            <v>959</v>
          </cell>
        </row>
      </sheetData>
      <sheetData sheetId="1">
        <row r="5">
          <cell r="E5">
            <v>0.78726432163158266</v>
          </cell>
        </row>
        <row r="17">
          <cell r="E17">
            <v>0.98817434218965583</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6" sqref="C16"/>
    </sheetView>
  </sheetViews>
  <sheetFormatPr defaultColWidth="9.140625" defaultRowHeight="15" x14ac:dyDescent="0.2"/>
  <cols>
    <col min="1" max="1" width="2.42578125" style="25" bestFit="1" customWidth="1"/>
    <col min="2" max="2" width="70.42578125" style="25" bestFit="1" customWidth="1"/>
    <col min="3" max="3" width="54.140625" style="25" bestFit="1"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68500</v>
      </c>
    </row>
    <row r="8" spans="1:3" ht="15.75" x14ac:dyDescent="0.2">
      <c r="A8" s="31" t="s">
        <v>2</v>
      </c>
      <c r="B8" s="32" t="s">
        <v>88</v>
      </c>
      <c r="C8" s="33" t="s">
        <v>161</v>
      </c>
    </row>
    <row r="9" spans="1:3" ht="15.75" x14ac:dyDescent="0.2">
      <c r="A9" s="31" t="s">
        <v>3</v>
      </c>
      <c r="B9" s="32" t="s">
        <v>89</v>
      </c>
      <c r="C9" s="33" t="s">
        <v>161</v>
      </c>
    </row>
    <row r="10" spans="1:3" ht="16.5" thickBot="1" x14ac:dyDescent="0.3">
      <c r="A10" s="35" t="s">
        <v>4</v>
      </c>
      <c r="B10" s="36" t="s">
        <v>86</v>
      </c>
      <c r="C10" s="413" t="s">
        <v>165</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6" zoomScaleNormal="100" workbookViewId="0">
      <selection activeCell="E49" sqref="E49"/>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68500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Continental Life Insurance Co of Brentwood TN</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Continental Life Insurance Co of Brentwood TN</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2024</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12/31/2024</v>
      </c>
      <c r="F18" s="61">
        <f>DATE(YEAR(E18)+0,MONTH(E18)+3,DAY(E18)+0)</f>
        <v>45747</v>
      </c>
      <c r="G18" s="60" t="str">
        <f>"12/31/"&amp;""&amp;'Cover Page'!C$6</f>
        <v>12/31/2024</v>
      </c>
      <c r="H18" s="62">
        <f>DATE(YEAR(G18)+0,MONTH(G18)+3,DAY(G18)+0)</f>
        <v>45747</v>
      </c>
      <c r="I18" s="60" t="str">
        <f>"12/31/"&amp;""&amp;'Cover Page'!C$6</f>
        <v>12/31/2024</v>
      </c>
      <c r="J18" s="62">
        <f>DATE(YEAR(I18)+0,MONTH(I18)+3,DAY(I18)+0)</f>
        <v>45747</v>
      </c>
      <c r="K18" s="60" t="str">
        <f>"12/31/"&amp;""&amp;'Cover Page'!C$6</f>
        <v>12/31/2024</v>
      </c>
      <c r="L18" s="62">
        <f>DATE(YEAR(K18)+0,MONTH(K18)+3,DAY(K18)+0)</f>
        <v>45747</v>
      </c>
      <c r="M18" s="60" t="str">
        <f>"12/31/"&amp;""&amp;'Cover Page'!C$6</f>
        <v>12/31/2024</v>
      </c>
      <c r="N18" s="62">
        <f>DATE(YEAR(M18)+0,MONTH(M18)+3,DAY(M18)+0)</f>
        <v>45747</v>
      </c>
      <c r="O18" s="60" t="str">
        <f>"12/31/"&amp;""&amp;'Cover Page'!C$6</f>
        <v>12/31/2024</v>
      </c>
      <c r="P18" s="62">
        <f>DATE(YEAR(O18)+0,MONTH(O18)+3,DAY(O18)+0)</f>
        <v>45747</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421223.2881317063</v>
      </c>
      <c r="F21" s="78">
        <f>'Pt 2 Premium and Claims'!F22+'Pt 2 Premium and Claims'!F23-'Pt 2 Premium and Claims'!F24-'Pt 2 Premium and Claims'!F25</f>
        <v>421223.2881317063</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145398.224301457</v>
      </c>
      <c r="F24" s="78">
        <f>'Pt 2 Premium and Claims'!F51</f>
        <v>180512.74209557974</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0</v>
      </c>
      <c r="N24" s="78">
        <f>'Pt 2 Premium and Claims'!N51</f>
        <v>0</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f>+[2]Pivot!$P$124</f>
        <v>65361.67667004728</v>
      </c>
      <c r="F28" s="96">
        <f>+E28</f>
        <v>65361.67667004728</v>
      </c>
      <c r="G28" s="97"/>
      <c r="H28" s="98"/>
      <c r="I28" s="99"/>
      <c r="J28" s="100"/>
      <c r="K28" s="99"/>
      <c r="L28" s="101"/>
      <c r="M28" s="99"/>
      <c r="N28" s="98"/>
      <c r="O28" s="99"/>
      <c r="P28" s="101"/>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f>+[2]Pivot!$Q$124</f>
        <v>9715.6819098280448</v>
      </c>
      <c r="F31" s="101">
        <f>+E31</f>
        <v>9715.6819098280448</v>
      </c>
      <c r="G31" s="97"/>
      <c r="H31" s="98"/>
      <c r="I31" s="99"/>
      <c r="J31" s="100"/>
      <c r="K31" s="102"/>
      <c r="L31" s="101"/>
      <c r="M31" s="99"/>
      <c r="N31" s="98"/>
      <c r="O31" s="99"/>
      <c r="P31" s="101"/>
    </row>
    <row r="32" spans="2:16" x14ac:dyDescent="0.2">
      <c r="B32" s="75"/>
      <c r="C32" s="94"/>
      <c r="D32" s="393" t="s">
        <v>104</v>
      </c>
      <c r="E32" s="99">
        <f>0.02*E21</f>
        <v>8424.4657626341268</v>
      </c>
      <c r="F32" s="101">
        <f>0.02*F21</f>
        <v>8424.4657626341268</v>
      </c>
      <c r="G32" s="97"/>
      <c r="H32" s="98"/>
      <c r="I32" s="99"/>
      <c r="J32" s="100"/>
      <c r="K32" s="99"/>
      <c r="L32" s="101"/>
      <c r="M32" s="99"/>
      <c r="N32" s="98"/>
      <c r="O32" s="99"/>
      <c r="P32" s="101"/>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c r="N34" s="98"/>
      <c r="O34" s="99"/>
      <c r="P34" s="101"/>
    </row>
    <row r="35" spans="2:16" x14ac:dyDescent="0.2">
      <c r="B35" s="75"/>
      <c r="C35" s="94">
        <v>3.4</v>
      </c>
      <c r="D35" s="393" t="s">
        <v>72</v>
      </c>
      <c r="E35" s="103">
        <f t="shared" ref="E35:P35" si="0">SUM(E$28:E$29,E$31,E$34+IF($H$6="No",IF(MAX(E$32:E$33)=0,MIN(E$32:E$33),MAX(E$32:E$33)),SUM(E$32:E$33)))</f>
        <v>83501.824342509441</v>
      </c>
      <c r="F35" s="104">
        <f t="shared" si="0"/>
        <v>83501.824342509441</v>
      </c>
      <c r="G35" s="259">
        <f t="shared" si="0"/>
        <v>0</v>
      </c>
      <c r="H35" s="104">
        <f t="shared" si="0"/>
        <v>0</v>
      </c>
      <c r="I35" s="103">
        <f t="shared" si="0"/>
        <v>0</v>
      </c>
      <c r="J35" s="104">
        <f t="shared" si="0"/>
        <v>0</v>
      </c>
      <c r="K35" s="103">
        <f t="shared" si="0"/>
        <v>0</v>
      </c>
      <c r="L35" s="104">
        <f t="shared" si="0"/>
        <v>0</v>
      </c>
      <c r="M35" s="103">
        <f t="shared" si="0"/>
        <v>0</v>
      </c>
      <c r="N35" s="104">
        <f t="shared" si="0"/>
        <v>0</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c r="N38" s="101"/>
      <c r="O38" s="99"/>
      <c r="P38" s="101"/>
    </row>
    <row r="39" spans="2:16" x14ac:dyDescent="0.2">
      <c r="B39" s="107"/>
      <c r="C39" s="94">
        <v>4.2</v>
      </c>
      <c r="D39" s="393" t="s">
        <v>19</v>
      </c>
      <c r="E39" s="99">
        <f>+[2]Pivot!$R$124</f>
        <v>192211.8805320299</v>
      </c>
      <c r="F39" s="101">
        <f>+E39</f>
        <v>192211.8805320299</v>
      </c>
      <c r="G39" s="97"/>
      <c r="H39" s="101"/>
      <c r="I39" s="99"/>
      <c r="J39" s="101"/>
      <c r="K39" s="99"/>
      <c r="L39" s="101"/>
      <c r="M39" s="99"/>
      <c r="N39" s="101"/>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f>+[2]Pivot!$S$124</f>
        <v>132504.79615948032</v>
      </c>
      <c r="F43" s="403">
        <f>+E43</f>
        <v>132504.79615948032</v>
      </c>
      <c r="G43" s="401"/>
      <c r="H43" s="97"/>
      <c r="I43" s="102"/>
      <c r="J43" s="97"/>
      <c r="K43" s="102"/>
      <c r="L43" s="97"/>
      <c r="M43" s="102"/>
      <c r="N43" s="97"/>
      <c r="O43" s="102"/>
      <c r="P43" s="403"/>
    </row>
    <row r="44" spans="2:16" x14ac:dyDescent="0.2">
      <c r="B44" s="107"/>
      <c r="C44" s="94">
        <v>4.5</v>
      </c>
      <c r="D44" s="393" t="s">
        <v>98</v>
      </c>
      <c r="E44" s="103">
        <f>SUM(SUM(E38:E39)+SUM(E41:E43))</f>
        <v>324716.67669151025</v>
      </c>
      <c r="F44" s="104">
        <f t="shared" ref="F44:P44" si="1">SUM(SUM(F38:F39)+SUM(F41:F43))</f>
        <v>324716.67669151025</v>
      </c>
      <c r="G44" s="103">
        <f t="shared" si="1"/>
        <v>0</v>
      </c>
      <c r="H44" s="104">
        <f t="shared" si="1"/>
        <v>0</v>
      </c>
      <c r="I44" s="103">
        <f t="shared" si="1"/>
        <v>0</v>
      </c>
      <c r="J44" s="104">
        <f t="shared" si="1"/>
        <v>0</v>
      </c>
      <c r="K44" s="103">
        <f t="shared" si="1"/>
        <v>0</v>
      </c>
      <c r="L44" s="104">
        <f t="shared" si="1"/>
        <v>0</v>
      </c>
      <c r="M44" s="103">
        <f t="shared" si="1"/>
        <v>0</v>
      </c>
      <c r="N44" s="104">
        <f t="shared" si="1"/>
        <v>0</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f>+[2]Pivot!$B$136</f>
        <v>959</v>
      </c>
      <c r="F47" s="404">
        <f>+E47</f>
        <v>959</v>
      </c>
      <c r="G47" s="113"/>
      <c r="H47" s="113"/>
      <c r="I47" s="112"/>
      <c r="J47" s="113"/>
      <c r="K47" s="112"/>
      <c r="L47" s="113"/>
      <c r="M47" s="112"/>
      <c r="N47" s="113"/>
      <c r="O47" s="112"/>
      <c r="P47" s="389"/>
    </row>
    <row r="48" spans="2:16" s="37" customFormat="1" x14ac:dyDescent="0.2">
      <c r="B48" s="90"/>
      <c r="C48" s="94">
        <v>5.2</v>
      </c>
      <c r="D48" s="393" t="s">
        <v>27</v>
      </c>
      <c r="E48" s="112">
        <f>+[2]Pivot!$B$124</f>
        <v>8333</v>
      </c>
      <c r="F48" s="404">
        <f>+E48</f>
        <v>8333</v>
      </c>
      <c r="G48" s="113"/>
      <c r="H48" s="113"/>
      <c r="I48" s="112"/>
      <c r="J48" s="113"/>
      <c r="K48" s="112"/>
      <c r="L48" s="113"/>
      <c r="M48" s="112"/>
      <c r="N48" s="113"/>
      <c r="O48" s="112"/>
      <c r="P48" s="114"/>
    </row>
    <row r="49" spans="2:16" s="37" customFormat="1" ht="15.75" thickBot="1" x14ac:dyDescent="0.25">
      <c r="B49" s="90"/>
      <c r="C49" s="94">
        <v>5.3</v>
      </c>
      <c r="D49" s="393" t="s">
        <v>23</v>
      </c>
      <c r="E49" s="115">
        <f>E48/12</f>
        <v>694.41666666666663</v>
      </c>
      <c r="F49" s="116">
        <f t="shared" ref="F49:P49" si="2">F48/12</f>
        <v>694.41666666666663</v>
      </c>
      <c r="G49" s="402">
        <f t="shared" si="2"/>
        <v>0</v>
      </c>
      <c r="H49" s="116">
        <f>H48/12</f>
        <v>0</v>
      </c>
      <c r="I49" s="115">
        <f t="shared" si="2"/>
        <v>0</v>
      </c>
      <c r="J49" s="116">
        <f t="shared" si="2"/>
        <v>0</v>
      </c>
      <c r="K49" s="115">
        <f t="shared" si="2"/>
        <v>0</v>
      </c>
      <c r="L49" s="116">
        <f t="shared" si="2"/>
        <v>0</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12/31/2024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6" zoomScaleNormal="100" workbookViewId="0">
      <selection activeCell="F31" sqref="F3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68500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Continental Life Insurance Co of Brentwood TN</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Continental Life Insurance Co of Brentwood TN</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2024</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12/31/2024</v>
      </c>
      <c r="F19" s="61">
        <f>DATE(YEAR(E19)+0,MONTH(E19)+3,DAY(E19)+0)</f>
        <v>45747</v>
      </c>
      <c r="G19" s="60" t="str">
        <f>"12/31/"&amp;""&amp;'Cover Page'!C$6</f>
        <v>12/31/2024</v>
      </c>
      <c r="H19" s="62">
        <f>DATE(YEAR(G19)+0,MONTH(G19)+3,DAY(G19)+0)</f>
        <v>45747</v>
      </c>
      <c r="I19" s="60" t="str">
        <f>"12/31/"&amp;""&amp;'Cover Page'!C$6</f>
        <v>12/31/2024</v>
      </c>
      <c r="J19" s="62">
        <f>DATE(YEAR(I19)+0,MONTH(I19)+3,DAY(I19)+0)</f>
        <v>45747</v>
      </c>
      <c r="K19" s="60" t="str">
        <f>"12/31/"&amp;""&amp;'Cover Page'!C$6</f>
        <v>12/31/2024</v>
      </c>
      <c r="L19" s="62">
        <f>DATE(YEAR(K19)+0,MONTH(K19)+3,DAY(K19)+0)</f>
        <v>45747</v>
      </c>
      <c r="M19" s="60" t="str">
        <f>"12/31/"&amp;""&amp;'Cover Page'!C$6</f>
        <v>12/31/2024</v>
      </c>
      <c r="N19" s="62">
        <f>DATE(YEAR(M19)+0,MONTH(M19)+3,DAY(M19)+0)</f>
        <v>45747</v>
      </c>
      <c r="O19" s="60" t="str">
        <f>"12/31/"&amp;""&amp;'Cover Page'!C$6</f>
        <v>12/31/2024</v>
      </c>
      <c r="P19" s="62">
        <f>DATE(YEAR(O19)+0,MONTH(O19)+3,DAY(O19)+0)</f>
        <v>45747</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f>+[2]Pivot!$N$124</f>
        <v>421223.2881317063</v>
      </c>
      <c r="F22" s="155">
        <f>+E22</f>
        <v>421223.2881317063</v>
      </c>
      <c r="G22" s="154"/>
      <c r="H22" s="155"/>
      <c r="I22" s="154"/>
      <c r="J22" s="155"/>
      <c r="K22" s="154"/>
      <c r="L22" s="155"/>
      <c r="M22" s="154"/>
      <c r="N22" s="155"/>
      <c r="O22" s="154"/>
      <c r="P22" s="155"/>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f>+[2]Pivot!$AH$5*[2]Adjustments!$E$17</f>
        <v>145398.224301457</v>
      </c>
      <c r="F29" s="164"/>
      <c r="G29" s="154"/>
      <c r="H29" s="164"/>
      <c r="I29" s="154"/>
      <c r="J29" s="164"/>
      <c r="K29" s="154"/>
      <c r="L29" s="164"/>
      <c r="M29" s="154"/>
      <c r="N29" s="164"/>
      <c r="O29" s="154"/>
      <c r="P29" s="164"/>
    </row>
    <row r="30" spans="1:16" s="25" customFormat="1" ht="28.5" customHeight="1" x14ac:dyDescent="0.2">
      <c r="A30" s="37"/>
      <c r="B30" s="75"/>
      <c r="C30" s="76"/>
      <c r="D30" s="395" t="s">
        <v>54</v>
      </c>
      <c r="E30" s="165"/>
      <c r="F30" s="155">
        <f>([2]Pivot!$AH$5+[2]Pivot!$AI$6)*[2]Adjustments!$E$17</f>
        <v>180512.74209557974</v>
      </c>
      <c r="G30" s="165"/>
      <c r="H30" s="155"/>
      <c r="I30" s="165"/>
      <c r="J30" s="155"/>
      <c r="K30" s="165"/>
      <c r="L30" s="155"/>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c r="N32" s="166"/>
      <c r="O32" s="154"/>
      <c r="P32" s="164"/>
    </row>
    <row r="33" spans="1:16" s="37" customFormat="1" ht="30" x14ac:dyDescent="0.2">
      <c r="B33" s="90"/>
      <c r="C33" s="76"/>
      <c r="D33" s="395" t="s">
        <v>44</v>
      </c>
      <c r="E33" s="165"/>
      <c r="F33" s="155"/>
      <c r="G33" s="165"/>
      <c r="H33" s="167"/>
      <c r="I33" s="165"/>
      <c r="J33" s="155"/>
      <c r="K33" s="165"/>
      <c r="L33" s="155"/>
      <c r="M33" s="165"/>
      <c r="N33" s="167"/>
      <c r="O33" s="165"/>
      <c r="P33" s="155"/>
    </row>
    <row r="34" spans="1:16" s="25" customFormat="1" x14ac:dyDescent="0.2">
      <c r="A34" s="37"/>
      <c r="B34" s="75"/>
      <c r="C34" s="76">
        <v>2.2999999999999998</v>
      </c>
      <c r="D34" s="393" t="s">
        <v>28</v>
      </c>
      <c r="E34" s="154"/>
      <c r="F34" s="164"/>
      <c r="G34" s="154"/>
      <c r="H34" s="166"/>
      <c r="I34" s="154"/>
      <c r="J34" s="164"/>
      <c r="K34" s="154"/>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145398.224301457</v>
      </c>
      <c r="F51" s="104">
        <f>F30+F33+F37+F41+F44+F47+F48+F50</f>
        <v>180512.74209557974</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 zoomScaleNormal="100" workbookViewId="0">
      <selection activeCell="D19" sqref="D1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68500</v>
      </c>
      <c r="D6" s="334" t="s">
        <v>125</v>
      </c>
    </row>
    <row r="7" spans="2:5" s="2" customFormat="1" ht="15.75" customHeight="1" x14ac:dyDescent="0.25">
      <c r="B7" s="42" t="s">
        <v>88</v>
      </c>
    </row>
    <row r="8" spans="2:5" s="2" customFormat="1" ht="15" customHeight="1" x14ac:dyDescent="0.2">
      <c r="B8" s="183" t="str">
        <f>'Cover Page'!C8</f>
        <v>Continental Life Insurance Co of Brentwood TN</v>
      </c>
    </row>
    <row r="9" spans="2:5" s="2" customFormat="1" ht="15.75" customHeight="1" x14ac:dyDescent="0.25">
      <c r="B9" s="52" t="s">
        <v>90</v>
      </c>
    </row>
    <row r="10" spans="2:5" s="2" customFormat="1" ht="15" customHeight="1" x14ac:dyDescent="0.2">
      <c r="B10" s="183" t="str">
        <f>'Cover Page'!C9</f>
        <v>Continental Life Insurance Co of Brentwood TN</v>
      </c>
    </row>
    <row r="11" spans="2:5" s="2" customFormat="1" ht="15.75" x14ac:dyDescent="0.25">
      <c r="B11" s="52" t="s">
        <v>85</v>
      </c>
    </row>
    <row r="12" spans="2:5" s="2" customFormat="1" x14ac:dyDescent="0.2">
      <c r="B12" s="183" t="str">
        <f>'Cover Page'!C6</f>
        <v>2024</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416">
        <f>+'Pt 1 Summary of Data'!F24</f>
        <v>180512.74209557974</v>
      </c>
      <c r="C18" s="197"/>
      <c r="D18" s="333" t="s">
        <v>164</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416">
        <f>+'Pt 1 Summary of Data'!E28</f>
        <v>65361.67667004728</v>
      </c>
      <c r="C26" s="197"/>
      <c r="D26" s="333" t="s">
        <v>162</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416">
        <f>+'Pt 1 Summary of Data'!E32</f>
        <v>8424.4657626341268</v>
      </c>
      <c r="C33" s="197"/>
      <c r="D33" s="333" t="s">
        <v>163</v>
      </c>
      <c r="E33" s="193"/>
    </row>
    <row r="34" spans="2:5" s="184" customFormat="1" ht="35.25" customHeight="1" x14ac:dyDescent="0.2">
      <c r="B34" s="416">
        <f>+'Pt 1 Summary of Data'!E31</f>
        <v>9715.6819098280448</v>
      </c>
      <c r="C34" s="197"/>
      <c r="D34" s="333" t="s">
        <v>162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416">
        <f>+'Pt 1 Summary of Data'!E39</f>
        <v>192211.8805320299</v>
      </c>
      <c r="C62" s="202"/>
      <c r="D62" s="333" t="s">
        <v>162</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416">
        <f>+'Pt 1 Summary of Data'!E43</f>
        <v>132504.79615948032</v>
      </c>
      <c r="C76" s="202"/>
      <c r="D76" s="333" t="s">
        <v>162</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F22" sqref="F2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68500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Continental Life Insurance Co of Brentwood TN</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Continental Life Insurance Co of Brentwood TN</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2024</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f>+[2]Pivot!$K$113</f>
        <v>29646.840000000004</v>
      </c>
      <c r="G22" s="250">
        <f>'Pt 1 Summary of Data'!F24</f>
        <v>180512.74209557974</v>
      </c>
      <c r="H22" s="251">
        <f>SUM(E22:G22)</f>
        <v>210159.58209557974</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29646.840000000004</v>
      </c>
      <c r="G23" s="252">
        <f>SUM(G$22:G$22)</f>
        <v>180512.74209557974</v>
      </c>
      <c r="H23" s="251">
        <f>SUM(E23:G23)</f>
        <v>210159.58209557974</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f>+[2]Pivot!$J$113*[2]Adjustments!$E$5</f>
        <v>76411.780585842818</v>
      </c>
      <c r="G26" s="259">
        <f>'Pt 1 Summary of Data'!F21</f>
        <v>421223.2881317063</v>
      </c>
      <c r="H26" s="251">
        <f>SUM(E26:G26)</f>
        <v>497635.06871754909</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f>([1]Summary!$D$8+[1]Summary!$J$8)*[2]Adjustments!$E$5</f>
        <v>15676.484814827138</v>
      </c>
      <c r="G27" s="259">
        <f>'Pt 1 Summary of Data'!F35</f>
        <v>83501.824342509441</v>
      </c>
      <c r="H27" s="251">
        <f>SUM(E27:G27)</f>
        <v>99178.309157336582</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60735.295771015677</v>
      </c>
      <c r="G28" s="259">
        <f t="shared" si="0"/>
        <v>337721.46378919686</v>
      </c>
      <c r="H28" s="104">
        <f>H$26-H$27</f>
        <v>398456.75956021249</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694.41666666666663</v>
      </c>
      <c r="H30" s="266">
        <f>SUM(E30:G30)</f>
        <v>694.41666666666663</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68500</v>
      </c>
    </row>
    <row r="7" spans="2:3" s="2" customFormat="1" ht="15.75" customHeight="1" x14ac:dyDescent="0.25">
      <c r="B7" s="42" t="s">
        <v>88</v>
      </c>
      <c r="C7" s="392" t="s">
        <v>127</v>
      </c>
    </row>
    <row r="8" spans="2:3" s="2" customFormat="1" ht="15.75" customHeight="1" x14ac:dyDescent="0.25">
      <c r="B8" s="283" t="str">
        <f>'Cover Page'!C8</f>
        <v>Continental Life Insurance Co of Brentwood TN</v>
      </c>
      <c r="C8" s="335"/>
    </row>
    <row r="9" spans="2:3" s="2" customFormat="1" ht="15.75" customHeight="1" x14ac:dyDescent="0.25">
      <c r="B9" s="52" t="s">
        <v>90</v>
      </c>
      <c r="C9" s="335"/>
    </row>
    <row r="10" spans="2:3" s="2" customFormat="1" ht="15.75" customHeight="1" x14ac:dyDescent="0.25">
      <c r="B10" s="283" t="str">
        <f>'Cover Page'!C9</f>
        <v>Continental Life Insurance Co of Brentwood TN</v>
      </c>
      <c r="C10" s="335"/>
    </row>
    <row r="11" spans="2:3" s="2" customFormat="1" ht="15.75" x14ac:dyDescent="0.25">
      <c r="B11" s="52" t="s">
        <v>85</v>
      </c>
    </row>
    <row r="12" spans="2:3" s="2" customFormat="1" x14ac:dyDescent="0.2">
      <c r="B12" s="183" t="str">
        <f>'Cover Page'!C6</f>
        <v>2024</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1" zoomScaleNormal="100" workbookViewId="0">
      <selection activeCell="B18" sqref="B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68500</v>
      </c>
    </row>
    <row r="7" spans="2:4" ht="15.75" customHeight="1" x14ac:dyDescent="0.25">
      <c r="B7" s="42" t="s">
        <v>88</v>
      </c>
      <c r="D7" s="391"/>
    </row>
    <row r="8" spans="2:4" ht="15.75" customHeight="1" x14ac:dyDescent="0.25">
      <c r="B8" s="283" t="str">
        <f>'Cover Page'!C8</f>
        <v>Continental Life Insurance Co of Brentwood TN</v>
      </c>
    </row>
    <row r="9" spans="2:4" ht="15.75" customHeight="1" x14ac:dyDescent="0.25">
      <c r="B9" s="52" t="s">
        <v>90</v>
      </c>
    </row>
    <row r="10" spans="2:4" ht="15.75" customHeight="1" x14ac:dyDescent="0.25">
      <c r="B10" s="283" t="str">
        <f>'Cover Page'!C9</f>
        <v>Continental Life Insurance Co of Brentwood TN</v>
      </c>
    </row>
    <row r="11" spans="2:4" ht="15.75" x14ac:dyDescent="0.25">
      <c r="B11" s="52" t="s">
        <v>85</v>
      </c>
    </row>
    <row r="12" spans="2:4" x14ac:dyDescent="0.2">
      <c r="B12" s="183" t="str">
        <f>'Cover Page'!C6</f>
        <v>2024</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2025-07-24T19:35:08Z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1ecdf243-b9b0-4f63-8694-76742e4201b7_Enabled">
    <vt:lpwstr>true</vt:lpwstr>
  </property>
  <property fmtid="{D5CDD505-2E9C-101B-9397-08002B2CF9AE}" pid="4" name="MSIP_Label_1ecdf243-b9b0-4f63-8694-76742e4201b7_SetDate">
    <vt:lpwstr>2025-06-30T16:14:21Z</vt:lpwstr>
  </property>
  <property fmtid="{D5CDD505-2E9C-101B-9397-08002B2CF9AE}" pid="5" name="MSIP_Label_1ecdf243-b9b0-4f63-8694-76742e4201b7_Method">
    <vt:lpwstr>Standard</vt:lpwstr>
  </property>
  <property fmtid="{D5CDD505-2E9C-101B-9397-08002B2CF9AE}" pid="6" name="MSIP_Label_1ecdf243-b9b0-4f63-8694-76742e4201b7_Name">
    <vt:lpwstr>Proprietary general</vt:lpwstr>
  </property>
  <property fmtid="{D5CDD505-2E9C-101B-9397-08002B2CF9AE}" pid="7" name="MSIP_Label_1ecdf243-b9b0-4f63-8694-76742e4201b7_SiteId">
    <vt:lpwstr>fabb61b8-3afe-4e75-b934-a47f782b8cd7</vt:lpwstr>
  </property>
  <property fmtid="{D5CDD505-2E9C-101B-9397-08002B2CF9AE}" pid="8" name="MSIP_Label_1ecdf243-b9b0-4f63-8694-76742e4201b7_ActionId">
    <vt:lpwstr>da7b8e53-dca1-48bc-bffe-9dbd1fd6ee53</vt:lpwstr>
  </property>
  <property fmtid="{D5CDD505-2E9C-101B-9397-08002B2CF9AE}" pid="9" name="MSIP_Label_1ecdf243-b9b0-4f63-8694-76742e4201b7_ContentBits">
    <vt:lpwstr>0</vt:lpwstr>
  </property>
</Properties>
</file>