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13_ncr:1_{7F0164D8-EA40-49D9-B1E9-8C000CFC9653}" xr6:coauthVersionLast="47" xr6:coauthVersionMax="47" xr10:uidLastSave="{00000000-0000-0000-0000-000000000000}"/>
  <bookViews>
    <workbookView xWindow="-120" yWindow="-120" windowWidth="51840" windowHeight="21240" tabRatio="724"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O51" i="18"/>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O24" i="4" l="1"/>
  <c r="P24" i="4"/>
  <c r="AA22" i="10" s="1"/>
  <c r="AB22" i="10" s="1"/>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<sst xmlns="http://schemas.openxmlformats.org/spreadsheetml/2006/main" count="360" uniqueCount="192">
  <si>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</si>
  <si>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</si>
  <si>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</si>
  <si>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</si>
  <si>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</si>
  <si>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</si>
  <si>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</si>
  <si>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</si>
  <si>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</si>
  <si>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</si>
  <si>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</si>
  <si>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</si>
  <si>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</si>
  <si>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</si>
  <si>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</si>
  <si>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</si>
  <si>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</si>
  <si>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</si>
  <si>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</si>
  <si>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</si>
  <si>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</si>
  <si>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</si>
  <si>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</si>
  <si>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</si>
  <si>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</si>
  <si>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</si>
  <si>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</si>
  <si>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</si>
  <si>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</si>
  <si>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</si>
  <si>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</si>
  <si>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</si>
  <si>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</si>
  <si>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</si>
  <si>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</si>
  <si>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</si>
  <si>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</si>
  <si>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</si>
  <si>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</si>
  <si>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</si>
  <si>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</si>
  <si>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</si>
  <si>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</si>
  <si>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</si>
  <si>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</si>
  <si>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</si>
  <si>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</si>
  <si>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</si>
  <si>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</si>
  <si>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</si>
  <si>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</si>
  <si>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</si>
  <si>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</si>
  <si>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</si>
  <si>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</si>
  <si>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</si>
  <si>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</si>
  <si>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</si>
  <si>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</si>
  <si>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</si>
  <si>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</si>
  <si>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</si>
  <si>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</si>
  <si>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</si>
  <si>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</si>
  <si>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</si>
  <si>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</si>
  <si>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</si>
  <si>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</si>
  <si>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</si>
  <si>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</si>
  <si>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</si>
  <si>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</si>
  <si>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</si>
  <si>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</si>
  <si>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</si>
  <si>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</si>
  <si>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</si>
  <si>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</si>
  <si>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</si>
  <si>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</si>
  <si>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</si>
  <si>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</si>
  <si>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</si>
  <si>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</si>
  <si>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</si>
  <si>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</si>
  <si>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</si>
  <si>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</si>
  <si>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</si>
  <si>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</si>
  <si>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</si>
  <si>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</si>
  <si>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</si>
  <si>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</si>
  <si>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</si>
  <si>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</si>
  <si>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</si>
  <si>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</si>
  <si>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</si>
  <si>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</si>
  <si>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</si>
  <si>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</si>
  <si>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</si>
  <si>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</si>
  <si>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</si>
  <si>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</si>
  <si>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</si>
  <si>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</si>
  <si>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</si>
  <si>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</si>
  <si>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</si>
  <si>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</si>
  <si>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</si>
  <si>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</si>
  <si>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</si>
  <si>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</si>
  <si>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</si>
  <si>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</si>
  <si>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</si>
  <si>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</si>
  <si>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</si>
  <si>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</si>
  <si>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</si>
  <si>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</si>
  <si>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</si>
  <si>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</si>
  <si>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</si>
  <si>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</si>
  <si>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</si>
  <si>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</si>
  <si>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</si>
  <si>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</si>
  <si>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</si>
  <si>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</si>
  <si>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</si>
  <si>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</si>
  <si>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</si>
  <si>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</si>
  <si>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</si>
  <si>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</si>
  <si>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</si>
  <si>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</si>
  <si>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</si>
  <si>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</si>
  <si>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</si>
  <si>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</si>
  <si>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</si>
  <si>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</si>
  <si>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</si>
  <si>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</si>
  <si>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</si>
  <si>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</si>
  <si>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</si>
  <si>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</si>
  <si>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</si>
  <si>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</si>
  <si>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</si>
  <si>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</si>
  <si>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</si>
  <si>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No</t>
  </si>
  <si>
    <t xml:space="preserve">          Allocation</t>
  </si>
  <si>
    <t xml:space="preserve">          Description</t>
  </si>
  <si>
    <t>Guaranty fund assessments are allocated pro rata based on membership associated with contracts in each segment (i.e., individual, small group, large group) sitused in each state.</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</si>
  <si>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</si>
  <si>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</si>
  <si>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Includes compensation (including but not limited to salary and benefits) to employees engaged in soliciting and generating sales to policyholders for the issuer.</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</si>
  <si>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</si>
  <si>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</si>
  <si>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</si>
  <si>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</si>
  <si>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</si>
  <si>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Cigna Health and Life Insurance Company</t>
  </si>
  <si>
    <t>Paid claims are assigned to the contract situs state with the exception of claims with respect to individual market business sold through an association which are reported in the resident state of the insured at the time the certificate of coverage was issued.  Claim liabilities are allocated to the contract situs state based on premium except for minimum premium accounts which were specifically assigned to situs states.</t>
  </si>
  <si>
    <t xml:space="preserve">Premium earned by segment by contract situs state is used to allocate state and municipal premium taxes. </t>
  </si>
  <si>
    <t>Expenses are allocated pro rata based on the proportion of enrollee months associated with contracts in each segment (i.e., individual, small group, large group) that are sitused in a state. 
For minimum premium contracts, enrollee member months are split between the insured and administrative portion of the contract.</t>
  </si>
  <si>
    <t>Commission expenses are identifiable to the individual segment. Premium earned by segment by contract situs state is used to allocate expenses associated with contracts in the small and large group segment that are sitused in a state. For minimum premium contracts, enrollee member months are split between the insured and administrative portion of the contract.</t>
  </si>
  <si>
    <t>N/A</t>
  </si>
  <si>
    <t>Once dollars have been allocated to the California sitused other health column based on the methodology noted above- these dollars are then allocated to the individual, small and large group sizing based on membermonths in each of those segments.</t>
  </si>
  <si>
    <t>Once dollars have been allocated to the California sitused other health column based on the methodology noted above- these dollars are then allocated to the individual, small and large group sizing based on premium in each of those segments.</t>
  </si>
  <si>
    <t>Property taxes are allocated pro rata based on membership. Once dollars have been allocated to the California sitused other health column based on the methodology noted above- these dollars are then allocated to the individual, small group and large group sizing based on membership in each of those segments.</t>
  </si>
  <si>
    <t>Signing as Vice President of CHLIC not as Chief Financial Officer</t>
  </si>
  <si>
    <t>2023</t>
  </si>
  <si>
    <t>Includes claims paid to or received by physicians and other non-physician clinical providers, including under capitation contracts with those providers, whose services are covered by the policy for clinical services or supplies covered by the policy.</t>
  </si>
  <si>
    <t>Federal income taxes (FIT), excluding FIT  on net investment income, capital gains and CMS medical loss rebate liability  (CMS MLR), were allocated by state and by CMS segment  based on their pro rata share of pre-federal tax income excluding net investment income, capital gains, CMS MLR and CMS Health Insurance Industry (HII)  Fee.</t>
  </si>
  <si>
    <t>Includes all federal taxes and assessments allocated to health insurance coverage reported under Section 2718 of the Public Health Service Act and excludes federal income taxes on investment income, capital gains and the CMS medical loss rebate liability  and fees for examinations by any Federal departments other than as specified in 45 CFR §158.161(a) as other non-claims costs, that are not included as an adjustment to premium revenue.</t>
  </si>
  <si>
    <t>Includes State income, excise, business, and other taxes that may be excluded from earned premium under 45 CFR §158.162(b)(1), also includes State premium taxes.</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</si>
  <si>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</si>
  <si>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n/a</t>
  </si>
  <si>
    <t>Eric Blakeslee</t>
  </si>
  <si>
    <t>Kathleen O'Neil</t>
  </si>
  <si>
    <t>Signing as Vice President of CHLIC not as Chief Executive Officer / President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</si>
</sst>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6"/>
      <name val="Harlow Solid Italic"/>
      <family val="5"/>
    </font>
    <font>
      <b/>
      <sz val="20"/>
      <name val="Freestyle Script"/>
      <family val="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7">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30" fillId="0" borderId="22" xfId="0" applyFont="1" applyBorder="1" applyProtection="1">
      <protection locked="0"/>
    </xf>
    <xf numFmtId="41" fontId="30" fillId="0" borderId="61" xfId="126" applyNumberFormat="1" applyFont="1" applyBorder="1" applyAlignment="1" applyProtection="1">
      <alignment horizontal="center" vertical="top"/>
      <protection locked="0"/>
    </xf>
    <xf numFmtId="41" fontId="30" fillId="0" borderId="18" xfId="126" applyNumberFormat="1" applyFont="1" applyBorder="1" applyAlignment="1" applyProtection="1">
      <alignment horizontal="center" vertical="top"/>
      <protection locked="0"/>
    </xf>
    <xf numFmtId="0" fontId="40" fillId="0" borderId="0" xfId="0" applyFont="1" applyAlignment="1" applyProtection="1">
      <alignment vertical="center"/>
      <protection locked="0"/>
    </xf>
    <xf numFmtId="0" fontId="41" fillId="0" borderId="0" xfId="0" applyFo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H36" sqref="H36"/>
    </sheetView>
  </sheetViews>
  <sheetFormatPr defaultColWidth="9.28515625" defaultRowHeight="15" x14ac:dyDescent="0.2"/>
  <cols>
    <col min="1" max="1" width="2.42578125" style="12" bestFit="1" customWidth="1"/>
    <col min="2" max="2" width="70.42578125" style="12" bestFit="1" customWidth="1"/>
    <col min="3" max="3" width="33.7109375" style="12" customWidth="1"/>
    <col min="4" max="16384" width="9.28515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182</v>
      </c>
    </row>
    <row r="7" spans="1:3" ht="15.75" x14ac:dyDescent="0.2">
      <c r="A7" s="17" t="s">
        <v>1</v>
      </c>
      <c r="B7" s="18" t="s">
        <v>153</v>
      </c>
      <c r="C7" s="20"/>
    </row>
    <row r="8" spans="1:3" ht="15.75" x14ac:dyDescent="0.2">
      <c r="A8" s="17" t="s">
        <v>2</v>
      </c>
      <c r="B8" s="18" t="s">
        <v>88</v>
      </c>
      <c r="C8" s="19" t="s">
        <v>172</v>
      </c>
    </row>
    <row r="9" spans="1:3" ht="15.75" x14ac:dyDescent="0.2">
      <c r="A9" s="17" t="s">
        <v>3</v>
      </c>
      <c r="B9" s="18" t="s">
        <v>89</v>
      </c>
      <c r="C9" s="19"/>
    </row>
    <row r="10" spans="1:3" ht="16.5" thickBot="1" x14ac:dyDescent="0.3">
      <c r="A10" s="21" t="s">
        <v>4</v>
      </c>
      <c r="B10" s="22" t="s">
        <v>86</v>
      </c>
      <c r="C10" s="359" t="s">
        <v>160</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E1" zoomScaleNormal="100" workbookViewId="0">
      <selection activeCell="K8" sqref="K8"/>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28515625" style="12" customWidth="1"/>
    <col min="6" max="6" width="25.28515625" style="12" customWidth="1"/>
    <col min="7" max="15" width="19.42578125" style="12" customWidth="1"/>
    <col min="16" max="16" width="21.28515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0</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Cigna Health and Life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9" customHeight="1" thickBot="1" x14ac:dyDescent="0.3">
      <c r="B14" s="11"/>
      <c r="C14" s="11"/>
      <c r="D14" s="11"/>
      <c r="E14" s="259"/>
      <c r="F14" s="260"/>
      <c r="G14" s="260" t="s">
        <v>33</v>
      </c>
      <c r="H14" s="260"/>
      <c r="I14" s="260"/>
      <c r="J14" s="260"/>
      <c r="K14" s="259"/>
      <c r="L14" s="260"/>
      <c r="M14" s="260" t="s">
        <v>33</v>
      </c>
      <c r="N14" s="260"/>
      <c r="O14" s="260"/>
      <c r="P14" s="272"/>
    </row>
    <row r="15" spans="1:16" ht="13.9"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9"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26750368.719999999</v>
      </c>
      <c r="L21" s="56">
        <f>'Pt 2 Premium and Claims'!L22+'Pt 2 Premium and Claims'!L23-'Pt 2 Premium and Claims'!L24-'Pt 2 Premium and Claims'!L25</f>
        <v>26758159.43</v>
      </c>
      <c r="M21" s="55">
        <f>'Pt 2 Premium and Claims'!M22+'Pt 2 Premium and Claims'!M23-'Pt 2 Premium and Claims'!M24-'Pt 2 Premium and Claims'!M25</f>
        <v>12214068.73</v>
      </c>
      <c r="N21" s="56">
        <f>'Pt 2 Premium and Claims'!N22+'Pt 2 Premium and Claims'!N23-'Pt 2 Premium and Claims'!N24-'Pt 2 Premium and Claims'!N25</f>
        <v>12225296.119999999</v>
      </c>
      <c r="O21" s="55">
        <f>'Pt 2 Premium and Claims'!O22+'Pt 2 Premium and Claims'!O23-'Pt 2 Premium and Claims'!O24-'Pt 2 Premium and Claims'!O25</f>
        <v>220908514.15000001</v>
      </c>
      <c r="P21" s="56">
        <f>'Pt 2 Premium and Claims'!P22+'Pt 2 Premium and Claims'!P23-'Pt 2 Premium and Claims'!P24-'Pt 2 Premium and Claims'!P25</f>
        <v>220967391.28</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14516409.120000001</v>
      </c>
      <c r="L24" s="56">
        <f>'Pt 2 Premium and Claims'!L51</f>
        <v>14977770</v>
      </c>
      <c r="M24" s="55">
        <f>'Pt 2 Premium and Claims'!M51</f>
        <v>9424523.040000001</v>
      </c>
      <c r="N24" s="56">
        <f>'Pt 2 Premium and Claims'!N51</f>
        <v>9562704</v>
      </c>
      <c r="O24" s="55">
        <f>'Pt 2 Premium and Claims'!O51</f>
        <v>181905342.94000003</v>
      </c>
      <c r="P24" s="56">
        <f>'Pt 2 Premium and Claims'!P51</f>
        <v>183457389</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1323183.7528603373</v>
      </c>
      <c r="L28" s="76">
        <v>1323183.7528603373</v>
      </c>
      <c r="M28" s="74">
        <v>105151.11888805388</v>
      </c>
      <c r="N28" s="73">
        <v>105151.11888805388</v>
      </c>
      <c r="O28" s="74">
        <v>-2113590.9505297192</v>
      </c>
      <c r="P28" s="76">
        <v>-2113590.9505297192</v>
      </c>
    </row>
    <row r="29" spans="2:16" ht="30" x14ac:dyDescent="0.2">
      <c r="B29" s="53"/>
      <c r="C29" s="54"/>
      <c r="D29" s="345" t="s">
        <v>67</v>
      </c>
      <c r="E29" s="74"/>
      <c r="F29" s="76"/>
      <c r="G29" s="72"/>
      <c r="H29" s="73"/>
      <c r="I29" s="74"/>
      <c r="J29" s="75"/>
      <c r="K29" s="74">
        <v>5.8667783336687327</v>
      </c>
      <c r="L29" s="76">
        <v>5.8667783336687327</v>
      </c>
      <c r="M29" s="74">
        <v>2.5394784183616919</v>
      </c>
      <c r="N29" s="73">
        <v>2.5394784183616919</v>
      </c>
      <c r="O29" s="74">
        <v>53.710417075693115</v>
      </c>
      <c r="P29" s="76">
        <v>53.710417075693115</v>
      </c>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10358.394767118238</v>
      </c>
      <c r="L31" s="76">
        <v>10358.394767118238</v>
      </c>
      <c r="M31" s="74">
        <v>4729.5851112311138</v>
      </c>
      <c r="N31" s="73">
        <v>4729.5851112311138</v>
      </c>
      <c r="O31" s="74">
        <v>85541.160981171895</v>
      </c>
      <c r="P31" s="76">
        <v>85541.160981171895</v>
      </c>
    </row>
    <row r="32" spans="2:16" x14ac:dyDescent="0.2">
      <c r="B32" s="53"/>
      <c r="C32" s="54"/>
      <c r="D32" s="344" t="s">
        <v>104</v>
      </c>
      <c r="E32" s="74"/>
      <c r="F32" s="76"/>
      <c r="G32" s="72"/>
      <c r="H32" s="73"/>
      <c r="I32" s="74"/>
      <c r="J32" s="75"/>
      <c r="K32" s="74">
        <v>462048.12288770283</v>
      </c>
      <c r="L32" s="76">
        <v>462048.12288770283</v>
      </c>
      <c r="M32" s="74">
        <v>210968.58845532537</v>
      </c>
      <c r="N32" s="73">
        <v>210968.58845532537</v>
      </c>
      <c r="O32" s="74">
        <v>3815661.9582071705</v>
      </c>
      <c r="P32" s="76">
        <v>3815661.9582071705</v>
      </c>
    </row>
    <row r="33" spans="2:16" x14ac:dyDescent="0.2">
      <c r="B33" s="53"/>
      <c r="C33" s="54"/>
      <c r="D33" s="344" t="s">
        <v>103</v>
      </c>
      <c r="E33" s="74"/>
      <c r="F33" s="76"/>
      <c r="G33" s="72"/>
      <c r="H33" s="73"/>
      <c r="I33" s="74"/>
      <c r="J33" s="75"/>
      <c r="K33" s="74">
        <v>0</v>
      </c>
      <c r="L33" s="76">
        <v>0</v>
      </c>
      <c r="M33" s="74">
        <v>0</v>
      </c>
      <c r="N33" s="73">
        <v>0</v>
      </c>
      <c r="O33" s="74">
        <v>0</v>
      </c>
      <c r="P33" s="76">
        <v>0</v>
      </c>
    </row>
    <row r="34" spans="2:16" x14ac:dyDescent="0.2">
      <c r="B34" s="53"/>
      <c r="C34" s="54">
        <v>3.3</v>
      </c>
      <c r="D34" s="344" t="s">
        <v>21</v>
      </c>
      <c r="E34" s="77"/>
      <c r="F34" s="76"/>
      <c r="G34" s="72"/>
      <c r="H34" s="73"/>
      <c r="I34" s="74"/>
      <c r="J34" s="75"/>
      <c r="K34" s="77">
        <v>537.5610236247079</v>
      </c>
      <c r="L34" s="76">
        <v>537.5610236247079</v>
      </c>
      <c r="M34" s="74">
        <v>232.6872672541725</v>
      </c>
      <c r="N34" s="73">
        <v>232.6872672541725</v>
      </c>
      <c r="O34" s="74">
        <v>4921.376800078343</v>
      </c>
      <c r="P34" s="76">
        <v>4921.376800078343</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1796133.6983171166</v>
      </c>
      <c r="L35" s="79">
        <f t="shared" si="0"/>
        <v>1796133.6983171166</v>
      </c>
      <c r="M35" s="78">
        <f t="shared" si="0"/>
        <v>321084.51920028287</v>
      </c>
      <c r="N35" s="79">
        <f t="shared" si="0"/>
        <v>321084.51920028287</v>
      </c>
      <c r="O35" s="78">
        <f t="shared" si="0"/>
        <v>1792587.2558757772</v>
      </c>
      <c r="P35" s="79">
        <f t="shared" si="0"/>
        <v>1792587.2558757772</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v>484659.37956721999</v>
      </c>
      <c r="L38" s="76">
        <v>484659.37956721999</v>
      </c>
      <c r="M38" s="74">
        <v>209788.39912941877</v>
      </c>
      <c r="N38" s="76">
        <v>209788.39912941877</v>
      </c>
      <c r="O38" s="74">
        <v>4437061.6947996486</v>
      </c>
      <c r="P38" s="76">
        <v>4437061.6947996486</v>
      </c>
    </row>
    <row r="39" spans="2:16" x14ac:dyDescent="0.2">
      <c r="B39" s="54"/>
      <c r="C39" s="54">
        <v>4.2</v>
      </c>
      <c r="D39" s="344" t="s">
        <v>19</v>
      </c>
      <c r="E39" s="74"/>
      <c r="F39" s="76"/>
      <c r="G39" s="72"/>
      <c r="H39" s="76"/>
      <c r="I39" s="74"/>
      <c r="J39" s="76"/>
      <c r="K39" s="74">
        <v>1557645.06</v>
      </c>
      <c r="L39" s="76">
        <v>1557645.06</v>
      </c>
      <c r="M39" s="74">
        <v>206326.82617260198</v>
      </c>
      <c r="N39" s="76">
        <v>206326.82617260198</v>
      </c>
      <c r="O39" s="74">
        <v>3731709.1958982968</v>
      </c>
      <c r="P39" s="76">
        <v>3731709.1958982968</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v>93312.82517049757</v>
      </c>
      <c r="L41" s="76">
        <v>93312.82517049757</v>
      </c>
      <c r="M41" s="77">
        <v>40391.146929298062</v>
      </c>
      <c r="N41" s="76">
        <v>40391.146929298062</v>
      </c>
      <c r="O41" s="77">
        <v>854279.89151322411</v>
      </c>
      <c r="P41" s="76">
        <v>854279.89151322411</v>
      </c>
    </row>
    <row r="42" spans="2:16" ht="30" x14ac:dyDescent="0.2">
      <c r="B42" s="54"/>
      <c r="C42" s="80"/>
      <c r="D42" s="345" t="s">
        <v>123</v>
      </c>
      <c r="E42" s="77"/>
      <c r="F42" s="76"/>
      <c r="G42" s="348"/>
      <c r="H42" s="76"/>
      <c r="I42" s="77"/>
      <c r="J42" s="76"/>
      <c r="K42" s="77">
        <v>7049.8097462375117</v>
      </c>
      <c r="L42" s="76">
        <v>7049.8097462375117</v>
      </c>
      <c r="M42" s="77">
        <v>3051.5623202233223</v>
      </c>
      <c r="N42" s="76">
        <v>3051.5623202233223</v>
      </c>
      <c r="O42" s="77">
        <v>64541.082045266063</v>
      </c>
      <c r="P42" s="76">
        <v>64541.082045266063</v>
      </c>
    </row>
    <row r="43" spans="2:16" x14ac:dyDescent="0.2">
      <c r="B43" s="54"/>
      <c r="C43" s="54">
        <v>4.4000000000000004</v>
      </c>
      <c r="D43" s="344" t="s">
        <v>20</v>
      </c>
      <c r="E43" s="77"/>
      <c r="F43" s="350"/>
      <c r="G43" s="348"/>
      <c r="H43" s="72"/>
      <c r="I43" s="77"/>
      <c r="J43" s="72"/>
      <c r="K43" s="77">
        <v>3830190.0483771861</v>
      </c>
      <c r="L43" s="72">
        <v>3830190.0483771861</v>
      </c>
      <c r="M43" s="77">
        <v>1657926.1074612821</v>
      </c>
      <c r="N43" s="72">
        <v>1657926.1074612821</v>
      </c>
      <c r="O43" s="77">
        <v>35065429.998760864</v>
      </c>
      <c r="P43" s="350">
        <v>35065429.998760864</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5972857.1228611413</v>
      </c>
      <c r="L44" s="79">
        <f t="shared" si="1"/>
        <v>5972857.1228611413</v>
      </c>
      <c r="M44" s="78">
        <f t="shared" si="1"/>
        <v>2117484.0420128242</v>
      </c>
      <c r="N44" s="79">
        <f t="shared" si="1"/>
        <v>2117484.0420128242</v>
      </c>
      <c r="O44" s="78">
        <f t="shared" si="1"/>
        <v>44153021.863017306</v>
      </c>
      <c r="P44" s="79">
        <f t="shared" si="1"/>
        <v>44153021.863017306</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48562</v>
      </c>
      <c r="L47" s="84">
        <v>48562</v>
      </c>
      <c r="M47" s="83">
        <v>21159</v>
      </c>
      <c r="N47" s="84">
        <v>21159</v>
      </c>
      <c r="O47" s="83">
        <v>437938</v>
      </c>
      <c r="P47" s="340">
        <v>437938</v>
      </c>
    </row>
    <row r="48" spans="2:16" x14ac:dyDescent="0.2">
      <c r="B48" s="53"/>
      <c r="C48" s="54">
        <v>5.2</v>
      </c>
      <c r="D48" s="344" t="s">
        <v>27</v>
      </c>
      <c r="E48" s="83"/>
      <c r="F48" s="351"/>
      <c r="G48" s="84"/>
      <c r="H48" s="84"/>
      <c r="I48" s="83"/>
      <c r="J48" s="84"/>
      <c r="K48" s="83">
        <v>576832</v>
      </c>
      <c r="L48" s="84">
        <v>576832</v>
      </c>
      <c r="M48" s="83">
        <v>249686</v>
      </c>
      <c r="N48" s="84">
        <v>249686</v>
      </c>
      <c r="O48" s="83">
        <v>5280903</v>
      </c>
      <c r="P48" s="85">
        <v>5280903</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48069.333333333336</v>
      </c>
      <c r="L49" s="87">
        <f t="shared" si="2"/>
        <v>48069.333333333336</v>
      </c>
      <c r="M49" s="86">
        <f>M48/12</f>
        <v>20807.166666666668</v>
      </c>
      <c r="N49" s="87">
        <f>N48/12</f>
        <v>20807.166666666668</v>
      </c>
      <c r="O49" s="86">
        <f t="shared" si="2"/>
        <v>440075.25</v>
      </c>
      <c r="P49" s="87">
        <f t="shared" si="2"/>
        <v>440075.25</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9574235.9196965303</v>
      </c>
      <c r="F52" s="104"/>
      <c r="G52" s="104"/>
      <c r="H52" s="104"/>
      <c r="I52" s="104"/>
      <c r="J52" s="104"/>
      <c r="K52" s="98"/>
      <c r="L52" s="104"/>
      <c r="M52" s="104"/>
      <c r="N52" s="104"/>
      <c r="O52" s="104"/>
      <c r="P52" s="105"/>
    </row>
    <row r="53" spans="2:16" ht="15.75" thickBot="1" x14ac:dyDescent="0.25">
      <c r="B53" s="106" t="s">
        <v>57</v>
      </c>
      <c r="C53" s="107" t="s">
        <v>129</v>
      </c>
      <c r="D53" s="108"/>
      <c r="E53" s="109">
        <v>217350.40756270112</v>
      </c>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2" priority="85" stopIfTrue="1" operator="lessThan">
      <formula>0</formula>
    </cfRule>
  </conditionalFormatting>
  <conditionalFormatting sqref="E41:E44">
    <cfRule type="cellIs" dxfId="31" priority="18" stopIfTrue="1" operator="lessThan">
      <formula>0</formula>
    </cfRule>
  </conditionalFormatting>
  <conditionalFormatting sqref="E47:O48">
    <cfRule type="cellIs" dxfId="30" priority="13" stopIfTrue="1" operator="lessThan">
      <formula>0</formula>
    </cfRule>
  </conditionalFormatting>
  <conditionalFormatting sqref="E35:P35">
    <cfRule type="cellIs" dxfId="29" priority="22" stopIfTrue="1" operator="lessThan">
      <formula>0</formula>
    </cfRule>
  </conditionalFormatting>
  <conditionalFormatting sqref="F43:F44">
    <cfRule type="cellIs" dxfId="28" priority="12" stopIfTrue="1" operator="lessThan">
      <formula>0</formula>
    </cfRule>
  </conditionalFormatting>
  <conditionalFormatting sqref="G38:G39 I38:I39 K38:K39 M38:M39 O38:O39">
    <cfRule type="cellIs" dxfId="27" priority="21" stopIfTrue="1" operator="lessThan">
      <formula>0</formula>
    </cfRule>
  </conditionalFormatting>
  <conditionalFormatting sqref="G41:G44">
    <cfRule type="cellIs" dxfId="26" priority="11" stopIfTrue="1" operator="lessThan">
      <formula>0</formula>
    </cfRule>
  </conditionalFormatting>
  <conditionalFormatting sqref="H43:H44">
    <cfRule type="cellIs" dxfId="25" priority="10" stopIfTrue="1" operator="lessThan">
      <formula>0</formula>
    </cfRule>
  </conditionalFormatting>
  <conditionalFormatting sqref="I41:I44">
    <cfRule type="cellIs" dxfId="24" priority="9" stopIfTrue="1" operator="lessThan">
      <formula>0</formula>
    </cfRule>
  </conditionalFormatting>
  <conditionalFormatting sqref="J43:J44">
    <cfRule type="cellIs" dxfId="23" priority="8" stopIfTrue="1" operator="lessThan">
      <formula>0</formula>
    </cfRule>
  </conditionalFormatting>
  <conditionalFormatting sqref="K28:K29 M28:M29 O28:O29 K31:K34 M31:M34 O31:O34">
    <cfRule type="cellIs" dxfId="22" priority="54" stopIfTrue="1" operator="lessThan">
      <formula>0</formula>
    </cfRule>
  </conditionalFormatting>
  <conditionalFormatting sqref="K41:K44">
    <cfRule type="cellIs" dxfId="21" priority="7" stopIfTrue="1" operator="lessThan">
      <formula>0</formula>
    </cfRule>
  </conditionalFormatting>
  <conditionalFormatting sqref="L43:L44">
    <cfRule type="cellIs" dxfId="20" priority="6" stopIfTrue="1" operator="lessThan">
      <formula>0</formula>
    </cfRule>
  </conditionalFormatting>
  <conditionalFormatting sqref="M41:M44">
    <cfRule type="cellIs" dxfId="19" priority="5" stopIfTrue="1" operator="lessThan">
      <formula>0</formula>
    </cfRule>
  </conditionalFormatting>
  <conditionalFormatting sqref="N43:N44">
    <cfRule type="cellIs" dxfId="18" priority="4" stopIfTrue="1" operator="lessThan">
      <formula>0</formula>
    </cfRule>
  </conditionalFormatting>
  <conditionalFormatting sqref="O41:O44">
    <cfRule type="cellIs" dxfId="17" priority="3" stopIfTrue="1" operator="lessThan">
      <formula>0</formula>
    </cfRule>
  </conditionalFormatting>
  <conditionalFormatting sqref="P43:P44">
    <cfRule type="cellIs" dxfId="1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F25" zoomScaleNormal="100" workbookViewId="0">
      <selection activeCell="O45" sqref="O45"/>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28515625" style="6" customWidth="1"/>
    <col min="6" max="6" width="27.42578125" style="6" customWidth="1"/>
    <col min="7" max="7" width="17.7109375" style="6" customWidth="1"/>
    <col min="8" max="8" width="25.28515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Cigna Health and Life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25990856.439999998</v>
      </c>
      <c r="L22" s="124">
        <v>25547674</v>
      </c>
      <c r="M22" s="123">
        <v>12201475.310000001</v>
      </c>
      <c r="N22" s="124">
        <v>12186385</v>
      </c>
      <c r="O22" s="123">
        <v>221254377.84999999</v>
      </c>
      <c r="P22" s="124">
        <v>220856261</v>
      </c>
    </row>
    <row r="23" spans="2:16" s="12" customFormat="1" x14ac:dyDescent="0.2">
      <c r="B23" s="53"/>
      <c r="C23" s="54">
        <v>1.2</v>
      </c>
      <c r="D23" s="344" t="s">
        <v>16</v>
      </c>
      <c r="E23" s="123"/>
      <c r="F23" s="124"/>
      <c r="G23" s="123"/>
      <c r="H23" s="124"/>
      <c r="I23" s="123"/>
      <c r="J23" s="124"/>
      <c r="K23" s="123">
        <v>1225141.43</v>
      </c>
      <c r="L23" s="124">
        <v>1225141.43</v>
      </c>
      <c r="M23" s="123">
        <v>38911.120000000003</v>
      </c>
      <c r="N23" s="124">
        <v>38911.120000000003</v>
      </c>
      <c r="O23" s="123">
        <v>1121722.28</v>
      </c>
      <c r="P23" s="124">
        <v>1121722.28</v>
      </c>
    </row>
    <row r="24" spans="2:16" s="12" customFormat="1" x14ac:dyDescent="0.2">
      <c r="B24" s="53"/>
      <c r="C24" s="54">
        <v>1.3</v>
      </c>
      <c r="D24" s="344" t="s">
        <v>34</v>
      </c>
      <c r="E24" s="123"/>
      <c r="F24" s="124"/>
      <c r="G24" s="123"/>
      <c r="H24" s="124"/>
      <c r="I24" s="123"/>
      <c r="J24" s="124"/>
      <c r="K24" s="123">
        <v>451776.9</v>
      </c>
      <c r="L24" s="124">
        <v>0</v>
      </c>
      <c r="M24" s="123">
        <v>26000.61</v>
      </c>
      <c r="N24" s="124">
        <v>0</v>
      </c>
      <c r="O24" s="123">
        <v>508281.26</v>
      </c>
      <c r="P24" s="124">
        <v>0</v>
      </c>
    </row>
    <row r="25" spans="2:16" s="12" customFormat="1" x14ac:dyDescent="0.2">
      <c r="B25" s="53"/>
      <c r="C25" s="54">
        <v>1.4</v>
      </c>
      <c r="D25" s="344" t="s">
        <v>17</v>
      </c>
      <c r="E25" s="123"/>
      <c r="F25" s="124"/>
      <c r="G25" s="123"/>
      <c r="H25" s="124"/>
      <c r="I25" s="123"/>
      <c r="J25" s="124"/>
      <c r="K25" s="123">
        <v>13852.25</v>
      </c>
      <c r="L25" s="124">
        <v>14656</v>
      </c>
      <c r="M25" s="123">
        <v>317.08999999999997</v>
      </c>
      <c r="N25" s="124">
        <v>0</v>
      </c>
      <c r="O25" s="123">
        <v>959304.72</v>
      </c>
      <c r="P25" s="124">
        <v>1010592</v>
      </c>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14648554.99</v>
      </c>
      <c r="L29" s="133"/>
      <c r="M29" s="123">
        <v>9533061.5700000003</v>
      </c>
      <c r="N29" s="133"/>
      <c r="O29" s="123">
        <v>184385647.05000001</v>
      </c>
      <c r="P29" s="133"/>
    </row>
    <row r="30" spans="2:16" s="12" customFormat="1" ht="28.5" customHeight="1" x14ac:dyDescent="0.2">
      <c r="B30" s="53"/>
      <c r="C30" s="54"/>
      <c r="D30" s="345" t="s">
        <v>54</v>
      </c>
      <c r="E30" s="134"/>
      <c r="F30" s="124"/>
      <c r="G30" s="134"/>
      <c r="H30" s="124"/>
      <c r="I30" s="134"/>
      <c r="J30" s="124"/>
      <c r="K30" s="134"/>
      <c r="L30" s="124">
        <v>14555037</v>
      </c>
      <c r="M30" s="134"/>
      <c r="N30" s="124">
        <v>9369687</v>
      </c>
      <c r="O30" s="134"/>
      <c r="P30" s="124">
        <v>180548258</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v>1370641.26</v>
      </c>
      <c r="L32" s="133"/>
      <c r="M32" s="123">
        <v>625827.13</v>
      </c>
      <c r="N32" s="135"/>
      <c r="O32" s="123">
        <v>11318959.01</v>
      </c>
      <c r="P32" s="133"/>
    </row>
    <row r="33" spans="2:16" s="12" customFormat="1" ht="30" x14ac:dyDescent="0.2">
      <c r="B33" s="53"/>
      <c r="C33" s="54"/>
      <c r="D33" s="345" t="s">
        <v>44</v>
      </c>
      <c r="E33" s="134"/>
      <c r="F33" s="124"/>
      <c r="G33" s="134"/>
      <c r="H33" s="136"/>
      <c r="I33" s="134"/>
      <c r="J33" s="124"/>
      <c r="K33" s="134"/>
      <c r="L33" s="124">
        <v>422733</v>
      </c>
      <c r="M33" s="134"/>
      <c r="N33" s="136">
        <v>193017</v>
      </c>
      <c r="O33" s="134"/>
      <c r="P33" s="124">
        <v>3490989</v>
      </c>
    </row>
    <row r="34" spans="2:16" s="12" customFormat="1" x14ac:dyDescent="0.2">
      <c r="B34" s="53"/>
      <c r="C34" s="54">
        <v>2.2999999999999998</v>
      </c>
      <c r="D34" s="344" t="s">
        <v>28</v>
      </c>
      <c r="E34" s="123"/>
      <c r="F34" s="133"/>
      <c r="G34" s="123"/>
      <c r="H34" s="135"/>
      <c r="I34" s="123"/>
      <c r="J34" s="133"/>
      <c r="K34" s="123">
        <v>1502787.13</v>
      </c>
      <c r="L34" s="133"/>
      <c r="M34" s="123">
        <v>734365.66</v>
      </c>
      <c r="N34" s="135"/>
      <c r="O34" s="123">
        <v>13217404.91</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0</v>
      </c>
      <c r="L36" s="133"/>
      <c r="M36" s="123">
        <v>0</v>
      </c>
      <c r="N36" s="135"/>
      <c r="O36" s="123">
        <v>0</v>
      </c>
      <c r="P36" s="133"/>
    </row>
    <row r="37" spans="2:16" s="12" customFormat="1" ht="30" x14ac:dyDescent="0.2">
      <c r="B37" s="53"/>
      <c r="C37" s="54"/>
      <c r="D37" s="345" t="s">
        <v>43</v>
      </c>
      <c r="E37" s="134"/>
      <c r="F37" s="124"/>
      <c r="G37" s="134"/>
      <c r="H37" s="136"/>
      <c r="I37" s="134"/>
      <c r="J37" s="124"/>
      <c r="K37" s="134"/>
      <c r="L37" s="124"/>
      <c r="M37" s="134"/>
      <c r="N37" s="136"/>
      <c r="O37" s="134"/>
      <c r="P37" s="123">
        <v>0</v>
      </c>
    </row>
    <row r="38" spans="2:16" s="12" customFormat="1" x14ac:dyDescent="0.2">
      <c r="B38" s="53"/>
      <c r="C38" s="54">
        <v>2.5</v>
      </c>
      <c r="D38" s="344" t="s">
        <v>29</v>
      </c>
      <c r="E38" s="123"/>
      <c r="F38" s="133"/>
      <c r="G38" s="123"/>
      <c r="H38" s="135"/>
      <c r="I38" s="123"/>
      <c r="J38" s="133"/>
      <c r="K38" s="123">
        <v>0</v>
      </c>
      <c r="L38" s="133"/>
      <c r="M38" s="123">
        <v>0</v>
      </c>
      <c r="N38" s="135"/>
      <c r="O38" s="123">
        <v>0</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v>0</v>
      </c>
      <c r="L40" s="133"/>
      <c r="M40" s="123">
        <v>0</v>
      </c>
      <c r="N40" s="135"/>
      <c r="O40" s="124">
        <v>100000</v>
      </c>
      <c r="P40" s="133"/>
    </row>
    <row r="41" spans="2:16" s="12" customFormat="1" ht="28.15" customHeight="1" x14ac:dyDescent="0.2">
      <c r="B41" s="53"/>
      <c r="C41" s="54"/>
      <c r="D41" s="345" t="s">
        <v>113</v>
      </c>
      <c r="E41" s="134"/>
      <c r="F41" s="124"/>
      <c r="G41" s="134"/>
      <c r="H41" s="136"/>
      <c r="I41" s="134"/>
      <c r="J41" s="124"/>
      <c r="K41" s="134"/>
      <c r="L41" s="123">
        <v>0</v>
      </c>
      <c r="M41" s="134"/>
      <c r="N41" s="123">
        <v>0</v>
      </c>
      <c r="O41" s="134"/>
      <c r="P41" s="124">
        <v>100000</v>
      </c>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v>0</v>
      </c>
      <c r="L43" s="133"/>
      <c r="M43" s="123"/>
      <c r="N43" s="135"/>
      <c r="O43" s="123">
        <v>171236.83</v>
      </c>
      <c r="P43" s="133"/>
    </row>
    <row r="44" spans="2:16" s="12" customFormat="1" ht="30" x14ac:dyDescent="0.2">
      <c r="B44" s="53"/>
      <c r="C44" s="54"/>
      <c r="D44" s="345" t="s">
        <v>115</v>
      </c>
      <c r="E44" s="134"/>
      <c r="F44" s="124"/>
      <c r="G44" s="134"/>
      <c r="H44" s="136"/>
      <c r="I44" s="134"/>
      <c r="J44" s="124"/>
      <c r="K44" s="134"/>
      <c r="L44" s="123">
        <v>0</v>
      </c>
      <c r="M44" s="134"/>
      <c r="N44" s="123">
        <v>0</v>
      </c>
      <c r="O44" s="134"/>
      <c r="P44" s="124">
        <v>-681858</v>
      </c>
    </row>
    <row r="45" spans="2:16" s="12" customFormat="1" x14ac:dyDescent="0.2">
      <c r="B45" s="53"/>
      <c r="C45" s="137" t="s">
        <v>116</v>
      </c>
      <c r="D45" s="344" t="s">
        <v>30</v>
      </c>
      <c r="E45" s="123"/>
      <c r="F45" s="138"/>
      <c r="G45" s="123"/>
      <c r="H45" s="139"/>
      <c r="I45" s="123"/>
      <c r="J45" s="138"/>
      <c r="K45" s="123">
        <v>0</v>
      </c>
      <c r="L45" s="138"/>
      <c r="M45" s="123">
        <v>0</v>
      </c>
      <c r="N45" s="139"/>
      <c r="O45" s="123">
        <v>853095.04</v>
      </c>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v>0</v>
      </c>
      <c r="J49" s="138"/>
      <c r="K49" s="123">
        <v>0</v>
      </c>
      <c r="L49" s="138"/>
      <c r="M49" s="123">
        <v>0</v>
      </c>
      <c r="N49" s="139"/>
      <c r="O49" s="123">
        <v>0</v>
      </c>
      <c r="P49" s="138"/>
    </row>
    <row r="50" spans="1:16" s="12" customFormat="1" x14ac:dyDescent="0.2">
      <c r="B50" s="53"/>
      <c r="C50" s="144" t="s">
        <v>14</v>
      </c>
      <c r="D50" s="344" t="s">
        <v>26</v>
      </c>
      <c r="E50" s="123"/>
      <c r="F50" s="124"/>
      <c r="G50" s="123"/>
      <c r="H50" s="136"/>
      <c r="I50" s="123">
        <v>0</v>
      </c>
      <c r="J50" s="124">
        <v>0</v>
      </c>
      <c r="K50" s="123">
        <v>0</v>
      </c>
      <c r="L50" s="124">
        <v>0</v>
      </c>
      <c r="M50" s="123">
        <v>0</v>
      </c>
      <c r="N50" s="136">
        <v>0</v>
      </c>
      <c r="O50" s="123">
        <v>0</v>
      </c>
      <c r="P50" s="124">
        <v>0</v>
      </c>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14516409.120000001</v>
      </c>
      <c r="L51" s="79">
        <f>L30+L33+L37+L41+L44+L47+L48+L50</f>
        <v>14977770</v>
      </c>
      <c r="M51" s="78">
        <f>M29+M32-M34+M36-M38+M40+M43-M45+M47+M48-M49+M50</f>
        <v>9424523.040000001</v>
      </c>
      <c r="N51" s="79">
        <f>N30+N33+N37+N41+N44+N47+N48+N50</f>
        <v>9562704</v>
      </c>
      <c r="O51" s="78">
        <f>O29+O32-O34+O36-O38+O40+O43-O45+O47+O48-O49+O50</f>
        <v>181905342.94000003</v>
      </c>
      <c r="P51" s="79">
        <f>P30+P33+P37+P41+P44+P47+P48+P50</f>
        <v>183457389</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F44 H44 J44 E45 G45 I45 E47:P48 E49 G49 I49">
    <cfRule type="cellIs" dxfId="15" priority="127" stopIfTrue="1" operator="lessThan">
      <formula>0</formula>
    </cfRule>
  </conditionalFormatting>
  <conditionalFormatting sqref="E22:P25">
    <cfRule type="cellIs" dxfId="14" priority="13" stopIfTrue="1" operator="lessThan">
      <formula>0</formula>
    </cfRule>
  </conditionalFormatting>
  <conditionalFormatting sqref="E43:P43">
    <cfRule type="cellIs" dxfId="13" priority="1" stopIfTrue="1" operator="lessThan">
      <formula>0</formula>
    </cfRule>
  </conditionalFormatting>
  <conditionalFormatting sqref="E50:P51">
    <cfRule type="cellIs" dxfId="12" priority="3" stopIfTrue="1" operator="lessThan">
      <formula>0</formula>
    </cfRule>
  </conditionalFormatting>
  <conditionalFormatting sqref="G29 H30">
    <cfRule type="cellIs" dxfId="11" priority="43" stopIfTrue="1" operator="lessThan">
      <formula>0</formula>
    </cfRule>
  </conditionalFormatting>
  <conditionalFormatting sqref="I29 J30">
    <cfRule type="cellIs" dxfId="10" priority="42" stopIfTrue="1" operator="lessThan">
      <formula>0</formula>
    </cfRule>
  </conditionalFormatting>
  <conditionalFormatting sqref="K29 L30">
    <cfRule type="cellIs" dxfId="9" priority="41" stopIfTrue="1" operator="lessThan">
      <formula>0</formula>
    </cfRule>
  </conditionalFormatting>
  <conditionalFormatting sqref="K32 M32 O32 L33 N33 P33 K34 M34 O34 K36 M36 O36 L37 N37 P37 K38 M38 O38 K40 M40 O40 L41 N41 P41 L44 N44 P44 K45 M45 O45 K49 M49 O49">
    <cfRule type="cellIs" dxfId="8" priority="51" stopIfTrue="1" operator="lessThan">
      <formula>0</formula>
    </cfRule>
  </conditionalFormatting>
  <conditionalFormatting sqref="M29 N30">
    <cfRule type="cellIs" dxfId="7" priority="40" stopIfTrue="1" operator="lessThan">
      <formula>0</formula>
    </cfRule>
  </conditionalFormatting>
  <conditionalFormatting sqref="O29 P30">
    <cfRule type="cellIs" dxfId="6" priority="39"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46" zoomScaleNormal="100" workbookViewId="0">
      <selection activeCell="D76" sqref="D76:D78"/>
    </sheetView>
  </sheetViews>
  <sheetFormatPr defaultRowHeight="15" x14ac:dyDescent="0.2"/>
  <cols>
    <col min="1" max="1" width="1.7109375" customWidth="1"/>
    <col min="2" max="2" width="69.71093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8" t="s">
        <v>125</v>
      </c>
    </row>
    <row r="7" spans="2:4" ht="15.75" customHeight="1" x14ac:dyDescent="0.25">
      <c r="B7" s="25" t="s">
        <v>88</v>
      </c>
    </row>
    <row r="8" spans="2:4" ht="15" customHeight="1" x14ac:dyDescent="0.2">
      <c r="B8" s="152" t="str">
        <f>'Cover Page'!C8</f>
        <v>Cigna Health and Life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120" x14ac:dyDescent="0.2">
      <c r="B18" s="156" t="s">
        <v>161</v>
      </c>
      <c r="C18" s="164"/>
      <c r="D18" s="287" t="s">
        <v>173</v>
      </c>
    </row>
    <row r="19" spans="2:4" s="11" customFormat="1" ht="75" x14ac:dyDescent="0.2">
      <c r="B19" s="156" t="s">
        <v>162</v>
      </c>
      <c r="C19" s="164"/>
      <c r="D19" s="287" t="s">
        <v>183</v>
      </c>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105" x14ac:dyDescent="0.2">
      <c r="B26" s="156" t="s">
        <v>161</v>
      </c>
      <c r="C26" s="164"/>
      <c r="D26" s="287" t="s">
        <v>184</v>
      </c>
    </row>
    <row r="27" spans="2:4" s="11" customFormat="1" ht="135" x14ac:dyDescent="0.2">
      <c r="B27" s="156" t="s">
        <v>162</v>
      </c>
      <c r="C27" s="164"/>
      <c r="D27" s="287" t="s">
        <v>185</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0" x14ac:dyDescent="0.2">
      <c r="B33" s="156" t="s">
        <v>161</v>
      </c>
      <c r="C33" s="164"/>
      <c r="D33" s="287" t="s">
        <v>174</v>
      </c>
    </row>
    <row r="34" spans="2:4" s="11" customFormat="1" ht="60" x14ac:dyDescent="0.2">
      <c r="B34" s="156" t="s">
        <v>161</v>
      </c>
      <c r="C34" s="164"/>
      <c r="D34" s="287" t="s">
        <v>163</v>
      </c>
    </row>
    <row r="35" spans="2:4" s="11" customFormat="1" ht="75" x14ac:dyDescent="0.2">
      <c r="B35" s="156" t="s">
        <v>161</v>
      </c>
      <c r="C35" s="164"/>
      <c r="D35" s="287" t="s">
        <v>179</v>
      </c>
    </row>
    <row r="36" spans="2:4" s="11" customFormat="1" ht="45" x14ac:dyDescent="0.2">
      <c r="B36" s="156" t="s">
        <v>162</v>
      </c>
      <c r="C36" s="166"/>
      <c r="D36" s="287" t="s">
        <v>186</v>
      </c>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105" x14ac:dyDescent="0.2">
      <c r="B40" s="156" t="s">
        <v>161</v>
      </c>
      <c r="C40" s="164"/>
      <c r="D40" s="287" t="s">
        <v>175</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0" x14ac:dyDescent="0.2">
      <c r="B47" s="156" t="s">
        <v>161</v>
      </c>
      <c r="C47" s="164"/>
      <c r="D47" s="287" t="s">
        <v>164</v>
      </c>
    </row>
    <row r="48" spans="2:4" s="11" customFormat="1" ht="60" x14ac:dyDescent="0.2">
      <c r="B48" s="156" t="s">
        <v>161</v>
      </c>
      <c r="C48" s="164"/>
      <c r="D48" s="287" t="s">
        <v>165</v>
      </c>
    </row>
    <row r="49" spans="2:4" s="11" customFormat="1" ht="75" x14ac:dyDescent="0.2">
      <c r="B49" s="156" t="s">
        <v>161</v>
      </c>
      <c r="C49" s="164"/>
      <c r="D49" s="287" t="s">
        <v>178</v>
      </c>
    </row>
    <row r="50" spans="2:4" s="11" customFormat="1" ht="105" x14ac:dyDescent="0.2">
      <c r="B50" s="156" t="s">
        <v>162</v>
      </c>
      <c r="C50" s="166"/>
      <c r="D50" s="287" t="s">
        <v>187</v>
      </c>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105" x14ac:dyDescent="0.2">
      <c r="B55" s="156" t="s">
        <v>161</v>
      </c>
      <c r="C55" s="169"/>
      <c r="D55" s="287" t="s">
        <v>175</v>
      </c>
    </row>
    <row r="56" spans="2:4" s="11" customFormat="1" ht="75" x14ac:dyDescent="0.2">
      <c r="B56" s="156" t="s">
        <v>161</v>
      </c>
      <c r="C56" s="166"/>
      <c r="D56" s="287" t="s">
        <v>178</v>
      </c>
    </row>
    <row r="57" spans="2:4" s="11" customFormat="1" ht="45" x14ac:dyDescent="0.2">
      <c r="B57" s="156" t="s">
        <v>162</v>
      </c>
      <c r="C57" s="166"/>
      <c r="D57" s="287" t="s">
        <v>166</v>
      </c>
    </row>
    <row r="58" spans="2:4" s="11" customForma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105" x14ac:dyDescent="0.2">
      <c r="B62" s="156" t="s">
        <v>161</v>
      </c>
      <c r="C62" s="169"/>
      <c r="D62" s="287" t="s">
        <v>176</v>
      </c>
    </row>
    <row r="63" spans="2:4" s="11" customFormat="1" ht="60" x14ac:dyDescent="0.2">
      <c r="B63" s="156" t="s">
        <v>162</v>
      </c>
      <c r="C63" s="164"/>
      <c r="D63" s="287" t="s">
        <v>167</v>
      </c>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60" x14ac:dyDescent="0.2">
      <c r="B69" s="156" t="s">
        <v>161</v>
      </c>
      <c r="C69" s="169"/>
      <c r="D69" s="287" t="s">
        <v>168</v>
      </c>
    </row>
    <row r="70" spans="2:4" s="11" customFormat="1" ht="105" x14ac:dyDescent="0.2">
      <c r="B70" s="156" t="s">
        <v>161</v>
      </c>
      <c r="C70" s="164"/>
      <c r="D70" s="287" t="s">
        <v>175</v>
      </c>
    </row>
    <row r="71" spans="2:4" s="11" customFormat="1" ht="75" x14ac:dyDescent="0.2">
      <c r="B71" s="156" t="s">
        <v>161</v>
      </c>
      <c r="C71" s="166"/>
      <c r="D71" s="287" t="s">
        <v>169</v>
      </c>
    </row>
    <row r="72" spans="2:4" s="11" customFormat="1" ht="90" x14ac:dyDescent="0.2">
      <c r="B72" s="156" t="s">
        <v>161</v>
      </c>
      <c r="C72" s="166"/>
      <c r="D72" s="287" t="s">
        <v>180</v>
      </c>
    </row>
    <row r="73" spans="2:4" s="11" customFormat="1" ht="45" x14ac:dyDescent="0.2">
      <c r="B73" s="156" t="s">
        <v>162</v>
      </c>
      <c r="C73" s="166"/>
      <c r="D73" s="287" t="s">
        <v>170</v>
      </c>
    </row>
    <row r="74" spans="2:4" s="11" customFormat="1" x14ac:dyDescent="0.2">
      <c r="B74" s="156"/>
      <c r="C74" s="170"/>
      <c r="D74" s="287"/>
    </row>
    <row r="75" spans="2:4" s="11" customFormat="1" x14ac:dyDescent="0.2">
      <c r="B75" s="159" t="s">
        <v>128</v>
      </c>
      <c r="C75" s="165"/>
      <c r="D75" s="285"/>
    </row>
    <row r="76" spans="2:4" s="11" customFormat="1" ht="105" x14ac:dyDescent="0.2">
      <c r="B76" s="156" t="s">
        <v>161</v>
      </c>
      <c r="C76" s="169"/>
      <c r="D76" s="287" t="s">
        <v>175</v>
      </c>
    </row>
    <row r="77" spans="2:4" s="11" customFormat="1" ht="75" x14ac:dyDescent="0.2">
      <c r="B77" s="156" t="s">
        <v>161</v>
      </c>
      <c r="C77" s="164"/>
      <c r="D77" s="287" t="s">
        <v>178</v>
      </c>
    </row>
    <row r="78" spans="2:4" s="11" customFormat="1" ht="30" x14ac:dyDescent="0.2">
      <c r="B78" s="156" t="s">
        <v>162</v>
      </c>
      <c r="C78" s="166"/>
      <c r="D78" s="287" t="s">
        <v>171</v>
      </c>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M15" zoomScaleNormal="100" workbookViewId="0">
      <selection activeCell="V44" sqref="V44"/>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28515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7109375" style="5" bestFit="1" customWidth="1"/>
    <col min="14" max="14" width="16.7109375" style="6" customWidth="1"/>
    <col min="15" max="16" width="16.7109375" style="5" bestFit="1" customWidth="1"/>
    <col min="17" max="18" width="15.5703125" style="5" bestFit="1" customWidth="1"/>
    <col min="19" max="19" width="16.28515625" style="5" bestFit="1" customWidth="1"/>
    <col min="20" max="21" width="16.7109375" style="5" bestFit="1" customWidth="1"/>
    <col min="22" max="22" width="17.28515625" style="5" customWidth="1"/>
    <col min="23" max="24" width="16.7109375" style="5" bestFit="1" customWidth="1"/>
    <col min="25" max="25" width="18.7109375" style="5" bestFit="1" customWidth="1"/>
    <col min="26" max="26" width="18.7109375" style="6" bestFit="1" customWidth="1"/>
    <col min="27" max="28" width="18.71093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Cigna Health and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v>13730761</v>
      </c>
      <c r="R21" s="207">
        <v>14349176</v>
      </c>
      <c r="S21" s="135"/>
      <c r="T21" s="133"/>
      <c r="U21" s="206">
        <v>8599783</v>
      </c>
      <c r="V21" s="207">
        <v>9646072</v>
      </c>
      <c r="W21" s="135"/>
      <c r="X21" s="133"/>
      <c r="Y21" s="206">
        <v>187857809.69999999</v>
      </c>
      <c r="Z21" s="207">
        <v>182409452.38999999</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13636008</v>
      </c>
      <c r="R22" s="209">
        <v>14031859</v>
      </c>
      <c r="S22" s="210">
        <f>'Pt 1 Summary of Data'!L24</f>
        <v>14977770</v>
      </c>
      <c r="T22" s="211">
        <f>SUM(Q22:S22)</f>
        <v>42645637</v>
      </c>
      <c r="U22" s="208">
        <v>8660530</v>
      </c>
      <c r="V22" s="209">
        <v>9526656</v>
      </c>
      <c r="W22" s="210">
        <f>'Pt 1 Summary of Data'!N24</f>
        <v>9562704</v>
      </c>
      <c r="X22" s="211">
        <f>SUM(U22:W22)</f>
        <v>27749890</v>
      </c>
      <c r="Y22" s="208">
        <v>189582723</v>
      </c>
      <c r="Z22" s="209">
        <v>181095830</v>
      </c>
      <c r="AA22" s="210">
        <f>'Pt 1 Summary of Data'!P24</f>
        <v>183457389</v>
      </c>
      <c r="AB22" s="211">
        <f>SUM(Y22:AA22)</f>
        <v>554135942</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13636008</v>
      </c>
      <c r="R23" s="212">
        <f>SUM(R$22:R$22)</f>
        <v>14031859</v>
      </c>
      <c r="S23" s="212">
        <f>SUM(S$22:S$22)</f>
        <v>14977770</v>
      </c>
      <c r="T23" s="211">
        <f>SUM(Q23:S23)</f>
        <v>42645637</v>
      </c>
      <c r="U23" s="212">
        <f>SUM(U$22:U$22)</f>
        <v>8660530</v>
      </c>
      <c r="V23" s="212">
        <f>SUM(V$22:V$22)</f>
        <v>9526656</v>
      </c>
      <c r="W23" s="212">
        <f>SUM(W$22:W$22)</f>
        <v>9562704</v>
      </c>
      <c r="X23" s="211">
        <f>SUM(U23:W23)</f>
        <v>27749890</v>
      </c>
      <c r="Y23" s="360">
        <f>SUM(Y$22:Y$22)</f>
        <v>189582723</v>
      </c>
      <c r="Z23" s="212">
        <f>SUM(Z$22:Z$22)</f>
        <v>181095830</v>
      </c>
      <c r="AA23" s="212">
        <f>SUM(AA$22:AA$22)</f>
        <v>183457389</v>
      </c>
      <c r="AB23" s="211">
        <f>SUM(Y23:AA23)</f>
        <v>554135942</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24540867.460000001</v>
      </c>
      <c r="R26" s="209">
        <v>25916135.559999999</v>
      </c>
      <c r="S26" s="219">
        <f>'Pt 1 Summary of Data'!L21</f>
        <v>26758159.43</v>
      </c>
      <c r="T26" s="211">
        <f>SUM(Q26:S26)</f>
        <v>77215162.449999988</v>
      </c>
      <c r="U26" s="218">
        <v>11658076.99</v>
      </c>
      <c r="V26" s="209">
        <v>12677686.93</v>
      </c>
      <c r="W26" s="219">
        <f>'Pt 1 Summary of Data'!N21</f>
        <v>12225296.119999999</v>
      </c>
      <c r="X26" s="211">
        <f>SUM(U26:W26)</f>
        <v>36561060.039999999</v>
      </c>
      <c r="Y26" s="218">
        <v>235096804.87</v>
      </c>
      <c r="Z26" s="209">
        <v>228063625.59999999</v>
      </c>
      <c r="AA26" s="219">
        <f>'Pt 1 Summary of Data'!P21</f>
        <v>220967391.28</v>
      </c>
      <c r="AB26" s="211">
        <f>SUM(Y26:AA26)</f>
        <v>684127821.75</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1497451.8200000003</v>
      </c>
      <c r="R27" s="209">
        <v>1895762.51</v>
      </c>
      <c r="S27" s="219">
        <f>'Pt 1 Summary of Data'!L35</f>
        <v>1796133.6983171166</v>
      </c>
      <c r="T27" s="211">
        <f>SUM(Q27:S27)</f>
        <v>5189348.0283171162</v>
      </c>
      <c r="U27" s="218">
        <v>426254.99</v>
      </c>
      <c r="V27" s="209">
        <v>438935.13</v>
      </c>
      <c r="W27" s="219">
        <f>'Pt 1 Summary of Data'!N35</f>
        <v>321084.51920028287</v>
      </c>
      <c r="X27" s="211">
        <f>SUM(U27:W27)</f>
        <v>1186274.6392002827</v>
      </c>
      <c r="Y27" s="218">
        <v>4284017.33</v>
      </c>
      <c r="Z27" s="209">
        <v>5093624</v>
      </c>
      <c r="AA27" s="219">
        <f>'Pt 1 Summary of Data'!P35</f>
        <v>1792587.2558757772</v>
      </c>
      <c r="AB27" s="211">
        <f>SUM(Y27:AA27)</f>
        <v>11170228.585875778</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23043415.640000001</v>
      </c>
      <c r="R28" s="219">
        <f t="shared" si="0"/>
        <v>24020373.049999997</v>
      </c>
      <c r="S28" s="219">
        <f t="shared" si="0"/>
        <v>24962025.731682882</v>
      </c>
      <c r="T28" s="79">
        <f>T$26-T$27</f>
        <v>72025814.421682864</v>
      </c>
      <c r="U28" s="219">
        <f t="shared" si="0"/>
        <v>11231822</v>
      </c>
      <c r="V28" s="219">
        <f t="shared" si="0"/>
        <v>12238751.799999999</v>
      </c>
      <c r="W28" s="219">
        <f t="shared" si="0"/>
        <v>11904211.600799717</v>
      </c>
      <c r="X28" s="79">
        <f>X$26-X$27</f>
        <v>35374785.400799714</v>
      </c>
      <c r="Y28" s="78">
        <f t="shared" si="0"/>
        <v>230812787.53999999</v>
      </c>
      <c r="Z28" s="219">
        <f t="shared" si="0"/>
        <v>222970001.59999999</v>
      </c>
      <c r="AA28" s="219">
        <f t="shared" si="0"/>
        <v>219174804.02412423</v>
      </c>
      <c r="AB28" s="79">
        <f>AB$26-AB$27</f>
        <v>672957593.16412425</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45268.75</v>
      </c>
      <c r="R30" s="224">
        <v>47442.25</v>
      </c>
      <c r="S30" s="225">
        <f>'Pt 1 Summary of Data'!L49</f>
        <v>48069.333333333336</v>
      </c>
      <c r="T30" s="226">
        <f>SUM(Q30:S30)</f>
        <v>140780.33333333334</v>
      </c>
      <c r="U30" s="363">
        <v>20260.833333333332</v>
      </c>
      <c r="V30" s="364">
        <v>21427.166666666668</v>
      </c>
      <c r="W30" s="228">
        <f>'Pt 1 Summary of Data'!N49</f>
        <v>20807.166666666668</v>
      </c>
      <c r="X30" s="226">
        <f>SUM(U30:W30)</f>
        <v>62495.166666666672</v>
      </c>
      <c r="Y30" s="363">
        <v>473357.41666666669</v>
      </c>
      <c r="Z30" s="364">
        <v>454119.75</v>
      </c>
      <c r="AA30" s="228">
        <f>'Pt 1 Summary of Data'!P49</f>
        <v>440075.25</v>
      </c>
      <c r="AB30" s="226">
        <f>SUM(Y30:AA30)</f>
        <v>1367552.4166666667</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0.59208823034372837</v>
      </c>
      <c r="U33" s="237"/>
      <c r="V33" s="238"/>
      <c r="W33" s="238"/>
      <c r="X33" s="239">
        <f>IF(X30&lt;1000,"Not Required to Calculate",X23/X28)</f>
        <v>0.78445394609722952</v>
      </c>
      <c r="Y33" s="237"/>
      <c r="Z33" s="238"/>
      <c r="AA33" s="238"/>
      <c r="AB33" s="361">
        <f>IF(AB30&lt;1000,"Not Required to Calculate",AB23/AB28)</f>
        <v>0.82343367194142736</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C35" sqref="C35"/>
    </sheetView>
  </sheetViews>
  <sheetFormatPr defaultRowHeight="15" x14ac:dyDescent="0.2"/>
  <cols>
    <col min="1" max="1" width="1.71093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3" t="s">
        <v>127</v>
      </c>
    </row>
    <row r="8" spans="2:3" ht="15.75" customHeight="1" x14ac:dyDescent="0.25">
      <c r="B8" s="243" t="str">
        <f>'Cover Page'!C8</f>
        <v>Cigna Health and Life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t="s">
        <v>177</v>
      </c>
    </row>
    <row r="18" spans="2:3" s="11" customFormat="1" ht="47.25" x14ac:dyDescent="0.2">
      <c r="B18" s="330" t="s">
        <v>156</v>
      </c>
      <c r="C18" s="315"/>
    </row>
    <row r="19" spans="2:3" s="11" customFormat="1" x14ac:dyDescent="0.2">
      <c r="B19" s="309" t="s">
        <v>96</v>
      </c>
      <c r="C19" s="306" t="s">
        <v>188</v>
      </c>
    </row>
    <row r="20" spans="2:3" s="11" customFormat="1" x14ac:dyDescent="0.2">
      <c r="B20" s="308" t="s">
        <v>97</v>
      </c>
      <c r="C20" s="337" t="s">
        <v>188</v>
      </c>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62" t="s">
        <v>188</v>
      </c>
      <c r="C34" s="306" t="s">
        <v>188</v>
      </c>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tabSelected="1" zoomScaleNormal="100" workbookViewId="0">
      <selection activeCell="I26" sqref="I26"/>
    </sheetView>
  </sheetViews>
  <sheetFormatPr defaultColWidth="9.28515625" defaultRowHeight="15" x14ac:dyDescent="0.2"/>
  <cols>
    <col min="1" max="1" width="1.7109375" style="10" customWidth="1"/>
    <col min="2" max="2" width="96.28515625" style="12" customWidth="1"/>
    <col min="3" max="16384" width="9.28515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2"/>
    </row>
    <row r="8" spans="2:4" ht="15.75" customHeight="1" x14ac:dyDescent="0.25">
      <c r="B8" s="243" t="str">
        <f>'Cover Page'!C8</f>
        <v>Cigna Health and Life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2023</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ht="27.75" x14ac:dyDescent="0.5">
      <c r="B22" s="366" t="s">
        <v>190</v>
      </c>
    </row>
    <row r="23" spans="2:2" s="12" customFormat="1" x14ac:dyDescent="0.2">
      <c r="B23" s="11" t="s">
        <v>93</v>
      </c>
    </row>
    <row r="24" spans="2:2" s="12" customFormat="1" x14ac:dyDescent="0.2">
      <c r="B24" s="12" t="s">
        <v>191</v>
      </c>
    </row>
    <row r="25" spans="2:2" s="12" customFormat="1" x14ac:dyDescent="0.2"/>
    <row r="26" spans="2:2" s="12" customFormat="1" ht="22.5" x14ac:dyDescent="0.2">
      <c r="B26" s="365" t="s">
        <v>189</v>
      </c>
    </row>
    <row r="27" spans="2:2" s="12" customFormat="1" x14ac:dyDescent="0.2">
      <c r="B27" s="11" t="s">
        <v>94</v>
      </c>
    </row>
    <row r="28" spans="2:2" x14ac:dyDescent="0.2">
      <c r="B28" s="12" t="s">
        <v>181</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2024-07-29T13:55:40Z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