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9F513661-ACF6-4842-8593-0E8B6F2F0832}" xr6:coauthVersionLast="47" xr6:coauthVersionMax="47" xr10:uidLastSave="{00000000-0000-0000-0000-000000000000}"/>
  <bookViews>
    <workbookView xWindow="-120" yWindow="-120" windowWidth="19440" windowHeight="1500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<sst xmlns="http://schemas.openxmlformats.org/spreadsheetml/2006/main" count="317" uniqueCount="179">
  <si>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</si>
  <si>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</si>
  <si>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</si>
  <si>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</si>
  <si>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</si>
  <si>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</si>
  <si>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</si>
  <si>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</si>
  <si>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</si>
  <si>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</si>
  <si>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</si>
  <si>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</si>
  <si>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</si>
  <si>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</si>
  <si>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</si>
  <si>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</si>
  <si>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</si>
  <si>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</si>
  <si>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</si>
  <si>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</si>
  <si>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</si>
  <si>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</si>
  <si>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</si>
  <si>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</si>
  <si>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</si>
  <si>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</si>
  <si>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</si>
  <si>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</si>
  <si>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</si>
  <si>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</si>
  <si>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</si>
  <si>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</si>
  <si>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</si>
  <si>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</si>
  <si>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</si>
  <si>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</si>
  <si>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</si>
  <si>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</si>
  <si>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</si>
  <si>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</si>
  <si>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</si>
  <si>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</si>
  <si>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</si>
  <si>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</si>
  <si>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</si>
  <si>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</si>
  <si>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</si>
  <si>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</si>
  <si>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</si>
  <si>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</si>
  <si>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</si>
  <si>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</si>
  <si>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</si>
  <si>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</si>
  <si>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</si>
  <si>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</si>
  <si>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</si>
  <si>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</si>
  <si>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</si>
  <si>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</si>
  <si>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</si>
  <si>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</si>
  <si>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</si>
  <si>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</si>
  <si>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</si>
  <si>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</si>
  <si>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</si>
  <si>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</si>
  <si>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</si>
  <si>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</si>
  <si>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</si>
  <si>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</si>
  <si>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</si>
  <si>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</si>
  <si>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</si>
  <si>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</si>
  <si>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</si>
  <si>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</si>
  <si>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</si>
  <si>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</si>
  <si>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</si>
  <si>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</si>
  <si>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</si>
  <si>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</si>
  <si>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</si>
  <si>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</si>
  <si>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</si>
  <si>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</si>
  <si>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</si>
  <si>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</si>
  <si>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</si>
  <si>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</si>
  <si>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</si>
  <si>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</si>
  <si>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</si>
  <si>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</si>
  <si>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</si>
  <si>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</si>
  <si>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</si>
  <si>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</si>
  <si>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</si>
  <si>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</si>
  <si>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</si>
  <si>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</si>
  <si>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</si>
  <si>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</si>
  <si>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</si>
  <si>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</si>
  <si>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</si>
  <si>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</si>
  <si>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</si>
  <si>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</si>
  <si>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</si>
  <si>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</si>
  <si>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</si>
  <si>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</si>
  <si>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</si>
  <si>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</si>
  <si>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</si>
  <si>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</si>
  <si>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</si>
  <si>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</si>
  <si>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</si>
  <si>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</si>
  <si>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</si>
  <si>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</si>
  <si>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</si>
  <si>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</si>
  <si>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</si>
  <si>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</si>
  <si>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</si>
  <si>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</si>
  <si>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</si>
  <si>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</si>
  <si>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</si>
  <si>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</si>
  <si>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</si>
  <si>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</si>
  <si>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</si>
  <si>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</si>
  <si>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</si>
  <si>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</si>
  <si>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</si>
  <si>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</si>
  <si>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</si>
  <si>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</si>
  <si>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</si>
  <si>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</si>
  <si>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</si>
  <si>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</si>
  <si>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</si>
  <si>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</si>
  <si>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</si>
  <si>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</si>
  <si>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</si>
  <si>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</si>
  <si>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</si>
  <si>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</si>
  <si>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</si>
  <si>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</si>
  <si>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of Omaha Life Insurance Company</t>
  </si>
  <si>
    <t>No</t>
  </si>
  <si>
    <t>2022</t>
  </si>
  <si>
    <t>Paid claims</t>
  </si>
  <si>
    <t>Direct claims reserves</t>
  </si>
  <si>
    <t>Paid claims are what is paid to policyholders related to claims benefits and is reported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</si>
  <si>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</si>
  <si>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excluding capital gains</t>
  </si>
  <si>
    <t>Federal income taxes are allocated to respective lines of business by first calculating total federal income tax.  Then allocating federal income tax based on the operating results of the respective lines of business. Once federal income taxes are allocated to the respective lines of business, that respective line of business' federal income taxes are allocated to the states based on its direct written premiums by state of residence.</t>
  </si>
  <si>
    <t>State premium taxes</t>
  </si>
  <si>
    <t>State income, execrise, business, and other taxes</t>
  </si>
  <si>
    <t xml:space="preserve">State premiums taxes are allocated to respective lines of business by first calculating total state premium taxes. Then allocating state premium taxes based on premium of respective lines of business. Finally state premium taxes are allocated to the states based on respective lines of business direct written premiums by state of residence.  </t>
  </si>
  <si>
    <t xml:space="preserve">State income, excise, business, and other taxes are all other state taxes excluding state premium tax. These taxes are allocated to respective lines of business by first calculating total State income, excise, business, and other taxes and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</si>
  <si>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</si>
  <si>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</si>
  <si>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Company and it respective lines of business. Finally Agents and brokers fees are allocated to the states based on respective lines of business direct written premiums by state of residence. </t>
  </si>
  <si>
    <t>Comissions</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</si>
  <si>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</si>
  <si>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the Company and it respective lines of business. Finally Other general and administrative expenses are allocated to the states  based on respective lines of business direct written premiums by state of residence.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</si>
</sst>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49" fontId="31" fillId="0" borderId="62" xfId="325" applyNumberFormat="1" applyFont="1" applyBorder="1" applyAlignment="1" applyProtection="1">
      <alignment horizontal="left" vertical="center" wrapText="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B20" sqref="B20"/>
    </sheetView>
  </sheetViews>
  <sheetFormatPr defaultColWidth="9.28515625" defaultRowHeight="15" x14ac:dyDescent="0.2"/>
  <cols>
    <col min="1" max="1" width="2.42578125" style="25" bestFit="1" customWidth="1"/>
    <col min="2" max="2" width="70.42578125" style="25" bestFit="1" customWidth="1"/>
    <col min="3" max="3" width="33.7109375" style="25" customWidth="1"/>
    <col min="4" max="16384" width="9.28515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162</v>
      </c>
    </row>
    <row r="7" spans="1:3" ht="15.75" x14ac:dyDescent="0.2">
      <c r="A7" s="31" t="s">
        <v>1</v>
      </c>
      <c r="B7" s="32" t="s">
        <v>153</v>
      </c>
      <c r="C7" s="34"/>
    </row>
    <row r="8" spans="1:3" ht="31.5" x14ac:dyDescent="0.2">
      <c r="A8" s="31" t="s">
        <v>2</v>
      </c>
      <c r="B8" s="32" t="s">
        <v>88</v>
      </c>
      <c r="C8" s="416" t="s">
        <v>160</v>
      </c>
    </row>
    <row r="9" spans="1:3" ht="15.75" x14ac:dyDescent="0.2">
      <c r="A9" s="31" t="s">
        <v>3</v>
      </c>
      <c r="B9" s="32" t="s">
        <v>89</v>
      </c>
      <c r="C9" s="33"/>
    </row>
    <row r="10" spans="1:3" ht="16.5" thickBot="1" x14ac:dyDescent="0.3">
      <c r="A10" s="35" t="s">
        <v>4</v>
      </c>
      <c r="B10" s="36" t="s">
        <v>86</v>
      </c>
      <c r="C10" s="413"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M35" sqref="M35"/>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28515625" style="25" customWidth="1"/>
    <col min="6" max="6" width="25.28515625" style="25" customWidth="1"/>
    <col min="7" max="15" width="19.42578125" style="25" customWidth="1"/>
    <col min="16" max="16" width="21.28515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 of Omaha Life Insurance Company</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8"/>
      <c r="C12" s="364"/>
      <c r="D12" s="366" t="str">
        <f>'Cover Page'!C6</f>
        <v>2022</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9" customHeight="1" thickBot="1" x14ac:dyDescent="0.3">
      <c r="B14" s="24"/>
      <c r="C14" s="24"/>
      <c r="D14" s="39"/>
      <c r="E14" s="303"/>
      <c r="F14" s="304"/>
      <c r="G14" s="304" t="s">
        <v>33</v>
      </c>
      <c r="H14" s="304"/>
      <c r="I14" s="304"/>
      <c r="J14" s="304"/>
      <c r="K14" s="303"/>
      <c r="L14" s="304"/>
      <c r="M14" s="304" t="s">
        <v>33</v>
      </c>
      <c r="N14" s="304"/>
      <c r="O14" s="304"/>
      <c r="P14" s="316"/>
    </row>
    <row r="15" spans="1:16" ht="13.9"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9"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12/31/2022</v>
      </c>
      <c r="F18" s="61">
        <f>DATE(YEAR(E18)+0,MONTH(E18)+3,DAY(E18)+0)</f>
        <v>45016</v>
      </c>
      <c r="G18" s="60" t="str">
        <f>"12/31/"&amp;""&amp;'Cover Page'!C$6</f>
        <v>12/31/2022</v>
      </c>
      <c r="H18" s="62">
        <f>DATE(YEAR(G18)+0,MONTH(G18)+3,DAY(G18)+0)</f>
        <v>45016</v>
      </c>
      <c r="I18" s="60" t="str">
        <f>"12/31/"&amp;""&amp;'Cover Page'!C$6</f>
        <v>12/31/2022</v>
      </c>
      <c r="J18" s="62">
        <f>DATE(YEAR(I18)+0,MONTH(I18)+3,DAY(I18)+0)</f>
        <v>45016</v>
      </c>
      <c r="K18" s="60" t="str">
        <f>"12/31/"&amp;""&amp;'Cover Page'!C$6</f>
        <v>12/31/2022</v>
      </c>
      <c r="L18" s="62">
        <f>DATE(YEAR(K18)+0,MONTH(K18)+3,DAY(K18)+0)</f>
        <v>45016</v>
      </c>
      <c r="M18" s="60" t="str">
        <f>"12/31/"&amp;""&amp;'Cover Page'!C$6</f>
        <v>12/31/2022</v>
      </c>
      <c r="N18" s="62">
        <f>DATE(YEAR(M18)+0,MONTH(M18)+3,DAY(M18)+0)</f>
        <v>45016</v>
      </c>
      <c r="O18" s="60" t="str">
        <f>"12/31/"&amp;""&amp;'Cover Page'!C$6</f>
        <v>12/31/2022</v>
      </c>
      <c r="P18" s="62">
        <f>DATE(YEAR(O18)+0,MONTH(O18)+3,DAY(O18)+0)</f>
        <v>45016</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8107886.5900000036</v>
      </c>
      <c r="N21" s="78">
        <f>'Pt 2 Premium and Claims'!N22+'Pt 2 Premium and Claims'!N23-'Pt 2 Premium and Claims'!N24-'Pt 2 Premium and Claims'!N25</f>
        <v>8107886.5900000036</v>
      </c>
      <c r="O21" s="77">
        <f>'Pt 2 Premium and Claims'!O22+'Pt 2 Premium and Claims'!O23-'Pt 2 Premium and Claims'!O24-'Pt 2 Premium and Claims'!O25</f>
        <v>3810120.5300000003</v>
      </c>
      <c r="P21" s="78">
        <f>'Pt 2 Premium and Claims'!P22+'Pt 2 Premium and Claims'!P23-'Pt 2 Premium and Claims'!P24-'Pt 2 Premium and Claims'!P25</f>
        <v>3810120.5300000003</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5798437.9199999981</v>
      </c>
      <c r="N24" s="78">
        <f>'Pt 2 Premium and Claims'!N51</f>
        <v>6799072.4013609607</v>
      </c>
      <c r="O24" s="77">
        <f>'Pt 2 Premium and Claims'!O51</f>
        <v>2571371.1999999997</v>
      </c>
      <c r="P24" s="78">
        <f>'Pt 2 Premium and Claims'!P51</f>
        <v>3129309.1343963384</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-49371.260155421267</v>
      </c>
      <c r="N28" s="98">
        <v>-49371.260155421267</v>
      </c>
      <c r="O28" s="99">
        <v>-23200.922931279125</v>
      </c>
      <c r="P28" s="101">
        <v>-23200.922931279125</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v>50338.985753925197</v>
      </c>
      <c r="N31" s="98">
        <v>50338.985753925197</v>
      </c>
      <c r="O31" s="99">
        <v>23655.68399994207</v>
      </c>
      <c r="P31" s="101">
        <v>23655.68399994207</v>
      </c>
    </row>
    <row r="32" spans="2:16" x14ac:dyDescent="0.2">
      <c r="B32" s="75"/>
      <c r="C32" s="94"/>
      <c r="D32" s="393" t="s">
        <v>104</v>
      </c>
      <c r="E32" s="99"/>
      <c r="F32" s="101"/>
      <c r="G32" s="97"/>
      <c r="H32" s="98"/>
      <c r="I32" s="99"/>
      <c r="J32" s="100"/>
      <c r="K32" s="99"/>
      <c r="L32" s="101"/>
      <c r="M32" s="99">
        <v>138071.97434563082</v>
      </c>
      <c r="N32" s="98">
        <v>138071.97434563082</v>
      </c>
      <c r="O32" s="99">
        <v>64883.84589897441</v>
      </c>
      <c r="P32" s="101">
        <v>64883.84589897441</v>
      </c>
    </row>
    <row r="33" spans="2:16" x14ac:dyDescent="0.2">
      <c r="B33" s="75"/>
      <c r="C33" s="94"/>
      <c r="D33" s="393" t="s">
        <v>103</v>
      </c>
      <c r="E33" s="99"/>
      <c r="F33" s="101"/>
      <c r="G33" s="97"/>
      <c r="H33" s="98"/>
      <c r="I33" s="99"/>
      <c r="J33" s="100"/>
      <c r="K33" s="99"/>
      <c r="L33" s="101"/>
      <c r="M33" s="99">
        <v>0</v>
      </c>
      <c r="N33" s="98">
        <v>0</v>
      </c>
      <c r="O33" s="99">
        <v>0</v>
      </c>
      <c r="P33" s="101">
        <v>0</v>
      </c>
    </row>
    <row r="34" spans="2:16" x14ac:dyDescent="0.2">
      <c r="B34" s="75"/>
      <c r="C34" s="94">
        <v>3.3</v>
      </c>
      <c r="D34" s="393" t="s">
        <v>21</v>
      </c>
      <c r="E34" s="102"/>
      <c r="F34" s="101"/>
      <c r="G34" s="97"/>
      <c r="H34" s="98"/>
      <c r="I34" s="99"/>
      <c r="J34" s="100"/>
      <c r="K34" s="102"/>
      <c r="L34" s="101"/>
      <c r="M34" s="99">
        <v>1494.9121311940896</v>
      </c>
      <c r="N34" s="98">
        <v>1494.9121311940896</v>
      </c>
      <c r="O34" s="99">
        <v>702.50062558024172</v>
      </c>
      <c r="P34" s="101">
        <v>702.50062558024172</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140534.61207532883</v>
      </c>
      <c r="N35" s="104">
        <f t="shared" si="0"/>
        <v>140534.61207532883</v>
      </c>
      <c r="O35" s="103">
        <f t="shared" si="0"/>
        <v>66041.107593217603</v>
      </c>
      <c r="P35" s="104">
        <f t="shared" si="0"/>
        <v>66041.107593217603</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c r="N38" s="101"/>
      <c r="O38" s="99"/>
      <c r="P38" s="101"/>
    </row>
    <row r="39" spans="2:16" x14ac:dyDescent="0.2">
      <c r="B39" s="107"/>
      <c r="C39" s="94">
        <v>4.2</v>
      </c>
      <c r="D39" s="393" t="s">
        <v>19</v>
      </c>
      <c r="E39" s="99"/>
      <c r="F39" s="101"/>
      <c r="G39" s="97"/>
      <c r="H39" s="101"/>
      <c r="I39" s="99"/>
      <c r="J39" s="101"/>
      <c r="K39" s="99"/>
      <c r="L39" s="101"/>
      <c r="M39" s="99">
        <v>845552.41002147237</v>
      </c>
      <c r="N39" s="101">
        <v>845552.41002147237</v>
      </c>
      <c r="O39" s="99">
        <v>397348.50270195858</v>
      </c>
      <c r="P39" s="101">
        <v>397348.50270195858</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v>1434188.6470456456</v>
      </c>
      <c r="N43" s="97">
        <v>1434188.6470456456</v>
      </c>
      <c r="O43" s="102">
        <v>673964.97809197113</v>
      </c>
      <c r="P43" s="403">
        <v>673964.97809197113</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2279741.0570671181</v>
      </c>
      <c r="N44" s="104">
        <f t="shared" si="1"/>
        <v>2279741.0570671181</v>
      </c>
      <c r="O44" s="103">
        <f t="shared" si="1"/>
        <v>1071313.4807939297</v>
      </c>
      <c r="P44" s="104">
        <f t="shared" si="1"/>
        <v>1071313.4807939297</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18506</v>
      </c>
      <c r="N47" s="113">
        <v>18506</v>
      </c>
      <c r="O47" s="112">
        <v>11915</v>
      </c>
      <c r="P47" s="389">
        <v>11915</v>
      </c>
    </row>
    <row r="48" spans="2:16" s="37" customFormat="1" x14ac:dyDescent="0.2">
      <c r="B48" s="90"/>
      <c r="C48" s="94">
        <v>5.2</v>
      </c>
      <c r="D48" s="393" t="s">
        <v>27</v>
      </c>
      <c r="E48" s="112"/>
      <c r="F48" s="404"/>
      <c r="G48" s="113"/>
      <c r="H48" s="113"/>
      <c r="I48" s="112"/>
      <c r="J48" s="113"/>
      <c r="K48" s="112"/>
      <c r="L48" s="113"/>
      <c r="M48" s="112">
        <v>186155</v>
      </c>
      <c r="N48" s="113">
        <v>186155</v>
      </c>
      <c r="O48" s="112">
        <v>99189</v>
      </c>
      <c r="P48" s="114">
        <v>99189</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15512.916666666666</v>
      </c>
      <c r="N49" s="116">
        <f>N48/12</f>
        <v>15512.916666666666</v>
      </c>
      <c r="O49" s="115">
        <f t="shared" si="2"/>
        <v>8265.75</v>
      </c>
      <c r="P49" s="116">
        <f t="shared" si="2"/>
        <v>8265.75</v>
      </c>
    </row>
    <row r="50" spans="2:16" ht="45" customHeight="1" x14ac:dyDescent="0.2">
      <c r="B50" s="117"/>
      <c r="C50" s="118"/>
      <c r="D50" s="119"/>
      <c r="E50" s="317" t="str">
        <f>"Grand Total as of "&amp;""&amp;TEXT(E$18,"MM/DD/YYYY")&amp;" for ALL markets in col. 1-12."</f>
        <v>Grand Total as of 12/31/2022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79015.225938579024</v>
      </c>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5" priority="85" stopIfTrue="1" operator="lessThan">
      <formula>0</formula>
    </cfRule>
  </conditionalFormatting>
  <conditionalFormatting sqref="K28:K29 K31:K34 M28:M29 M31:M34 O28:O29 O31:O34">
    <cfRule type="cellIs" dxfId="94" priority="54" stopIfTrue="1" operator="lessThan">
      <formula>0</formula>
    </cfRule>
  </conditionalFormatting>
  <conditionalFormatting sqref="G35:H35">
    <cfRule type="cellIs" dxfId="93" priority="26" stopIfTrue="1" operator="lessThan">
      <formula>0</formula>
    </cfRule>
  </conditionalFormatting>
  <conditionalFormatting sqref="I35:J35">
    <cfRule type="cellIs" dxfId="92" priority="25" stopIfTrue="1" operator="lessThan">
      <formula>0</formula>
    </cfRule>
  </conditionalFormatting>
  <conditionalFormatting sqref="K35:L35">
    <cfRule type="cellIs" dxfId="91" priority="24" stopIfTrue="1" operator="lessThan">
      <formula>0</formula>
    </cfRule>
  </conditionalFormatting>
  <conditionalFormatting sqref="M35:N35">
    <cfRule type="cellIs" dxfId="90" priority="23" stopIfTrue="1" operator="lessThan">
      <formula>0</formula>
    </cfRule>
  </conditionalFormatting>
  <conditionalFormatting sqref="O35:P35">
    <cfRule type="cellIs" dxfId="89" priority="22" stopIfTrue="1" operator="lessThan">
      <formula>0</formula>
    </cfRule>
  </conditionalFormatting>
  <conditionalFormatting sqref="G38:G39 I38:I39 K38:K39 M38:M39 O38:O39">
    <cfRule type="cellIs" dxfId="88" priority="21" stopIfTrue="1" operator="lessThan">
      <formula>0</formula>
    </cfRule>
  </conditionalFormatting>
  <conditionalFormatting sqref="F43">
    <cfRule type="cellIs" dxfId="87" priority="20" stopIfTrue="1" operator="lessThan">
      <formula>0</formula>
    </cfRule>
  </conditionalFormatting>
  <conditionalFormatting sqref="E43">
    <cfRule type="cellIs" dxfId="86" priority="18" stopIfTrue="1" operator="lessThan">
      <formula>0</formula>
    </cfRule>
  </conditionalFormatting>
  <conditionalFormatting sqref="H43 J43 L43 N43">
    <cfRule type="cellIs" dxfId="85" priority="16" stopIfTrue="1" operator="lessThan">
      <formula>0</formula>
    </cfRule>
  </conditionalFormatting>
  <conditionalFormatting sqref="G43 I43 K43 M43 O43">
    <cfRule type="cellIs" dxfId="84" priority="15" stopIfTrue="1" operator="lessThan">
      <formula>0</formula>
    </cfRule>
  </conditionalFormatting>
  <conditionalFormatting sqref="G41:G42 I41:I42 K41:K42 M41:M42 O41:O42">
    <cfRule type="cellIs" dxfId="83" priority="14" stopIfTrue="1" operator="lessThan">
      <formula>0</formula>
    </cfRule>
  </conditionalFormatting>
  <conditionalFormatting sqref="G47:O48">
    <cfRule type="cellIs" dxfId="82" priority="13" stopIfTrue="1" operator="lessThan">
      <formula>0</formula>
    </cfRule>
  </conditionalFormatting>
  <conditionalFormatting sqref="F44">
    <cfRule type="cellIs" dxfId="81" priority="12" stopIfTrue="1" operator="lessThan">
      <formula>0</formula>
    </cfRule>
  </conditionalFormatting>
  <conditionalFormatting sqref="G44">
    <cfRule type="cellIs" dxfId="80" priority="11" stopIfTrue="1" operator="lessThan">
      <formula>0</formula>
    </cfRule>
  </conditionalFormatting>
  <conditionalFormatting sqref="H44">
    <cfRule type="cellIs" dxfId="79" priority="10" stopIfTrue="1" operator="lessThan">
      <formula>0</formula>
    </cfRule>
  </conditionalFormatting>
  <conditionalFormatting sqref="I44">
    <cfRule type="cellIs" dxfId="78" priority="9" stopIfTrue="1" operator="lessThan">
      <formula>0</formula>
    </cfRule>
  </conditionalFormatting>
  <conditionalFormatting sqref="J44">
    <cfRule type="cellIs" dxfId="77" priority="8" stopIfTrue="1" operator="lessThan">
      <formula>0</formula>
    </cfRule>
  </conditionalFormatting>
  <conditionalFormatting sqref="K44">
    <cfRule type="cellIs" dxfId="76" priority="7" stopIfTrue="1" operator="lessThan">
      <formula>0</formula>
    </cfRule>
  </conditionalFormatting>
  <conditionalFormatting sqref="L44">
    <cfRule type="cellIs" dxfId="75" priority="6" stopIfTrue="1" operator="lessThan">
      <formula>0</formula>
    </cfRule>
  </conditionalFormatting>
  <conditionalFormatting sqref="M44">
    <cfRule type="cellIs" dxfId="74" priority="5" stopIfTrue="1" operator="lessThan">
      <formula>0</formula>
    </cfRule>
  </conditionalFormatting>
  <conditionalFormatting sqref="N44">
    <cfRule type="cellIs" dxfId="73" priority="4" stopIfTrue="1" operator="lessThan">
      <formula>0</formula>
    </cfRule>
  </conditionalFormatting>
  <conditionalFormatting sqref="O44">
    <cfRule type="cellIs" dxfId="72" priority="3" stopIfTrue="1" operator="lessThan">
      <formula>0</formula>
    </cfRule>
  </conditionalFormatting>
  <conditionalFormatting sqref="P44">
    <cfRule type="cellIs" dxfId="71" priority="2" stopIfTrue="1" operator="lessThan">
      <formula>0</formula>
    </cfRule>
  </conditionalFormatting>
  <conditionalFormatting sqref="P43">
    <cfRule type="cellIs" dxfId="7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election activeCell="M24" sqref="M2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28515625" style="11" customWidth="1"/>
    <col min="6" max="6" width="27.42578125" style="11" customWidth="1"/>
    <col min="7" max="7" width="17.7109375" style="11" customWidth="1"/>
    <col min="8" max="8" width="25.28515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 of Omaha Life Insurance Company</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2022</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12/31/2022</v>
      </c>
      <c r="F19" s="61">
        <f>DATE(YEAR(E19)+0,MONTH(E19)+3,DAY(E19)+0)</f>
        <v>45016</v>
      </c>
      <c r="G19" s="60" t="str">
        <f>"12/31/"&amp;""&amp;'Cover Page'!C$6</f>
        <v>12/31/2022</v>
      </c>
      <c r="H19" s="62">
        <f>DATE(YEAR(G19)+0,MONTH(G19)+3,DAY(G19)+0)</f>
        <v>45016</v>
      </c>
      <c r="I19" s="60" t="str">
        <f>"12/31/"&amp;""&amp;'Cover Page'!C$6</f>
        <v>12/31/2022</v>
      </c>
      <c r="J19" s="62">
        <f>DATE(YEAR(I19)+0,MONTH(I19)+3,DAY(I19)+0)</f>
        <v>45016</v>
      </c>
      <c r="K19" s="60" t="str">
        <f>"12/31/"&amp;""&amp;'Cover Page'!C$6</f>
        <v>12/31/2022</v>
      </c>
      <c r="L19" s="62">
        <f>DATE(YEAR(K19)+0,MONTH(K19)+3,DAY(K19)+0)</f>
        <v>45016</v>
      </c>
      <c r="M19" s="60" t="str">
        <f>"12/31/"&amp;""&amp;'Cover Page'!C$6</f>
        <v>12/31/2022</v>
      </c>
      <c r="N19" s="62">
        <f>DATE(YEAR(M19)+0,MONTH(M19)+3,DAY(M19)+0)</f>
        <v>45016</v>
      </c>
      <c r="O19" s="60" t="str">
        <f>"12/31/"&amp;""&amp;'Cover Page'!C$6</f>
        <v>12/31/2022</v>
      </c>
      <c r="P19" s="62">
        <f>DATE(YEAR(O19)+0,MONTH(O19)+3,DAY(O19)+0)</f>
        <v>45016</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8107886.5900000036</v>
      </c>
      <c r="N22" s="155">
        <v>8107886.5900000036</v>
      </c>
      <c r="O22" s="154">
        <v>3810120.5300000003</v>
      </c>
      <c r="P22" s="155">
        <v>3810120.5300000003</v>
      </c>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5548505.0999999978</v>
      </c>
      <c r="N29" s="164"/>
      <c r="O29" s="154">
        <v>2392949.4799999995</v>
      </c>
      <c r="P29" s="164"/>
    </row>
    <row r="30" spans="1:16" s="25" customFormat="1" ht="28.5" customHeight="1" x14ac:dyDescent="0.2">
      <c r="A30" s="37"/>
      <c r="B30" s="75"/>
      <c r="C30" s="76"/>
      <c r="D30" s="395" t="s">
        <v>54</v>
      </c>
      <c r="E30" s="165"/>
      <c r="F30" s="155"/>
      <c r="G30" s="165"/>
      <c r="H30" s="155"/>
      <c r="I30" s="165"/>
      <c r="J30" s="155"/>
      <c r="K30" s="165"/>
      <c r="L30" s="155"/>
      <c r="M30" s="165"/>
      <c r="N30" s="155">
        <v>6030213.1699999981</v>
      </c>
      <c r="O30" s="165"/>
      <c r="P30" s="155">
        <v>2684795.9399999995</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c r="N32" s="166"/>
      <c r="O32" s="154"/>
      <c r="P32" s="164"/>
    </row>
    <row r="33" spans="1:16" s="37" customFormat="1" ht="30" x14ac:dyDescent="0.2">
      <c r="B33" s="90"/>
      <c r="C33" s="76"/>
      <c r="D33" s="395" t="s">
        <v>44</v>
      </c>
      <c r="E33" s="165"/>
      <c r="F33" s="155"/>
      <c r="G33" s="165"/>
      <c r="H33" s="167"/>
      <c r="I33" s="165"/>
      <c r="J33" s="155"/>
      <c r="K33" s="165"/>
      <c r="L33" s="155"/>
      <c r="M33" s="165"/>
      <c r="N33" s="167"/>
      <c r="O33" s="165"/>
      <c r="P33" s="155"/>
    </row>
    <row r="34" spans="1:16" s="25" customFormat="1" x14ac:dyDescent="0.2">
      <c r="A34" s="37"/>
      <c r="B34" s="75"/>
      <c r="C34" s="76">
        <v>2.2999999999999998</v>
      </c>
      <c r="D34" s="393" t="s">
        <v>28</v>
      </c>
      <c r="E34" s="154"/>
      <c r="F34" s="164"/>
      <c r="G34" s="154"/>
      <c r="H34" s="166"/>
      <c r="I34" s="154"/>
      <c r="J34" s="164"/>
      <c r="K34" s="154"/>
      <c r="L34" s="164"/>
      <c r="M34" s="154"/>
      <c r="N34" s="166"/>
      <c r="O34" s="154"/>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v>633001.00000000012</v>
      </c>
      <c r="N36" s="166"/>
      <c r="O36" s="154">
        <v>355365.68</v>
      </c>
      <c r="P36" s="164"/>
    </row>
    <row r="37" spans="1:16" s="37" customFormat="1" ht="30" x14ac:dyDescent="0.2">
      <c r="B37" s="90"/>
      <c r="C37" s="76"/>
      <c r="D37" s="395" t="s">
        <v>43</v>
      </c>
      <c r="E37" s="165"/>
      <c r="F37" s="155"/>
      <c r="G37" s="165"/>
      <c r="H37" s="167"/>
      <c r="I37" s="165"/>
      <c r="J37" s="155"/>
      <c r="K37" s="165"/>
      <c r="L37" s="155"/>
      <c r="M37" s="165"/>
      <c r="N37" s="167">
        <v>768859.23136096215</v>
      </c>
      <c r="O37" s="165"/>
      <c r="P37" s="155">
        <v>444513.19439633872</v>
      </c>
    </row>
    <row r="38" spans="1:16" s="25" customFormat="1" x14ac:dyDescent="0.2">
      <c r="A38" s="37"/>
      <c r="B38" s="75"/>
      <c r="C38" s="76">
        <v>2.5</v>
      </c>
      <c r="D38" s="393" t="s">
        <v>29</v>
      </c>
      <c r="E38" s="154"/>
      <c r="F38" s="164"/>
      <c r="G38" s="154"/>
      <c r="H38" s="166"/>
      <c r="I38" s="154"/>
      <c r="J38" s="164"/>
      <c r="K38" s="154"/>
      <c r="L38" s="164"/>
      <c r="M38" s="154">
        <v>383068.18000000005</v>
      </c>
      <c r="N38" s="166"/>
      <c r="O38" s="154">
        <v>176943.96</v>
      </c>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8.1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5798437.9199999981</v>
      </c>
      <c r="N51" s="104">
        <f>N30+N33+N37+N41+N44+N47+N48+N50</f>
        <v>6799072.4013609607</v>
      </c>
      <c r="O51" s="103">
        <f>O29+O32-O34+O36-O38+O40+O43-O45+O47+O48-O49+O50</f>
        <v>2571371.1999999997</v>
      </c>
      <c r="P51" s="104">
        <f>P30+P33+P37+P41+P44+P47+P48+P50</f>
        <v>3129309.1343963384</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9" priority="125" stopIfTrue="1" operator="lessThan">
      <formula>0</formula>
    </cfRule>
  </conditionalFormatting>
  <conditionalFormatting sqref="O49 O45 M45 M49 K45 K49 K40 M40 O40 O38 M38 K38 K34 M34 O34 L41 N41 P41 K32 M32 O32 K36 M36 O36 L33 N33 P33 L37 N37 P37 L44 N44 P44">
    <cfRule type="cellIs" dxfId="68" priority="49" stopIfTrue="1" operator="lessThan">
      <formula>0</formula>
    </cfRule>
  </conditionalFormatting>
  <conditionalFormatting sqref="G22:G25">
    <cfRule type="cellIs" dxfId="67" priority="46" stopIfTrue="1" operator="lessThan">
      <formula>0</formula>
    </cfRule>
  </conditionalFormatting>
  <conditionalFormatting sqref="I22:I25">
    <cfRule type="cellIs" dxfId="66" priority="45" stopIfTrue="1" operator="lessThan">
      <formula>0</formula>
    </cfRule>
  </conditionalFormatting>
  <conditionalFormatting sqref="K22:K25">
    <cfRule type="cellIs" dxfId="65" priority="44" stopIfTrue="1" operator="lessThan">
      <formula>0</formula>
    </cfRule>
  </conditionalFormatting>
  <conditionalFormatting sqref="M22:M25">
    <cfRule type="cellIs" dxfId="64" priority="43" stopIfTrue="1" operator="lessThan">
      <formula>0</formula>
    </cfRule>
  </conditionalFormatting>
  <conditionalFormatting sqref="O22:O25">
    <cfRule type="cellIs" dxfId="63" priority="42" stopIfTrue="1" operator="lessThan">
      <formula>0</formula>
    </cfRule>
  </conditionalFormatting>
  <conditionalFormatting sqref="G29 H30">
    <cfRule type="cellIs" dxfId="62" priority="41" stopIfTrue="1" operator="lessThan">
      <formula>0</formula>
    </cfRule>
  </conditionalFormatting>
  <conditionalFormatting sqref="I29 J30">
    <cfRule type="cellIs" dxfId="61" priority="40" stopIfTrue="1" operator="lessThan">
      <formula>0</formula>
    </cfRule>
  </conditionalFormatting>
  <conditionalFormatting sqref="K29 L30">
    <cfRule type="cellIs" dxfId="60" priority="39" stopIfTrue="1" operator="lessThan">
      <formula>0</formula>
    </cfRule>
  </conditionalFormatting>
  <conditionalFormatting sqref="M29 N30">
    <cfRule type="cellIs" dxfId="59" priority="38" stopIfTrue="1" operator="lessThan">
      <formula>0</formula>
    </cfRule>
  </conditionalFormatting>
  <conditionalFormatting sqref="O29 P30">
    <cfRule type="cellIs" dxfId="58" priority="37" stopIfTrue="1" operator="lessThan">
      <formula>0</formula>
    </cfRule>
  </conditionalFormatting>
  <conditionalFormatting sqref="F22">
    <cfRule type="cellIs" dxfId="57" priority="36" stopIfTrue="1" operator="lessThan">
      <formula>0</formula>
    </cfRule>
  </conditionalFormatting>
  <conditionalFormatting sqref="F23">
    <cfRule type="cellIs" dxfId="56" priority="35" stopIfTrue="1" operator="lessThan">
      <formula>0</formula>
    </cfRule>
  </conditionalFormatting>
  <conditionalFormatting sqref="F24">
    <cfRule type="cellIs" dxfId="55" priority="34" stopIfTrue="1" operator="lessThan">
      <formula>0</formula>
    </cfRule>
  </conditionalFormatting>
  <conditionalFormatting sqref="F25">
    <cfRule type="cellIs" dxfId="54" priority="33" stopIfTrue="1" operator="lessThan">
      <formula>0</formula>
    </cfRule>
  </conditionalFormatting>
  <conditionalFormatting sqref="H22">
    <cfRule type="cellIs" dxfId="53" priority="32" stopIfTrue="1" operator="lessThan">
      <formula>0</formula>
    </cfRule>
  </conditionalFormatting>
  <conditionalFormatting sqref="H23">
    <cfRule type="cellIs" dxfId="52" priority="31" stopIfTrue="1" operator="lessThan">
      <formula>0</formula>
    </cfRule>
  </conditionalFormatting>
  <conditionalFormatting sqref="H24">
    <cfRule type="cellIs" dxfId="51" priority="30" stopIfTrue="1" operator="lessThan">
      <formula>0</formula>
    </cfRule>
  </conditionalFormatting>
  <conditionalFormatting sqref="H25">
    <cfRule type="cellIs" dxfId="50" priority="29" stopIfTrue="1" operator="lessThan">
      <formula>0</formula>
    </cfRule>
  </conditionalFormatting>
  <conditionalFormatting sqref="J22">
    <cfRule type="cellIs" dxfId="49" priority="28" stopIfTrue="1" operator="lessThan">
      <formula>0</formula>
    </cfRule>
  </conditionalFormatting>
  <conditionalFormatting sqref="J23">
    <cfRule type="cellIs" dxfId="48" priority="27" stopIfTrue="1" operator="lessThan">
      <formula>0</formula>
    </cfRule>
  </conditionalFormatting>
  <conditionalFormatting sqref="J24">
    <cfRule type="cellIs" dxfId="47" priority="26" stopIfTrue="1" operator="lessThan">
      <formula>0</formula>
    </cfRule>
  </conditionalFormatting>
  <conditionalFormatting sqref="J25">
    <cfRule type="cellIs" dxfId="46" priority="25" stopIfTrue="1" operator="lessThan">
      <formula>0</formula>
    </cfRule>
  </conditionalFormatting>
  <conditionalFormatting sqref="E51">
    <cfRule type="cellIs" dxfId="45" priority="24" stopIfTrue="1" operator="lessThan">
      <formula>0</formula>
    </cfRule>
  </conditionalFormatting>
  <conditionalFormatting sqref="F51">
    <cfRule type="cellIs" dxfId="44" priority="23" stopIfTrue="1" operator="lessThan">
      <formula>0</formula>
    </cfRule>
  </conditionalFormatting>
  <conditionalFormatting sqref="L22">
    <cfRule type="cellIs" dxfId="43" priority="22" stopIfTrue="1" operator="lessThan">
      <formula>0</formula>
    </cfRule>
  </conditionalFormatting>
  <conditionalFormatting sqref="L23">
    <cfRule type="cellIs" dxfId="42" priority="21" stopIfTrue="1" operator="lessThan">
      <formula>0</formula>
    </cfRule>
  </conditionalFormatting>
  <conditionalFormatting sqref="L24">
    <cfRule type="cellIs" dxfId="41" priority="20" stopIfTrue="1" operator="lessThan">
      <formula>0</formula>
    </cfRule>
  </conditionalFormatting>
  <conditionalFormatting sqref="L25">
    <cfRule type="cellIs" dxfId="40" priority="19" stopIfTrue="1" operator="lessThan">
      <formula>0</formula>
    </cfRule>
  </conditionalFormatting>
  <conditionalFormatting sqref="N22">
    <cfRule type="cellIs" dxfId="39" priority="18" stopIfTrue="1" operator="lessThan">
      <formula>0</formula>
    </cfRule>
  </conditionalFormatting>
  <conditionalFormatting sqref="N23">
    <cfRule type="cellIs" dxfId="38" priority="17" stopIfTrue="1" operator="lessThan">
      <formula>0</formula>
    </cfRule>
  </conditionalFormatting>
  <conditionalFormatting sqref="N24">
    <cfRule type="cellIs" dxfId="37" priority="16" stopIfTrue="1" operator="lessThan">
      <formula>0</formula>
    </cfRule>
  </conditionalFormatting>
  <conditionalFormatting sqref="N25">
    <cfRule type="cellIs" dxfId="36" priority="15" stopIfTrue="1" operator="lessThan">
      <formula>0</formula>
    </cfRule>
  </conditionalFormatting>
  <conditionalFormatting sqref="P22">
    <cfRule type="cellIs" dxfId="35" priority="14" stopIfTrue="1" operator="lessThan">
      <formula>0</formula>
    </cfRule>
  </conditionalFormatting>
  <conditionalFormatting sqref="P23">
    <cfRule type="cellIs" dxfId="34" priority="13" stopIfTrue="1" operator="lessThan">
      <formula>0</formula>
    </cfRule>
  </conditionalFormatting>
  <conditionalFormatting sqref="P24">
    <cfRule type="cellIs" dxfId="33" priority="12" stopIfTrue="1" operator="lessThan">
      <formula>0</formula>
    </cfRule>
  </conditionalFormatting>
  <conditionalFormatting sqref="P25">
    <cfRule type="cellIs" dxfId="32" priority="11" stopIfTrue="1" operator="lessThan">
      <formula>0</formula>
    </cfRule>
  </conditionalFormatting>
  <conditionalFormatting sqref="G51">
    <cfRule type="cellIs" dxfId="31" priority="10" stopIfTrue="1" operator="lessThan">
      <formula>0</formula>
    </cfRule>
  </conditionalFormatting>
  <conditionalFormatting sqref="H51">
    <cfRule type="cellIs" dxfId="30" priority="9" stopIfTrue="1" operator="lessThan">
      <formula>0</formula>
    </cfRule>
  </conditionalFormatting>
  <conditionalFormatting sqref="I51">
    <cfRule type="cellIs" dxfId="29" priority="8" stopIfTrue="1" operator="lessThan">
      <formula>0</formula>
    </cfRule>
  </conditionalFormatting>
  <conditionalFormatting sqref="J51">
    <cfRule type="cellIs" dxfId="28" priority="7" stopIfTrue="1" operator="lessThan">
      <formula>0</formula>
    </cfRule>
  </conditionalFormatting>
  <conditionalFormatting sqref="K51">
    <cfRule type="cellIs" dxfId="27" priority="6" stopIfTrue="1" operator="lessThan">
      <formula>0</formula>
    </cfRule>
  </conditionalFormatting>
  <conditionalFormatting sqref="L51">
    <cfRule type="cellIs" dxfId="26" priority="5" stopIfTrue="1" operator="lessThan">
      <formula>0</formula>
    </cfRule>
  </conditionalFormatting>
  <conditionalFormatting sqref="M51">
    <cfRule type="cellIs" dxfId="25" priority="4" stopIfTrue="1" operator="lessThan">
      <formula>0</formula>
    </cfRule>
  </conditionalFormatting>
  <conditionalFormatting sqref="N51">
    <cfRule type="cellIs" dxfId="24" priority="3" stopIfTrue="1" operator="lessThan">
      <formula>0</formula>
    </cfRule>
  </conditionalFormatting>
  <conditionalFormatting sqref="O51">
    <cfRule type="cellIs" dxfId="23" priority="2" stopIfTrue="1" operator="lessThan">
      <formula>0</formula>
    </cfRule>
  </conditionalFormatting>
  <conditionalFormatting sqref="P51">
    <cfRule type="cellIs" dxfId="22"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19" zoomScaleNormal="100" workbookViewId="0">
      <selection activeCell="B28" sqref="B28"/>
    </sheetView>
  </sheetViews>
  <sheetFormatPr defaultRowHeight="15" x14ac:dyDescent="0.2"/>
  <cols>
    <col min="1" max="1" width="1.7109375" style="2" customWidth="1"/>
    <col min="2" max="2" width="69.71093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0</v>
      </c>
      <c r="D6" s="334" t="s">
        <v>125</v>
      </c>
    </row>
    <row r="7" spans="2:5" s="2" customFormat="1" ht="15.75" customHeight="1" x14ac:dyDescent="0.25">
      <c r="B7" s="42" t="s">
        <v>88</v>
      </c>
    </row>
    <row r="8" spans="2:5" s="2" customFormat="1" ht="15" customHeight="1" x14ac:dyDescent="0.2">
      <c r="B8" s="183" t="str">
        <f>'Cover Page'!C8</f>
        <v>United of Omaha Life Insurance Company</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2022</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54.6" customHeight="1" x14ac:dyDescent="0.2">
      <c r="B18" s="188" t="s">
        <v>163</v>
      </c>
      <c r="C18" s="197"/>
      <c r="D18" s="333" t="s">
        <v>165</v>
      </c>
      <c r="E18" s="193"/>
    </row>
    <row r="19" spans="2:5" s="184" customFormat="1" ht="68.45" customHeight="1" x14ac:dyDescent="0.2">
      <c r="B19" s="188" t="s">
        <v>164</v>
      </c>
      <c r="C19" s="197"/>
      <c r="D19" s="333" t="s">
        <v>166</v>
      </c>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135.6" customHeight="1" x14ac:dyDescent="0.2">
      <c r="B26" s="417" t="s">
        <v>167</v>
      </c>
      <c r="C26" s="197"/>
      <c r="D26" s="333" t="s">
        <v>168</v>
      </c>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107.45" customHeight="1" x14ac:dyDescent="0.2">
      <c r="B33" s="417" t="s">
        <v>169</v>
      </c>
      <c r="C33" s="197"/>
      <c r="D33" s="418" t="s">
        <v>171</v>
      </c>
      <c r="E33" s="193"/>
    </row>
    <row r="34" spans="2:5" s="184" customFormat="1" ht="147.6" customHeight="1" x14ac:dyDescent="0.2">
      <c r="B34" s="417" t="s">
        <v>170</v>
      </c>
      <c r="C34" s="197"/>
      <c r="D34" s="418" t="s">
        <v>172</v>
      </c>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129.6" customHeight="1" x14ac:dyDescent="0.2">
      <c r="B47" s="417" t="s">
        <v>21</v>
      </c>
      <c r="C47" s="197"/>
      <c r="D47" s="333" t="s">
        <v>173</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x14ac:dyDescent="0.2">
      <c r="B55" s="417"/>
      <c r="C55" s="202"/>
      <c r="D55" s="333"/>
      <c r="E55" s="203"/>
    </row>
    <row r="56" spans="2:5" s="204" customFormat="1" x14ac:dyDescent="0.2">
      <c r="B56" s="417"/>
      <c r="C56" s="199"/>
      <c r="D56" s="418"/>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71.45" customHeight="1" x14ac:dyDescent="0.2">
      <c r="B62" s="417" t="s">
        <v>174</v>
      </c>
      <c r="C62" s="202"/>
      <c r="D62" s="333" t="s">
        <v>175</v>
      </c>
      <c r="E62" s="203"/>
    </row>
    <row r="63" spans="2:5" s="204" customFormat="1" ht="90.6" customHeight="1" x14ac:dyDescent="0.2">
      <c r="B63" s="417" t="s">
        <v>176</v>
      </c>
      <c r="C63" s="197"/>
      <c r="D63" s="418" t="s">
        <v>177</v>
      </c>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60" x14ac:dyDescent="0.2">
      <c r="B76" s="417" t="s">
        <v>20</v>
      </c>
      <c r="C76" s="202"/>
      <c r="D76" s="418" t="s">
        <v>178</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E3" zoomScaleNormal="100" workbookViewId="0">
      <selection activeCell="R27" sqref="R27"/>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customWidth="1"/>
    <col min="6" max="6" width="15.28515625" style="9" customWidth="1"/>
    <col min="7" max="8" width="16.28515625" style="9" customWidth="1"/>
    <col min="9" max="9" width="15.5703125" style="9" customWidth="1"/>
    <col min="10" max="10" width="15.7109375" style="9" customWidth="1"/>
    <col min="11" max="12" width="16.28515625" style="9" customWidth="1"/>
    <col min="13" max="13" width="16.7109375" style="9" customWidth="1"/>
    <col min="14" max="14" width="16.7109375" style="11" customWidth="1"/>
    <col min="15" max="16" width="16.7109375" style="9" customWidth="1"/>
    <col min="17" max="18" width="15.5703125" style="9" customWidth="1"/>
    <col min="19" max="19" width="16.28515625" style="9" customWidth="1"/>
    <col min="20" max="20" width="16.7109375" style="9" customWidth="1"/>
    <col min="21" max="21" width="16.7109375" style="9" bestFit="1" customWidth="1"/>
    <col min="22" max="22" width="17.28515625" style="9" customWidth="1"/>
    <col min="23" max="24" width="16.7109375" style="9" bestFit="1" customWidth="1"/>
    <col min="25" max="25" width="18.7109375" style="9" bestFit="1" customWidth="1"/>
    <col min="26" max="26" width="18.7109375" style="11" bestFit="1" customWidth="1"/>
    <col min="27" max="28" width="18.71093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 of Omaha Life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2022</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8">
        <v>2725029.848131639</v>
      </c>
      <c r="V21" s="249">
        <v>5098532.3140883669</v>
      </c>
      <c r="W21" s="166"/>
      <c r="X21" s="164"/>
      <c r="Y21" s="246">
        <v>2153232.4854382183</v>
      </c>
      <c r="Z21" s="247">
        <v>2371936.8484805897</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2725029.848131639</v>
      </c>
      <c r="V22" s="249">
        <v>5098532.3140883669</v>
      </c>
      <c r="W22" s="250">
        <f>'Pt 1 Summary of Data'!N24</f>
        <v>6799072.4013609607</v>
      </c>
      <c r="X22" s="251">
        <f>SUM(U22:W22)</f>
        <v>14622634.563580967</v>
      </c>
      <c r="Y22" s="248">
        <v>2153232.4854382183</v>
      </c>
      <c r="Z22" s="249">
        <v>2371936.8484805897</v>
      </c>
      <c r="AA22" s="250">
        <f>'Pt 1 Summary of Data'!P24</f>
        <v>3129309.1343963384</v>
      </c>
      <c r="AB22" s="251">
        <f>SUM(Y22:AA22)</f>
        <v>7654478.4683151469</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2725029.848131639</v>
      </c>
      <c r="V23" s="252">
        <f>SUM(V$22:V$22)</f>
        <v>5098532.3140883669</v>
      </c>
      <c r="W23" s="252">
        <f>SUM(W$22:W$22)</f>
        <v>6799072.4013609607</v>
      </c>
      <c r="X23" s="251">
        <f>SUM(U23:W23)</f>
        <v>14622634.563580967</v>
      </c>
      <c r="Y23" s="414">
        <f>SUM(Y$22:Y$22)</f>
        <v>2153232.4854382183</v>
      </c>
      <c r="Z23" s="252">
        <f>SUM(Z$22:Z$22)</f>
        <v>2371936.8484805897</v>
      </c>
      <c r="AA23" s="252">
        <f>SUM(AA$22:AA$22)</f>
        <v>3129309.1343963384</v>
      </c>
      <c r="AB23" s="251">
        <f>SUM(Y23:AA23)</f>
        <v>7654478.4683151469</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3666250.3099999977</v>
      </c>
      <c r="V26" s="249">
        <v>5993937.9800000023</v>
      </c>
      <c r="W26" s="259">
        <f>'Pt 1 Summary of Data'!N21</f>
        <v>8107886.5900000036</v>
      </c>
      <c r="X26" s="251">
        <f>SUM(U26:W26)</f>
        <v>17768074.880000003</v>
      </c>
      <c r="Y26" s="258">
        <v>2828058.4899999998</v>
      </c>
      <c r="Z26" s="249">
        <v>2508205.6800000002</v>
      </c>
      <c r="AA26" s="259">
        <f>'Pt 1 Summary of Data'!P21</f>
        <v>3810120.5300000003</v>
      </c>
      <c r="AB26" s="251">
        <f>SUM(Y26:AA26)</f>
        <v>9146384.6999999993</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49">
        <v>176769.15314807487</v>
      </c>
      <c r="V27" s="249">
        <v>77903.324050406431</v>
      </c>
      <c r="W27" s="259">
        <f>'Pt 1 Summary of Data'!N35</f>
        <v>140534.61207532883</v>
      </c>
      <c r="X27" s="251">
        <f>SUM(U27:W27)</f>
        <v>395207.08927381015</v>
      </c>
      <c r="Y27" s="249">
        <v>136355.53005395411</v>
      </c>
      <c r="Z27" s="249">
        <v>32599.196142184639</v>
      </c>
      <c r="AA27" s="259">
        <f>'Pt 1 Summary of Data'!P35</f>
        <v>66041.107593217603</v>
      </c>
      <c r="AB27" s="251">
        <f>SUM(Y27:AA27)</f>
        <v>234995.83378935634</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3489481.1568519231</v>
      </c>
      <c r="V28" s="259">
        <f t="shared" si="0"/>
        <v>5916034.6559495963</v>
      </c>
      <c r="W28" s="259">
        <f t="shared" si="0"/>
        <v>7967351.9779246747</v>
      </c>
      <c r="X28" s="104">
        <f>X$26-X$27</f>
        <v>17372867.790726192</v>
      </c>
      <c r="Y28" s="103">
        <f t="shared" si="0"/>
        <v>2691702.9599460457</v>
      </c>
      <c r="Z28" s="259">
        <f t="shared" si="0"/>
        <v>2475606.4838578156</v>
      </c>
      <c r="AA28" s="259">
        <f t="shared" si="0"/>
        <v>3744079.4224067829</v>
      </c>
      <c r="AB28" s="104">
        <f>AB$26-AB$27</f>
        <v>8911388.8662106432</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6498.416666666667</v>
      </c>
      <c r="V30" s="264">
        <v>11229.083333333334</v>
      </c>
      <c r="W30" s="268">
        <f>'Pt 1 Summary of Data'!N49</f>
        <v>15512.916666666666</v>
      </c>
      <c r="X30" s="266">
        <f>SUM(U30:W30)</f>
        <v>33240.416666666664</v>
      </c>
      <c r="Y30" s="267">
        <v>5798.416666666667</v>
      </c>
      <c r="Z30" s="264">
        <v>5729.583333333333</v>
      </c>
      <c r="AA30" s="268">
        <f>'Pt 1 Summary of Data'!P49</f>
        <v>8265.75</v>
      </c>
      <c r="AB30" s="266">
        <f>SUM(Y30:AA30)</f>
        <v>19793.75</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0.84169376868145362</v>
      </c>
      <c r="Y33" s="277"/>
      <c r="Z33" s="278"/>
      <c r="AA33" s="278"/>
      <c r="AB33" s="415">
        <f>IF(AB30&lt;1000,"Not Required to Calculate",AB23/AB28)</f>
        <v>0.85895460104301702</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21" priority="74" stopIfTrue="1" operator="lessThan">
      <formula>0</formula>
    </cfRule>
  </conditionalFormatting>
  <conditionalFormatting sqref="K26:K27">
    <cfRule type="cellIs" dxfId="20" priority="37" stopIfTrue="1" operator="lessThan">
      <formula>0</formula>
    </cfRule>
  </conditionalFormatting>
  <conditionalFormatting sqref="S26:S27">
    <cfRule type="cellIs" dxfId="19" priority="33" stopIfTrue="1" operator="lessThan">
      <formula>0</formula>
    </cfRule>
  </conditionalFormatting>
  <conditionalFormatting sqref="O26:O27">
    <cfRule type="cellIs" dxfId="18" priority="34" stopIfTrue="1" operator="lessThan">
      <formula>0</formula>
    </cfRule>
  </conditionalFormatting>
  <conditionalFormatting sqref="W26:W27">
    <cfRule type="cellIs" dxfId="17" priority="31" stopIfTrue="1" operator="lessThan">
      <formula>0</formula>
    </cfRule>
  </conditionalFormatting>
  <conditionalFormatting sqref="AA26:AA27">
    <cfRule type="cellIs" dxfId="16" priority="29" stopIfTrue="1" operator="lessThan">
      <formula>0</formula>
    </cfRule>
  </conditionalFormatting>
  <conditionalFormatting sqref="E26:F27">
    <cfRule type="cellIs" dxfId="15" priority="17" stopIfTrue="1" operator="lessThan">
      <formula>0</formula>
    </cfRule>
  </conditionalFormatting>
  <conditionalFormatting sqref="I26">
    <cfRule type="cellIs" dxfId="14" priority="16" stopIfTrue="1" operator="lessThan">
      <formula>0</formula>
    </cfRule>
  </conditionalFormatting>
  <conditionalFormatting sqref="I27">
    <cfRule type="cellIs" dxfId="13" priority="15" stopIfTrue="1" operator="lessThan">
      <formula>0</formula>
    </cfRule>
  </conditionalFormatting>
  <conditionalFormatting sqref="J26:J27">
    <cfRule type="cellIs" dxfId="12" priority="14" stopIfTrue="1" operator="lessThan">
      <formula>0</formula>
    </cfRule>
  </conditionalFormatting>
  <conditionalFormatting sqref="M26:M27">
    <cfRule type="cellIs" dxfId="11" priority="13" stopIfTrue="1" operator="lessThan">
      <formula>0</formula>
    </cfRule>
  </conditionalFormatting>
  <conditionalFormatting sqref="N26:N27">
    <cfRule type="cellIs" dxfId="10" priority="12" stopIfTrue="1" operator="lessThan">
      <formula>0</formula>
    </cfRule>
  </conditionalFormatting>
  <conditionalFormatting sqref="Q26:Q27">
    <cfRule type="cellIs" dxfId="9" priority="11" stopIfTrue="1" operator="lessThan">
      <formula>0</formula>
    </cfRule>
  </conditionalFormatting>
  <conditionalFormatting sqref="R26:R27">
    <cfRule type="cellIs" dxfId="8" priority="10" stopIfTrue="1" operator="lessThan">
      <formula>0</formula>
    </cfRule>
  </conditionalFormatting>
  <conditionalFormatting sqref="U26">
    <cfRule type="cellIs" dxfId="7" priority="9" stopIfTrue="1" operator="lessThan">
      <formula>0</formula>
    </cfRule>
  </conditionalFormatting>
  <conditionalFormatting sqref="V26">
    <cfRule type="cellIs" dxfId="6" priority="8" stopIfTrue="1" operator="lessThan">
      <formula>0</formula>
    </cfRule>
  </conditionalFormatting>
  <conditionalFormatting sqref="Y26">
    <cfRule type="cellIs" dxfId="5" priority="7" stopIfTrue="1" operator="lessThan">
      <formula>0</formula>
    </cfRule>
  </conditionalFormatting>
  <conditionalFormatting sqref="Z26">
    <cfRule type="cellIs" dxfId="4" priority="6" stopIfTrue="1" operator="lessThan">
      <formula>0</formula>
    </cfRule>
  </conditionalFormatting>
  <conditionalFormatting sqref="U27">
    <cfRule type="cellIs" dxfId="3" priority="4" stopIfTrue="1" operator="lessThan">
      <formula>0</formula>
    </cfRule>
  </conditionalFormatting>
  <conditionalFormatting sqref="V27">
    <cfRule type="cellIs" dxfId="2" priority="3" stopIfTrue="1" operator="lessThan">
      <formula>0</formula>
    </cfRule>
  </conditionalFormatting>
  <conditionalFormatting sqref="Y27">
    <cfRule type="cellIs" dxfId="1" priority="2" stopIfTrue="1" operator="lessThan">
      <formula>0</formula>
    </cfRule>
  </conditionalFormatting>
  <conditionalFormatting sqref="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1" sqref="B21"/>
    </sheetView>
  </sheetViews>
  <sheetFormatPr defaultRowHeight="15" x14ac:dyDescent="0.2"/>
  <cols>
    <col min="1" max="1" width="1.71093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0</v>
      </c>
    </row>
    <row r="7" spans="2:3" s="2" customFormat="1" ht="15.75" customHeight="1" x14ac:dyDescent="0.25">
      <c r="B7" s="42" t="s">
        <v>88</v>
      </c>
      <c r="C7" s="392" t="s">
        <v>127</v>
      </c>
    </row>
    <row r="8" spans="2:3" s="2" customFormat="1" ht="15.75" customHeight="1" x14ac:dyDescent="0.25">
      <c r="B8" s="283" t="str">
        <f>'Cover Page'!C8</f>
        <v>United of Omaha Life Insurance Company</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2022</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28515625" defaultRowHeight="15" x14ac:dyDescent="0.2"/>
  <cols>
    <col min="1" max="1" width="1.7109375" style="18" customWidth="1"/>
    <col min="2" max="2" width="96.28515625" style="25" customWidth="1"/>
    <col min="3" max="16384" width="9.28515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0</v>
      </c>
    </row>
    <row r="7" spans="2:4" ht="15.75" customHeight="1" x14ac:dyDescent="0.25">
      <c r="B7" s="42" t="s">
        <v>88</v>
      </c>
      <c r="D7" s="391"/>
    </row>
    <row r="8" spans="2:4" ht="15.75" customHeight="1" x14ac:dyDescent="0.25">
      <c r="B8" s="283" t="str">
        <f>'Cover Page'!C8</f>
        <v>United of Omaha Life Insurance Company</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2022</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2023-06-12T19:41:14Z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