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F92CFC0C-4870-4958-97B2-85E7EACEE253}"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O49" i="4"/>
  <c r="N49" i="4"/>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W30" i="10" l="1"/>
  <c r="X30" i="10" s="1"/>
  <c r="AA30" i="10"/>
  <c r="AB30" i="10" s="1"/>
  <c r="S30" i="10"/>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<sst xmlns="http://schemas.openxmlformats.org/spreadsheetml/2006/main" count="316" uniqueCount="179">
  <si>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</si>
  <si>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</si>
  <si>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</si>
  <si>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</si>
  <si>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</si>
  <si>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</si>
  <si>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</si>
  <si>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</si>
  <si>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</si>
  <si>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</si>
  <si>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</si>
  <si>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</si>
  <si>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</si>
  <si>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</si>
  <si>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</si>
  <si>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</si>
  <si>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</si>
  <si>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</si>
  <si>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</si>
  <si>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</si>
  <si>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</si>
  <si>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</si>
  <si>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</si>
  <si>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</si>
  <si>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</si>
  <si>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</si>
  <si>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</si>
  <si>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</si>
  <si>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</si>
  <si>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</si>
  <si>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</si>
  <si>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</si>
  <si>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</si>
  <si>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</si>
  <si>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</si>
  <si>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</si>
  <si>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</si>
  <si>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</si>
  <si>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</si>
  <si>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</si>
  <si>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</si>
  <si>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</si>
  <si>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</si>
  <si>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</si>
  <si>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</si>
  <si>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</si>
  <si>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</si>
  <si>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</si>
  <si>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</si>
  <si>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</si>
  <si>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</si>
  <si>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</si>
  <si>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</si>
  <si>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</si>
  <si>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</si>
  <si>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</si>
  <si>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</si>
  <si>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</si>
  <si>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</si>
  <si>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</si>
  <si>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</si>
  <si>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</si>
  <si>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</si>
  <si>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</si>
  <si>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</si>
  <si>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</si>
  <si>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</si>
  <si>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</si>
  <si>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</si>
  <si>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</si>
  <si>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</si>
  <si>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</si>
  <si>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</si>
  <si>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</si>
  <si>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</si>
  <si>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</si>
  <si>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</si>
  <si>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</si>
  <si>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</si>
  <si>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</si>
  <si>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</si>
  <si>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</si>
  <si>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</si>
  <si>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</si>
  <si>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</si>
  <si>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</si>
  <si>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</si>
  <si>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</si>
  <si>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</si>
  <si>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</si>
  <si>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</si>
  <si>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</si>
  <si>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</si>
  <si>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</si>
  <si>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</si>
  <si>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</si>
  <si>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</si>
  <si>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</si>
  <si>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</si>
  <si>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</si>
  <si>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</si>
  <si>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</si>
  <si>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</si>
  <si>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</si>
  <si>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</si>
  <si>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</si>
  <si>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</si>
  <si>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</si>
  <si>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</si>
  <si>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</si>
  <si>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</si>
  <si>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</si>
  <si>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</si>
  <si>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</si>
  <si>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</si>
  <si>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</si>
  <si>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</si>
  <si>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</si>
  <si>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</si>
  <si>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</si>
  <si>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</si>
  <si>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</si>
  <si>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</si>
  <si>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</si>
  <si>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</si>
  <si>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</si>
  <si>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</si>
  <si>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</si>
  <si>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</si>
  <si>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</si>
  <si>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</si>
  <si>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</si>
  <si>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</si>
  <si>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</si>
  <si>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</si>
  <si>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</si>
  <si>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</si>
  <si>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</si>
  <si>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</si>
  <si>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</si>
  <si>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</si>
  <si>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</si>
  <si>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</si>
  <si>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</si>
  <si>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</si>
  <si>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</si>
  <si>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</si>
  <si>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</si>
  <si>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</si>
  <si>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</si>
  <si>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</si>
  <si>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</si>
  <si>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</si>
  <si>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</si>
  <si>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</si>
  <si>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</si>
  <si>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</si>
  <si>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</si>
  <si>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</si>
  <si>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</si>
  <si>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</si>
  <si>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Aetna Life Insurance Company</t>
  </si>
  <si>
    <t>No</t>
  </si>
  <si>
    <t>Not Applicable</t>
  </si>
  <si>
    <t>Other general and administrative expenses are allocated to legal entity consistent with SSAP 70 and allocation methodologies used historically for other financial reporting purposes.  Expenses are then allocated to each state and market (MLR pool) based upon a direct written premium ratio.</t>
  </si>
  <si>
    <t>Agent and broker fees and commissions are allocated to legal entity consistent with SSAP 70 and allocation methodologies used historically for other financial reporting purposes.  Expenses are then directly assigned to each state and allocated to each market based upon percentage of fees and commissions that were paid by the legal entity in each Aetna market. Fees which were not a condition of issuing coverage do not constitute “premiums” and for that reason were not allocated.</t>
  </si>
  <si>
    <t>Including expense incurred by the issuer payable to a licensed agent, broker, or producer who is not an employee of the issuer in relation to the sale and solicitation of policies for the company.</t>
  </si>
  <si>
    <t>Direct sales salaries and benefits are allocated to legal entity consistent with SSAP 70 and allocation methodologies used historically for other financial reporting purposes.  Expenses are then allocated to each state and market (MLR pool) based upon a direct written premium ratio.</t>
  </si>
  <si>
    <t>Including compensation to employees engaged in soliciting and generating sales to policyholders</t>
  </si>
  <si>
    <t xml:space="preserve">Regulatory authority licenses and fees included on line 3.3 is comprised of state regulatory licenses and fees allocated to health insurance coverage reported under section 2718 of the PHS Act.  </t>
  </si>
  <si>
    <t>Where applicable, expenses were allocated to state and market (MLR pools) based upon a direct written premium ratio.</t>
  </si>
  <si>
    <t>State, Franchise and Other Taxes:  State franchise and other taxes included in line 3.2a are allocated to each market in each State based on a direct written premium ratio.</t>
  </si>
  <si>
    <t>State Premium Taxes:  Premium taxes included in line 3.2b are allocated to each health insurance market in each State based on the relative taxable premium reported for each health insurance market to the total taxable premium for all markets for all states for the reporting issuer.</t>
  </si>
  <si>
    <t xml:space="preserve">State insurance, premium and other taxes included on line 3.2 is comprised of franchise taxes, income taxes, and other taxes and includes all State taxes allocated to health insurance coverage reported under section 2718 of the PHS Act.  The only state taxes excluded from line 3.2 are certain sales taxes as required by regulation (45 CFR Section 158.162(b)(2)(i)).  </t>
  </si>
  <si>
    <t xml:space="preserve">Federal taxes and assessments included line 3.1 is comprised of federal income taxes (FIT) and the Affordable Care Act section 9010 fee.  Line 3.1 includes Federal taxes and assessments allocated to health insurance coverage reported under section 2718 of the PHS Act.  The only federal taxes excluded from line 3.1 are FIT on investment income and capital gains as required by regulation (45 CFR Section 158, Preamble II.C.8.)
</t>
  </si>
  <si>
    <t>Federal Income Taxes:  The FIT included on line 3.1 is computed by applying the statutory income tax rate to the pretax income derived from the Dental coverage.  Pretax income or loss is derived from Californaia dental premiums less California dental claims and other allocated expenses.  Expenses that are applicable to the dental coverage are allocated based upon a direct written premium ratio.</t>
  </si>
  <si>
    <t>The Affordable Care Act section 9010 Fee:  The ACA section 9010 fee included on line 3.1b equals the currect year fee accrued on the Annual Statement allocated based upon a premium ratio that excludes premiums from insurance coverage not subject the the ACA section 9010 fee.</t>
  </si>
  <si>
    <t>Including paid claims, claim liabilities, experience rating refunds, reserves for experience rating refunds, dental incentive pools and bonuses, contingent benefit and lawsuit reserves</t>
  </si>
  <si>
    <t xml:space="preserve">The overall allocation of incurred claims [which includes lines 2.1 through 2.11] is based on a two part method: (1) paid claims are directly assigned to each plan and market (MLR pool) and (2) the reserves that complete the paid claims into incurred claims, as well as other provider liabilities, were allocated based on paid claims.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</si>
</sst>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20">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xf numFmtId="165" fontId="30" fillId="0" borderId="0" xfId="62" applyNumberFormat="1" applyFont="1" applyFill="1" applyBorder="1" applyAlignment="1" applyProtection="1">
      <alignment vertical="top"/>
      <protection locked="0"/>
    </xf>
    <xf numFmtId="165" fontId="30" fillId="0" borderId="0" xfId="0" applyNumberFormat="1" applyFont="1" applyProtection="1">
      <protection locked="0"/>
    </xf>
    <xf numFmtId="167" fontId="30" fillId="0" borderId="0" xfId="326" applyNumberFormat="1" applyFont="1" applyAlignment="1" applyProtection="1">
      <protection locked="0"/>
    </xf>
    <xf numFmtId="10" fontId="30" fillId="0" borderId="0" xfId="326" applyNumberFormat="1" applyFont="1" applyFill="1" applyAlignment="1" applyProtection="1">
      <protection locked="0"/>
    </xf>
    <xf numFmtId="10" fontId="30" fillId="0" borderId="0" xfId="125" applyNumberFormat="1" applyFont="1" applyAlignment="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1" sqref="C11"/>
    </sheetView>
  </sheetViews>
  <sheetFormatPr defaultColWidth="9.28515625" defaultRowHeight="15" x14ac:dyDescent="0.2"/>
  <cols>
    <col min="1" max="1" width="2.42578125" style="25" bestFit="1" customWidth="1"/>
    <col min="2" max="2" width="70.42578125" style="25" bestFit="1" customWidth="1"/>
    <col min="3" max="3" width="39.85546875" style="25" customWidth="1"/>
    <col min="4" max="16384" width="9.28515625" style="25"/>
  </cols>
  <sheetData>
    <row r="1" spans="1:3" ht="15.75" x14ac:dyDescent="0.25">
      <c r="A1" s="24"/>
      <c r="B1" s="286" t="s">
        <v>138</v>
      </c>
      <c r="C1" s="287"/>
    </row>
    <row r="2" spans="1:3" ht="15.75" x14ac:dyDescent="0.25">
      <c r="A2" s="24"/>
      <c r="B2" s="286" t="s">
        <v>139</v>
      </c>
      <c r="C2" s="287"/>
    </row>
    <row r="3" spans="1:3" ht="15.75" x14ac:dyDescent="0.25">
      <c r="A3" s="24"/>
      <c r="B3" s="288" t="s">
        <v>143</v>
      </c>
      <c r="C3" s="292"/>
    </row>
    <row r="4" spans="1:3" ht="15.75" thickBot="1" x14ac:dyDescent="0.25">
      <c r="B4" s="24"/>
      <c r="C4" s="24"/>
    </row>
    <row r="5" spans="1:3" x14ac:dyDescent="0.2">
      <c r="A5" s="29"/>
      <c r="B5" s="30"/>
      <c r="C5" s="370"/>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row>
    <row r="10" spans="1:3" ht="16.5" thickBot="1" x14ac:dyDescent="0.3">
      <c r="A10" s="35" t="s">
        <v>4</v>
      </c>
      <c r="B10" s="36" t="s">
        <v>86</v>
      </c>
      <c r="C10" s="410"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Q80"/>
  <sheetViews>
    <sheetView topLeftCell="A12" zoomScaleNormal="100" workbookViewId="0">
      <pane xSplit="4" ySplit="8" topLeftCell="J20" activePane="bottomRight" state="frozen"/>
      <selection activeCell="A12" sqref="A12"/>
      <selection pane="topRight" activeCell="E12" sqref="E12"/>
      <selection pane="bottomLeft" activeCell="A20" sqref="A20"/>
      <selection pane="bottomRight" activeCell="S18" sqref="S18"/>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28515625" style="25" customWidth="1"/>
    <col min="6" max="6" width="25.28515625" style="25" customWidth="1"/>
    <col min="7" max="15" width="19.42578125" style="25" customWidth="1"/>
    <col min="16" max="16" width="21.28515625" style="25" customWidth="1"/>
    <col min="17" max="17" width="12.85546875" style="25" bestFit="1" customWidth="1"/>
    <col min="18"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6"/>
      <c r="C6" s="362"/>
      <c r="D6" s="385">
        <f>'Cover Page'!C7</f>
        <v>0</v>
      </c>
      <c r="E6" s="316"/>
      <c r="F6" s="317"/>
      <c r="G6" s="25"/>
      <c r="H6" s="48" t="str">
        <f>'Cover Page'!C10</f>
        <v>No</v>
      </c>
      <c r="I6" s="25"/>
      <c r="J6" s="25"/>
      <c r="K6" s="49"/>
      <c r="L6" s="49"/>
      <c r="M6" s="25"/>
      <c r="N6" s="50"/>
      <c r="O6" s="25"/>
      <c r="P6" s="25"/>
    </row>
    <row r="7" spans="1:16" s="47" customFormat="1" ht="15.75" x14ac:dyDescent="0.25">
      <c r="A7" s="41"/>
      <c r="B7" s="42" t="s">
        <v>88</v>
      </c>
      <c r="C7" s="43"/>
      <c r="D7" s="43"/>
      <c r="E7" s="317"/>
      <c r="F7" s="317"/>
      <c r="G7" s="25"/>
      <c r="H7" s="37"/>
      <c r="K7" s="49"/>
      <c r="L7" s="49"/>
      <c r="M7" s="25"/>
      <c r="N7" s="37"/>
    </row>
    <row r="8" spans="1:16" s="47" customFormat="1" ht="15" customHeight="1" x14ac:dyDescent="0.2">
      <c r="A8" s="41"/>
      <c r="B8" s="386"/>
      <c r="C8" s="362"/>
      <c r="D8" s="363" t="str">
        <f>'Cover Page'!C8</f>
        <v>Aetna Life Insurance Company</v>
      </c>
      <c r="E8" s="317"/>
      <c r="F8" s="317"/>
      <c r="G8" s="25"/>
      <c r="H8" s="51"/>
      <c r="K8" s="361"/>
      <c r="L8" s="361"/>
      <c r="M8" s="25"/>
      <c r="N8" s="51"/>
    </row>
    <row r="9" spans="1:16" s="47" customFormat="1" ht="18" customHeight="1" x14ac:dyDescent="0.25">
      <c r="A9" s="41"/>
      <c r="B9" s="52" t="s">
        <v>90</v>
      </c>
      <c r="C9" s="43"/>
      <c r="D9" s="43"/>
      <c r="E9" s="327" t="s">
        <v>105</v>
      </c>
      <c r="F9" s="317"/>
      <c r="H9" s="41"/>
      <c r="I9" s="25"/>
      <c r="J9" s="25"/>
      <c r="K9" s="53"/>
      <c r="L9" s="53"/>
      <c r="N9" s="41"/>
      <c r="O9" s="25"/>
      <c r="P9" s="25"/>
    </row>
    <row r="10" spans="1:16" s="47" customFormat="1" ht="15" customHeight="1" x14ac:dyDescent="0.2">
      <c r="A10" s="41"/>
      <c r="B10" s="386"/>
      <c r="C10" s="362"/>
      <c r="D10" s="364">
        <f>'Cover Page'!C9</f>
        <v>0</v>
      </c>
      <c r="E10" s="317"/>
      <c r="F10" s="317"/>
      <c r="G10" s="25"/>
      <c r="H10" s="50"/>
      <c r="K10" s="361"/>
      <c r="L10" s="361"/>
      <c r="M10" s="25"/>
      <c r="N10" s="50"/>
    </row>
    <row r="11" spans="1:16" s="47" customFormat="1" ht="15.75" x14ac:dyDescent="0.25">
      <c r="A11" s="41"/>
      <c r="B11" s="52" t="s">
        <v>85</v>
      </c>
      <c r="C11" s="43"/>
      <c r="D11" s="43"/>
      <c r="E11" s="317"/>
      <c r="F11" s="317"/>
      <c r="H11" s="54"/>
      <c r="I11" s="25"/>
      <c r="J11" s="25"/>
      <c r="K11" s="53"/>
      <c r="L11" s="53"/>
      <c r="N11" s="54"/>
      <c r="O11" s="25"/>
      <c r="P11" s="25"/>
    </row>
    <row r="12" spans="1:16" s="47" customFormat="1" x14ac:dyDescent="0.2">
      <c r="A12" s="41"/>
      <c r="B12" s="386"/>
      <c r="C12" s="362"/>
      <c r="D12" s="364" t="str">
        <f>'Cover Page'!C6</f>
        <v>2022</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9" customHeight="1" thickBot="1" x14ac:dyDescent="0.3">
      <c r="B14" s="24"/>
      <c r="C14" s="24"/>
      <c r="D14" s="39"/>
      <c r="E14" s="301"/>
      <c r="F14" s="302"/>
      <c r="G14" s="302" t="s">
        <v>33</v>
      </c>
      <c r="H14" s="302"/>
      <c r="I14" s="302"/>
      <c r="J14" s="302"/>
      <c r="K14" s="301"/>
      <c r="L14" s="302"/>
      <c r="M14" s="302" t="s">
        <v>33</v>
      </c>
      <c r="N14" s="302"/>
      <c r="O14" s="302"/>
      <c r="P14" s="314"/>
    </row>
    <row r="15" spans="1:16" ht="13.9" customHeight="1" thickBot="1" x14ac:dyDescent="0.25">
      <c r="B15" s="24"/>
      <c r="C15" s="24"/>
      <c r="D15" s="39"/>
      <c r="E15" s="304"/>
      <c r="F15" s="305"/>
      <c r="G15" s="306" t="s">
        <v>106</v>
      </c>
      <c r="H15" s="305"/>
      <c r="I15" s="305"/>
      <c r="J15" s="307"/>
      <c r="K15" s="304"/>
      <c r="L15" s="305"/>
      <c r="M15" s="306" t="s">
        <v>107</v>
      </c>
      <c r="N15" s="305"/>
      <c r="O15" s="305"/>
      <c r="P15" s="307"/>
    </row>
    <row r="16" spans="1:16" ht="16.5" customHeight="1" thickBot="1" x14ac:dyDescent="0.3">
      <c r="B16" s="24"/>
      <c r="C16" s="24"/>
      <c r="D16" s="39"/>
      <c r="E16" s="309" t="s">
        <v>8</v>
      </c>
      <c r="F16" s="308"/>
      <c r="G16" s="309" t="s">
        <v>9</v>
      </c>
      <c r="H16" s="310"/>
      <c r="I16" s="312" t="s">
        <v>10</v>
      </c>
      <c r="J16" s="313"/>
      <c r="K16" s="309" t="s">
        <v>8</v>
      </c>
      <c r="L16" s="310"/>
      <c r="M16" s="309" t="s">
        <v>9</v>
      </c>
      <c r="N16" s="310"/>
      <c r="O16" s="312" t="s">
        <v>10</v>
      </c>
      <c r="P16" s="313"/>
    </row>
    <row r="17" spans="2:16" ht="13.9"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298"/>
      <c r="C18" s="295"/>
      <c r="D18" s="300"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5" thickBot="1" x14ac:dyDescent="0.25">
      <c r="B19" s="296"/>
      <c r="C19" s="297"/>
      <c r="D19" s="299"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1"/>
      <c r="E20" s="70"/>
      <c r="F20" s="71"/>
      <c r="G20" s="72"/>
      <c r="H20" s="73"/>
      <c r="I20" s="74"/>
      <c r="J20" s="72"/>
      <c r="K20" s="70"/>
      <c r="L20" s="71"/>
      <c r="M20" s="74"/>
      <c r="N20" s="73"/>
      <c r="O20" s="70"/>
      <c r="P20" s="71"/>
    </row>
    <row r="21" spans="2:16" x14ac:dyDescent="0.2">
      <c r="B21" s="75"/>
      <c r="C21" s="76">
        <v>1.1000000000000001</v>
      </c>
      <c r="D21" s="392"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1912095.4274457449</v>
      </c>
      <c r="L21" s="78">
        <f>'Pt 2 Premium and Claims'!L22+'Pt 2 Premium and Claims'!L23-'Pt 2 Premium and Claims'!L24-'Pt 2 Premium and Claims'!L25</f>
        <v>1912095.4274457449</v>
      </c>
      <c r="M21" s="77">
        <f>'Pt 2 Premium and Claims'!M22+'Pt 2 Premium and Claims'!M23-'Pt 2 Premium and Claims'!M24-'Pt 2 Premium and Claims'!M25</f>
        <v>5534775.7143881833</v>
      </c>
      <c r="N21" s="78">
        <f>'Pt 2 Premium and Claims'!N22+'Pt 2 Premium and Claims'!N23-'Pt 2 Premium and Claims'!N24-'Pt 2 Premium and Claims'!N25</f>
        <v>5534775.7143881833</v>
      </c>
      <c r="O21" s="77">
        <f>'Pt 2 Premium and Claims'!O22+'Pt 2 Premium and Claims'!O23-'Pt 2 Premium and Claims'!O24-'Pt 2 Premium and Claims'!O25</f>
        <v>191816950.28816608</v>
      </c>
      <c r="P21" s="78">
        <f>'Pt 2 Premium and Claims'!P22+'Pt 2 Premium and Claims'!P23-'Pt 2 Premium and Claims'!P24-'Pt 2 Premium and Claims'!P25</f>
        <v>191816950.28816608</v>
      </c>
    </row>
    <row r="22" spans="2:16" s="37" customFormat="1" x14ac:dyDescent="0.2">
      <c r="B22" s="80"/>
      <c r="C22" s="81"/>
      <c r="D22" s="393"/>
      <c r="E22" s="82"/>
      <c r="F22" s="83"/>
      <c r="G22" s="84"/>
      <c r="H22" s="85"/>
      <c r="I22" s="82"/>
      <c r="J22" s="86"/>
      <c r="K22" s="82"/>
      <c r="L22" s="83"/>
      <c r="M22" s="82"/>
      <c r="N22" s="85"/>
      <c r="O22" s="82"/>
      <c r="P22" s="83"/>
    </row>
    <row r="23" spans="2:16" s="37" customFormat="1" x14ac:dyDescent="0.2">
      <c r="B23" s="68" t="s">
        <v>1</v>
      </c>
      <c r="C23" s="69" t="s">
        <v>6</v>
      </c>
      <c r="D23" s="394"/>
      <c r="E23" s="74"/>
      <c r="F23" s="87"/>
      <c r="G23" s="72"/>
      <c r="H23" s="88"/>
      <c r="I23" s="74"/>
      <c r="J23" s="89"/>
      <c r="K23" s="74"/>
      <c r="L23" s="87"/>
      <c r="M23" s="74"/>
      <c r="N23" s="88"/>
      <c r="O23" s="74"/>
      <c r="P23" s="87"/>
    </row>
    <row r="24" spans="2:16" s="37" customFormat="1" x14ac:dyDescent="0.2">
      <c r="B24" s="90"/>
      <c r="C24" s="91">
        <v>2.1</v>
      </c>
      <c r="D24" s="392"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947495.80141223129</v>
      </c>
      <c r="L24" s="78">
        <f>'Pt 2 Premium and Claims'!L51</f>
        <v>896321.96000000206</v>
      </c>
      <c r="M24" s="77">
        <f>'Pt 2 Premium and Claims'!M51</f>
        <v>3202942.0807941519</v>
      </c>
      <c r="N24" s="78">
        <f>'Pt 2 Premium and Claims'!N51</f>
        <v>3145668.8400000106</v>
      </c>
      <c r="O24" s="77">
        <f>'Pt 2 Premium and Claims'!O51</f>
        <v>170166827.09779361</v>
      </c>
      <c r="P24" s="78">
        <f>'Pt 2 Premium and Claims'!P51</f>
        <v>162661242.97972429</v>
      </c>
    </row>
    <row r="25" spans="2:16" s="37" customFormat="1" x14ac:dyDescent="0.2">
      <c r="B25" s="92"/>
      <c r="C25" s="93"/>
      <c r="D25" s="393"/>
      <c r="E25" s="82"/>
      <c r="F25" s="83"/>
      <c r="G25" s="84"/>
      <c r="H25" s="85"/>
      <c r="I25" s="82"/>
      <c r="J25" s="86"/>
      <c r="K25" s="82"/>
      <c r="L25" s="83"/>
      <c r="M25" s="82"/>
      <c r="N25" s="85"/>
      <c r="O25" s="82"/>
      <c r="P25" s="83"/>
    </row>
    <row r="26" spans="2:16" x14ac:dyDescent="0.2">
      <c r="B26" s="68" t="s">
        <v>2</v>
      </c>
      <c r="C26" s="69" t="s">
        <v>46</v>
      </c>
      <c r="D26" s="391"/>
      <c r="E26" s="74"/>
      <c r="F26" s="87"/>
      <c r="G26" s="72"/>
      <c r="H26" s="88"/>
      <c r="I26" s="74"/>
      <c r="J26" s="89"/>
      <c r="K26" s="74"/>
      <c r="L26" s="87"/>
      <c r="M26" s="74"/>
      <c r="N26" s="88"/>
      <c r="O26" s="74"/>
      <c r="P26" s="87"/>
    </row>
    <row r="27" spans="2:16" s="37" customFormat="1" ht="30" x14ac:dyDescent="0.2">
      <c r="B27" s="90"/>
      <c r="C27" s="94">
        <v>3.1</v>
      </c>
      <c r="D27" s="392" t="s">
        <v>134</v>
      </c>
      <c r="E27" s="74"/>
      <c r="F27" s="87"/>
      <c r="G27" s="72"/>
      <c r="H27" s="88"/>
      <c r="I27" s="74"/>
      <c r="J27" s="89"/>
      <c r="K27" s="74"/>
      <c r="L27" s="87"/>
      <c r="M27" s="74"/>
      <c r="N27" s="88"/>
      <c r="O27" s="74"/>
      <c r="P27" s="87"/>
    </row>
    <row r="28" spans="2:16" s="37" customFormat="1" x14ac:dyDescent="0.2">
      <c r="B28" s="90"/>
      <c r="C28" s="94"/>
      <c r="D28" s="392" t="s">
        <v>58</v>
      </c>
      <c r="E28" s="95"/>
      <c r="F28" s="96"/>
      <c r="G28" s="97"/>
      <c r="H28" s="98"/>
      <c r="I28" s="99"/>
      <c r="J28" s="100"/>
      <c r="K28" s="99">
        <v>148957</v>
      </c>
      <c r="L28" s="101">
        <v>159704</v>
      </c>
      <c r="M28" s="99">
        <v>334508</v>
      </c>
      <c r="N28" s="98">
        <v>346536</v>
      </c>
      <c r="O28" s="99">
        <v>-831386</v>
      </c>
      <c r="P28" s="101">
        <v>744786</v>
      </c>
    </row>
    <row r="29" spans="2:16" s="37" customFormat="1" ht="30" x14ac:dyDescent="0.2">
      <c r="B29" s="90"/>
      <c r="C29" s="94"/>
      <c r="D29" s="392" t="s">
        <v>67</v>
      </c>
      <c r="E29" s="99"/>
      <c r="F29" s="101"/>
      <c r="G29" s="97"/>
      <c r="H29" s="98"/>
      <c r="I29" s="99"/>
      <c r="J29" s="100"/>
      <c r="K29" s="99">
        <v>66.869056526153344</v>
      </c>
      <c r="L29" s="101">
        <v>66.869056526153344</v>
      </c>
      <c r="M29" s="99">
        <v>193.5600204846501</v>
      </c>
      <c r="N29" s="98">
        <v>193.5600204846501</v>
      </c>
      <c r="O29" s="99">
        <v>6708.1476726441651</v>
      </c>
      <c r="P29" s="101">
        <v>6708.1476726441651</v>
      </c>
    </row>
    <row r="30" spans="2:16" ht="45" x14ac:dyDescent="0.2">
      <c r="B30" s="75"/>
      <c r="C30" s="94">
        <v>3.2</v>
      </c>
      <c r="D30" s="392" t="s">
        <v>135</v>
      </c>
      <c r="E30" s="74"/>
      <c r="F30" s="87"/>
      <c r="G30" s="72"/>
      <c r="H30" s="88"/>
      <c r="I30" s="74"/>
      <c r="J30" s="89"/>
      <c r="K30" s="74"/>
      <c r="L30" s="87"/>
      <c r="M30" s="74"/>
      <c r="N30" s="88"/>
      <c r="O30" s="74"/>
      <c r="P30" s="87"/>
    </row>
    <row r="31" spans="2:16" x14ac:dyDescent="0.2">
      <c r="B31" s="75"/>
      <c r="C31" s="94"/>
      <c r="D31" s="390" t="s">
        <v>42</v>
      </c>
      <c r="E31" s="102"/>
      <c r="F31" s="101"/>
      <c r="G31" s="97"/>
      <c r="H31" s="98"/>
      <c r="I31" s="99"/>
      <c r="J31" s="100"/>
      <c r="K31" s="102">
        <v>79.976674463437945</v>
      </c>
      <c r="L31" s="101">
        <v>79.976674463437945</v>
      </c>
      <c r="M31" s="99">
        <v>231.5014978771639</v>
      </c>
      <c r="N31" s="98">
        <v>231.5014978771639</v>
      </c>
      <c r="O31" s="99">
        <v>8023.0733098185874</v>
      </c>
      <c r="P31" s="101">
        <v>8023.0733098185874</v>
      </c>
    </row>
    <row r="32" spans="2:16" x14ac:dyDescent="0.2">
      <c r="B32" s="75"/>
      <c r="C32" s="94"/>
      <c r="D32" s="390" t="s">
        <v>104</v>
      </c>
      <c r="E32" s="99"/>
      <c r="F32" s="101"/>
      <c r="G32" s="97"/>
      <c r="H32" s="98"/>
      <c r="I32" s="99"/>
      <c r="J32" s="100"/>
      <c r="K32" s="99">
        <v>28181.992506660034</v>
      </c>
      <c r="L32" s="101">
        <v>28181.992506660034</v>
      </c>
      <c r="M32" s="99">
        <v>81575.953516764319</v>
      </c>
      <c r="N32" s="98">
        <v>81575.953516764319</v>
      </c>
      <c r="O32" s="99">
        <v>2827151.7091031084</v>
      </c>
      <c r="P32" s="101">
        <v>2827151.7091031084</v>
      </c>
    </row>
    <row r="33" spans="2:17" x14ac:dyDescent="0.2">
      <c r="B33" s="75"/>
      <c r="C33" s="94"/>
      <c r="D33" s="390" t="s">
        <v>103</v>
      </c>
      <c r="E33" s="99"/>
      <c r="F33" s="101"/>
      <c r="G33" s="97"/>
      <c r="H33" s="98"/>
      <c r="I33" s="99"/>
      <c r="J33" s="100"/>
      <c r="K33" s="99"/>
      <c r="L33" s="101"/>
      <c r="M33" s="99"/>
      <c r="N33" s="98"/>
      <c r="O33" s="99"/>
      <c r="P33" s="101"/>
    </row>
    <row r="34" spans="2:17" x14ac:dyDescent="0.2">
      <c r="B34" s="75"/>
      <c r="C34" s="94">
        <v>3.3</v>
      </c>
      <c r="D34" s="390" t="s">
        <v>21</v>
      </c>
      <c r="E34" s="102"/>
      <c r="F34" s="101"/>
      <c r="G34" s="97"/>
      <c r="H34" s="98"/>
      <c r="I34" s="99"/>
      <c r="J34" s="100"/>
      <c r="K34" s="102">
        <v>16.461798273820012</v>
      </c>
      <c r="L34" s="101">
        <v>16.461798273820012</v>
      </c>
      <c r="M34" s="99">
        <v>47.650530404127323</v>
      </c>
      <c r="N34" s="98">
        <v>47.650530404127323</v>
      </c>
      <c r="O34" s="99">
        <v>1651.4091795937568</v>
      </c>
      <c r="P34" s="101">
        <v>1651.4091795937568</v>
      </c>
    </row>
    <row r="35" spans="2:17" x14ac:dyDescent="0.2">
      <c r="B35" s="75"/>
      <c r="C35" s="94">
        <v>3.4</v>
      </c>
      <c r="D35" s="390" t="s">
        <v>72</v>
      </c>
      <c r="E35" s="103">
        <f t="shared" ref="E35:P35" si="0">SUM(E$28:E$29,E$31,E$34+IF($H$6="No",IF(MAX(E$32:E$33)=0,MIN(E$32:E$33),MAX(E$32:E$33)),SUM(E$32:E$33)))</f>
        <v>0</v>
      </c>
      <c r="F35" s="104">
        <f t="shared" si="0"/>
        <v>0</v>
      </c>
      <c r="G35" s="257">
        <f t="shared" si="0"/>
        <v>0</v>
      </c>
      <c r="H35" s="104">
        <f t="shared" si="0"/>
        <v>0</v>
      </c>
      <c r="I35" s="103">
        <f t="shared" si="0"/>
        <v>0</v>
      </c>
      <c r="J35" s="104">
        <f t="shared" si="0"/>
        <v>0</v>
      </c>
      <c r="K35" s="103">
        <f t="shared" si="0"/>
        <v>177302.30003592343</v>
      </c>
      <c r="L35" s="104">
        <f t="shared" si="0"/>
        <v>188049.30003592343</v>
      </c>
      <c r="M35" s="103">
        <f t="shared" si="0"/>
        <v>416556.6655655303</v>
      </c>
      <c r="N35" s="104">
        <f t="shared" si="0"/>
        <v>428584.6655655303</v>
      </c>
      <c r="O35" s="103">
        <f t="shared" si="0"/>
        <v>2012148.3392651649</v>
      </c>
      <c r="P35" s="104">
        <f t="shared" si="0"/>
        <v>3588320.3392651649</v>
      </c>
    </row>
    <row r="36" spans="2:17" s="37" customFormat="1" x14ac:dyDescent="0.2">
      <c r="B36" s="92"/>
      <c r="C36" s="93"/>
      <c r="D36" s="393"/>
      <c r="E36" s="82"/>
      <c r="F36" s="83"/>
      <c r="G36" s="84"/>
      <c r="H36" s="85"/>
      <c r="I36" s="82"/>
      <c r="J36" s="86"/>
      <c r="K36" s="82"/>
      <c r="L36" s="83"/>
      <c r="M36" s="82"/>
      <c r="N36" s="85"/>
      <c r="O36" s="82"/>
      <c r="P36" s="83"/>
    </row>
    <row r="37" spans="2:17" x14ac:dyDescent="0.2">
      <c r="B37" s="105" t="s">
        <v>3</v>
      </c>
      <c r="C37" s="106" t="s">
        <v>47</v>
      </c>
      <c r="D37" s="395"/>
      <c r="E37" s="74"/>
      <c r="F37" s="87"/>
      <c r="G37" s="72"/>
      <c r="H37" s="88"/>
      <c r="I37" s="74"/>
      <c r="J37" s="89"/>
      <c r="K37" s="74"/>
      <c r="L37" s="87"/>
      <c r="M37" s="74"/>
      <c r="N37" s="88"/>
      <c r="O37" s="74"/>
      <c r="P37" s="87"/>
    </row>
    <row r="38" spans="2:17" x14ac:dyDescent="0.2">
      <c r="B38" s="107"/>
      <c r="C38" s="94">
        <v>4.0999999999999996</v>
      </c>
      <c r="D38" s="390" t="s">
        <v>18</v>
      </c>
      <c r="E38" s="99"/>
      <c r="F38" s="101"/>
      <c r="G38" s="97"/>
      <c r="H38" s="101"/>
      <c r="I38" s="99"/>
      <c r="J38" s="101"/>
      <c r="K38" s="99">
        <v>10993</v>
      </c>
      <c r="L38" s="101">
        <v>10993</v>
      </c>
      <c r="M38" s="99">
        <v>31822</v>
      </c>
      <c r="N38" s="101">
        <v>31822</v>
      </c>
      <c r="O38" s="99">
        <v>1102836</v>
      </c>
      <c r="P38" s="101">
        <v>1102836</v>
      </c>
    </row>
    <row r="39" spans="2:17" x14ac:dyDescent="0.2">
      <c r="B39" s="107"/>
      <c r="C39" s="94">
        <v>4.2</v>
      </c>
      <c r="D39" s="390" t="s">
        <v>19</v>
      </c>
      <c r="E39" s="99"/>
      <c r="F39" s="101"/>
      <c r="G39" s="97"/>
      <c r="H39" s="101"/>
      <c r="I39" s="99"/>
      <c r="J39" s="101"/>
      <c r="K39" s="99">
        <v>73216</v>
      </c>
      <c r="L39" s="101">
        <v>73216</v>
      </c>
      <c r="M39" s="99">
        <v>211932</v>
      </c>
      <c r="N39" s="101">
        <v>211932</v>
      </c>
      <c r="O39" s="99">
        <v>7344865</v>
      </c>
      <c r="P39" s="101">
        <v>7344865</v>
      </c>
    </row>
    <row r="40" spans="2:17" x14ac:dyDescent="0.2">
      <c r="B40" s="107"/>
      <c r="C40" s="94">
        <v>4.3</v>
      </c>
      <c r="D40" s="390" t="s">
        <v>22</v>
      </c>
      <c r="E40" s="74"/>
      <c r="F40" s="87"/>
      <c r="G40" s="72"/>
      <c r="H40" s="87"/>
      <c r="I40" s="74"/>
      <c r="J40" s="87"/>
      <c r="K40" s="74"/>
      <c r="L40" s="87"/>
      <c r="M40" s="74"/>
      <c r="N40" s="87"/>
      <c r="O40" s="74"/>
      <c r="P40" s="87"/>
    </row>
    <row r="41" spans="2:17" ht="17.25" customHeight="1" x14ac:dyDescent="0.2">
      <c r="B41" s="107"/>
      <c r="C41" s="94"/>
      <c r="D41" s="392" t="s">
        <v>122</v>
      </c>
      <c r="E41" s="102"/>
      <c r="F41" s="101"/>
      <c r="G41" s="398"/>
      <c r="H41" s="101"/>
      <c r="I41" s="102"/>
      <c r="J41" s="101"/>
      <c r="K41" s="102">
        <v>7063</v>
      </c>
      <c r="L41" s="101">
        <v>7063</v>
      </c>
      <c r="M41" s="102">
        <v>20447</v>
      </c>
      <c r="N41" s="101">
        <v>20447</v>
      </c>
      <c r="O41" s="102">
        <v>708622</v>
      </c>
      <c r="P41" s="101">
        <v>708622</v>
      </c>
    </row>
    <row r="42" spans="2:17" ht="30" x14ac:dyDescent="0.2">
      <c r="B42" s="107"/>
      <c r="C42" s="108"/>
      <c r="D42" s="392" t="s">
        <v>123</v>
      </c>
      <c r="E42" s="102"/>
      <c r="F42" s="101"/>
      <c r="G42" s="398"/>
      <c r="H42" s="101"/>
      <c r="I42" s="102"/>
      <c r="J42" s="101"/>
      <c r="K42" s="102"/>
      <c r="L42" s="101"/>
      <c r="M42" s="102"/>
      <c r="N42" s="101"/>
      <c r="O42" s="102"/>
      <c r="P42" s="101"/>
    </row>
    <row r="43" spans="2:17" x14ac:dyDescent="0.2">
      <c r="B43" s="107"/>
      <c r="C43" s="94">
        <v>4.4000000000000004</v>
      </c>
      <c r="D43" s="390" t="s">
        <v>20</v>
      </c>
      <c r="E43" s="102"/>
      <c r="F43" s="400"/>
      <c r="G43" s="398"/>
      <c r="H43" s="97"/>
      <c r="I43" s="102"/>
      <c r="J43" s="97"/>
      <c r="K43" s="102">
        <v>135662</v>
      </c>
      <c r="L43" s="97">
        <v>135662</v>
      </c>
      <c r="M43" s="102">
        <v>392688</v>
      </c>
      <c r="N43" s="97">
        <v>392688</v>
      </c>
      <c r="O43" s="102">
        <v>13609248</v>
      </c>
      <c r="P43" s="400">
        <v>13609248</v>
      </c>
    </row>
    <row r="44" spans="2:17" x14ac:dyDescent="0.2">
      <c r="B44" s="107"/>
      <c r="C44" s="94">
        <v>4.5</v>
      </c>
      <c r="D44" s="390" t="s">
        <v>98</v>
      </c>
      <c r="E44" s="103">
        <f>SUM(SUM(E38:E39)+SUM(E41:E43))</f>
        <v>0</v>
      </c>
      <c r="F44" s="104">
        <f t="shared" ref="F44:P44" si="1">SUM(SUM(F38:F39)+SUM(F41:F43))</f>
        <v>0</v>
      </c>
      <c r="G44" s="103">
        <f t="shared" si="1"/>
        <v>0</v>
      </c>
      <c r="H44" s="104">
        <f t="shared" si="1"/>
        <v>0</v>
      </c>
      <c r="I44" s="103">
        <f t="shared" si="1"/>
        <v>0</v>
      </c>
      <c r="J44" s="104">
        <f t="shared" si="1"/>
        <v>0</v>
      </c>
      <c r="K44" s="103">
        <f t="shared" si="1"/>
        <v>226934</v>
      </c>
      <c r="L44" s="104">
        <f t="shared" si="1"/>
        <v>226934</v>
      </c>
      <c r="M44" s="103">
        <f t="shared" si="1"/>
        <v>656889</v>
      </c>
      <c r="N44" s="104">
        <f t="shared" si="1"/>
        <v>656889</v>
      </c>
      <c r="O44" s="103">
        <f t="shared" si="1"/>
        <v>22765571</v>
      </c>
      <c r="P44" s="104">
        <f t="shared" si="1"/>
        <v>22765571</v>
      </c>
    </row>
    <row r="45" spans="2:17" s="37" customFormat="1" x14ac:dyDescent="0.2">
      <c r="B45" s="109"/>
      <c r="C45" s="110"/>
      <c r="D45" s="396"/>
      <c r="E45" s="74"/>
      <c r="F45" s="87"/>
      <c r="G45" s="72"/>
      <c r="H45" s="88"/>
      <c r="I45" s="74"/>
      <c r="J45" s="89"/>
      <c r="K45" s="74"/>
      <c r="L45" s="87"/>
      <c r="M45" s="74"/>
      <c r="N45" s="88"/>
      <c r="O45" s="74"/>
      <c r="P45" s="87"/>
    </row>
    <row r="46" spans="2:17" x14ac:dyDescent="0.2">
      <c r="B46" s="105" t="s">
        <v>4</v>
      </c>
      <c r="C46" s="111" t="s">
        <v>48</v>
      </c>
      <c r="D46" s="397"/>
      <c r="E46" s="74"/>
      <c r="F46" s="87"/>
      <c r="G46" s="72"/>
      <c r="H46" s="88"/>
      <c r="I46" s="74"/>
      <c r="J46" s="89"/>
      <c r="K46" s="74"/>
      <c r="L46" s="87"/>
      <c r="M46" s="74"/>
      <c r="N46" s="88"/>
      <c r="O46" s="74"/>
      <c r="P46" s="87"/>
    </row>
    <row r="47" spans="2:17" s="37" customFormat="1" x14ac:dyDescent="0.2">
      <c r="B47" s="90"/>
      <c r="C47" s="94">
        <v>5.0999999999999996</v>
      </c>
      <c r="D47" s="390" t="s">
        <v>5</v>
      </c>
      <c r="E47" s="112"/>
      <c r="F47" s="401"/>
      <c r="G47" s="113"/>
      <c r="H47" s="113"/>
      <c r="I47" s="112"/>
      <c r="J47" s="415"/>
      <c r="K47" s="112">
        <v>2977</v>
      </c>
      <c r="L47" s="401">
        <v>2977</v>
      </c>
      <c r="M47" s="112">
        <v>8531</v>
      </c>
      <c r="N47" s="401">
        <v>8531</v>
      </c>
      <c r="O47" s="112">
        <v>426118</v>
      </c>
      <c r="P47" s="401">
        <v>426118</v>
      </c>
    </row>
    <row r="48" spans="2:17" s="37" customFormat="1" x14ac:dyDescent="0.2">
      <c r="B48" s="90"/>
      <c r="C48" s="94">
        <v>5.2</v>
      </c>
      <c r="D48" s="390" t="s">
        <v>27</v>
      </c>
      <c r="E48" s="112"/>
      <c r="F48" s="401"/>
      <c r="G48" s="113"/>
      <c r="H48" s="113"/>
      <c r="I48" s="112"/>
      <c r="J48" s="415"/>
      <c r="K48" s="112">
        <v>31261</v>
      </c>
      <c r="L48" s="401">
        <v>31261</v>
      </c>
      <c r="M48" s="112">
        <v>103943</v>
      </c>
      <c r="N48" s="401">
        <v>103943</v>
      </c>
      <c r="O48" s="112">
        <v>5134509</v>
      </c>
      <c r="P48" s="401">
        <v>5134509</v>
      </c>
      <c r="Q48" s="416"/>
    </row>
    <row r="49" spans="2:16" s="37" customFormat="1" ht="15.75" thickBot="1" x14ac:dyDescent="0.25">
      <c r="B49" s="90"/>
      <c r="C49" s="94">
        <v>5.3</v>
      </c>
      <c r="D49" s="390" t="s">
        <v>23</v>
      </c>
      <c r="E49" s="114">
        <f>E48/12</f>
        <v>0</v>
      </c>
      <c r="F49" s="115">
        <f t="shared" ref="F49:P49" si="2">F48/12</f>
        <v>0</v>
      </c>
      <c r="G49" s="399">
        <f t="shared" si="2"/>
        <v>0</v>
      </c>
      <c r="H49" s="115">
        <f>H48/12</f>
        <v>0</v>
      </c>
      <c r="I49" s="114">
        <f t="shared" si="2"/>
        <v>0</v>
      </c>
      <c r="J49" s="115">
        <f t="shared" si="2"/>
        <v>0</v>
      </c>
      <c r="K49" s="114">
        <f t="shared" si="2"/>
        <v>2605.0833333333335</v>
      </c>
      <c r="L49" s="115">
        <f t="shared" si="2"/>
        <v>2605.0833333333335</v>
      </c>
      <c r="M49" s="114">
        <f>M48/12</f>
        <v>8661.9166666666661</v>
      </c>
      <c r="N49" s="115">
        <f>N48/12</f>
        <v>8661.9166666666661</v>
      </c>
      <c r="O49" s="114">
        <f t="shared" si="2"/>
        <v>427875.75</v>
      </c>
      <c r="P49" s="115">
        <f t="shared" si="2"/>
        <v>427875.75</v>
      </c>
    </row>
    <row r="50" spans="2:16" ht="45" customHeight="1" x14ac:dyDescent="0.2">
      <c r="B50" s="116"/>
      <c r="C50" s="117"/>
      <c r="D50" s="118"/>
      <c r="E50" s="315" t="str">
        <f>"Grand Total as of "&amp;""&amp;TEXT(E$18,"MM/DD/YYYY")&amp;" for ALL markets in col. 1-12."</f>
        <v>Grand Total as of 12/31/2022 for ALL markets in col. 1-12.</v>
      </c>
      <c r="F50" s="119"/>
      <c r="G50" s="119"/>
      <c r="H50" s="119"/>
      <c r="I50" s="119"/>
      <c r="J50" s="119"/>
      <c r="K50" s="120"/>
      <c r="L50" s="119"/>
      <c r="M50" s="119"/>
      <c r="N50" s="119"/>
      <c r="O50" s="119"/>
      <c r="P50" s="121"/>
    </row>
    <row r="51" spans="2:16" ht="13.5" customHeight="1" x14ac:dyDescent="0.2">
      <c r="B51" s="122"/>
      <c r="C51" s="123"/>
      <c r="D51" s="124"/>
      <c r="E51" s="371"/>
      <c r="F51" s="125"/>
      <c r="G51" s="125"/>
      <c r="H51" s="125"/>
      <c r="I51" s="125"/>
      <c r="J51" s="125"/>
      <c r="K51" s="126"/>
      <c r="L51" s="125"/>
      <c r="M51" s="125"/>
      <c r="N51" s="125"/>
      <c r="O51" s="125"/>
      <c r="P51" s="127"/>
    </row>
    <row r="52" spans="2:16" x14ac:dyDescent="0.2">
      <c r="B52" s="128" t="s">
        <v>56</v>
      </c>
      <c r="C52" s="129" t="s">
        <v>53</v>
      </c>
      <c r="D52" s="130"/>
      <c r="E52" s="131"/>
      <c r="F52" s="132"/>
      <c r="G52" s="132"/>
      <c r="H52" s="132"/>
      <c r="I52" s="132"/>
      <c r="J52" s="132"/>
      <c r="K52" s="126"/>
      <c r="L52" s="132"/>
      <c r="M52" s="132"/>
      <c r="N52" s="132"/>
      <c r="O52" s="132"/>
      <c r="P52" s="133"/>
    </row>
    <row r="53" spans="2:16" ht="15.75" thickBot="1" x14ac:dyDescent="0.25">
      <c r="B53" s="134" t="s">
        <v>57</v>
      </c>
      <c r="C53" s="135" t="s">
        <v>129</v>
      </c>
      <c r="D53" s="136"/>
      <c r="E53" s="137"/>
      <c r="F53" s="138"/>
      <c r="G53" s="138"/>
      <c r="H53" s="138"/>
      <c r="I53" s="138"/>
      <c r="J53" s="138"/>
      <c r="K53" s="139"/>
      <c r="L53" s="138"/>
      <c r="M53" s="138"/>
      <c r="N53" s="138"/>
      <c r="O53" s="138"/>
      <c r="P53" s="140"/>
    </row>
    <row r="54" spans="2:16" x14ac:dyDescent="0.2">
      <c r="B54" s="24"/>
      <c r="C54" s="24"/>
      <c r="D54" s="24"/>
      <c r="E54" s="141"/>
      <c r="F54" s="141"/>
      <c r="G54" s="141"/>
      <c r="H54" s="141"/>
      <c r="I54" s="141"/>
      <c r="J54" s="141"/>
      <c r="K54" s="141"/>
      <c r="L54" s="141"/>
      <c r="M54" s="141"/>
      <c r="N54" s="141"/>
      <c r="O54" s="141"/>
      <c r="P54" s="141"/>
    </row>
    <row r="55" spans="2:16" ht="15.75" x14ac:dyDescent="0.25">
      <c r="B55" s="142" t="s">
        <v>61</v>
      </c>
      <c r="C55" s="142"/>
      <c r="D55" s="142"/>
      <c r="E55" s="141"/>
      <c r="F55" s="141"/>
      <c r="G55" s="141"/>
      <c r="H55" s="141"/>
      <c r="I55" s="141"/>
      <c r="J55"/>
      <c r="K55"/>
      <c r="L55"/>
      <c r="M55"/>
      <c r="N55"/>
      <c r="O55"/>
      <c r="P55"/>
    </row>
    <row r="56" spans="2:16" ht="17.25" customHeight="1" x14ac:dyDescent="0.25">
      <c r="B56" s="142"/>
      <c r="C56" s="232" t="s">
        <v>137</v>
      </c>
      <c r="D56" s="232"/>
      <c r="E56" s="141"/>
      <c r="F56" s="141"/>
      <c r="G56" s="141"/>
      <c r="H56" s="141"/>
      <c r="I56" s="141"/>
      <c r="J56"/>
      <c r="K56"/>
      <c r="L56"/>
      <c r="M56"/>
      <c r="N56"/>
      <c r="O56"/>
      <c r="P56"/>
    </row>
    <row r="57" spans="2:16" ht="16.5" customHeight="1" x14ac:dyDescent="0.25">
      <c r="B57" s="142"/>
      <c r="C57" s="142" t="s">
        <v>70</v>
      </c>
      <c r="D57" s="45"/>
      <c r="E57" s="141"/>
      <c r="F57" s="141"/>
      <c r="G57" s="141"/>
      <c r="H57" s="141"/>
      <c r="I57" s="141"/>
      <c r="J57"/>
      <c r="K57"/>
      <c r="L57"/>
      <c r="M57"/>
      <c r="N57"/>
      <c r="O57"/>
      <c r="P57"/>
    </row>
    <row r="58" spans="2:16" ht="17.25" customHeight="1" x14ac:dyDescent="0.25">
      <c r="B58" s="142"/>
      <c r="C58" s="142" t="s">
        <v>66</v>
      </c>
      <c r="D58" s="45"/>
      <c r="J58"/>
      <c r="K58"/>
      <c r="L58"/>
      <c r="M58"/>
      <c r="N58"/>
      <c r="O58"/>
      <c r="P58"/>
    </row>
    <row r="59" spans="2:16" ht="17.25" customHeight="1" x14ac:dyDescent="0.2">
      <c r="B59" s="143"/>
      <c r="C59" s="232" t="s">
        <v>101</v>
      </c>
      <c r="D59" s="232"/>
      <c r="E59" s="144"/>
      <c r="J59"/>
      <c r="K59"/>
      <c r="L59"/>
      <c r="M59"/>
      <c r="N59"/>
      <c r="O59"/>
      <c r="P59"/>
    </row>
    <row r="60" spans="2:16" ht="15.75" x14ac:dyDescent="0.2">
      <c r="C60" s="145"/>
      <c r="D60" s="145"/>
      <c r="J60"/>
      <c r="K60"/>
      <c r="L60"/>
      <c r="M60"/>
      <c r="N60"/>
      <c r="O60"/>
      <c r="P60"/>
    </row>
    <row r="61" spans="2:16" x14ac:dyDescent="0.2">
      <c r="J61"/>
      <c r="K61"/>
      <c r="L61"/>
      <c r="M61"/>
      <c r="N61"/>
      <c r="O61"/>
      <c r="P61"/>
    </row>
    <row r="62" spans="2:16" x14ac:dyDescent="0.2">
      <c r="J62"/>
      <c r="K62"/>
      <c r="L62"/>
      <c r="M62"/>
      <c r="N62"/>
      <c r="O62"/>
      <c r="P62"/>
    </row>
    <row r="63" spans="2:16" x14ac:dyDescent="0.2">
      <c r="J63"/>
      <c r="K63"/>
      <c r="L63"/>
      <c r="M63"/>
      <c r="N63"/>
      <c r="O63"/>
      <c r="P63"/>
    </row>
    <row r="64" spans="2:16" x14ac:dyDescent="0.2">
      <c r="J64"/>
      <c r="K64"/>
      <c r="L64"/>
      <c r="M64"/>
      <c r="N64"/>
      <c r="O64"/>
      <c r="P64"/>
    </row>
    <row r="65" spans="10:17" x14ac:dyDescent="0.2">
      <c r="J65"/>
      <c r="K65"/>
      <c r="L65"/>
      <c r="M65"/>
      <c r="N65"/>
      <c r="O65"/>
      <c r="P65"/>
    </row>
    <row r="66" spans="10:17" x14ac:dyDescent="0.2">
      <c r="J66"/>
      <c r="K66"/>
      <c r="L66"/>
      <c r="M66"/>
      <c r="N66"/>
      <c r="O66"/>
      <c r="P66"/>
    </row>
    <row r="67" spans="10:17" x14ac:dyDescent="0.2">
      <c r="J67"/>
      <c r="K67"/>
      <c r="L67"/>
      <c r="M67"/>
      <c r="N67"/>
      <c r="O67"/>
      <c r="P67"/>
    </row>
    <row r="68" spans="10:17" x14ac:dyDescent="0.2">
      <c r="J68"/>
      <c r="K68"/>
      <c r="L68"/>
      <c r="M68"/>
      <c r="N68"/>
      <c r="O68"/>
      <c r="P68"/>
    </row>
    <row r="69" spans="10:17" x14ac:dyDescent="0.2">
      <c r="J69"/>
      <c r="K69"/>
      <c r="L69"/>
      <c r="M69"/>
      <c r="N69"/>
      <c r="O69"/>
      <c r="P69"/>
    </row>
    <row r="70" spans="10:17" x14ac:dyDescent="0.2">
      <c r="J70"/>
      <c r="K70"/>
      <c r="L70"/>
      <c r="M70"/>
      <c r="N70"/>
      <c r="O70"/>
      <c r="P70"/>
    </row>
    <row r="71" spans="10:17" x14ac:dyDescent="0.2">
      <c r="J71"/>
      <c r="K71"/>
      <c r="L71"/>
      <c r="M71"/>
      <c r="N71"/>
      <c r="O71"/>
      <c r="P71"/>
    </row>
    <row r="72" spans="10:17" x14ac:dyDescent="0.2">
      <c r="J72"/>
      <c r="K72"/>
      <c r="L72"/>
      <c r="M72"/>
      <c r="N72"/>
      <c r="O72"/>
      <c r="P72"/>
    </row>
    <row r="73" spans="10:17" x14ac:dyDescent="0.2">
      <c r="J73"/>
      <c r="K73"/>
      <c r="L73"/>
      <c r="M73"/>
      <c r="N73"/>
      <c r="O73"/>
      <c r="P73"/>
    </row>
    <row r="74" spans="10:17" x14ac:dyDescent="0.2">
      <c r="J74"/>
      <c r="K74"/>
      <c r="L74"/>
      <c r="M74"/>
      <c r="N74"/>
      <c r="O74"/>
      <c r="P74"/>
    </row>
    <row r="75" spans="10:17" x14ac:dyDescent="0.2">
      <c r="J75"/>
      <c r="K75"/>
      <c r="L75"/>
      <c r="M75"/>
      <c r="N75"/>
      <c r="O75"/>
      <c r="P75"/>
    </row>
    <row r="76" spans="10:17" x14ac:dyDescent="0.2">
      <c r="J76"/>
      <c r="K76"/>
      <c r="L76"/>
      <c r="M76"/>
      <c r="N76"/>
      <c r="O76"/>
      <c r="P76"/>
    </row>
    <row r="77" spans="10:17" x14ac:dyDescent="0.2">
      <c r="J77"/>
      <c r="K77"/>
      <c r="L77"/>
      <c r="M77"/>
      <c r="N77"/>
      <c r="O77"/>
      <c r="P77"/>
    </row>
    <row r="78" spans="10:17" x14ac:dyDescent="0.2">
      <c r="J78"/>
      <c r="K78"/>
      <c r="L78"/>
      <c r="M78"/>
      <c r="N78"/>
      <c r="O78"/>
      <c r="P78"/>
      <c r="Q78" s="416"/>
    </row>
    <row r="79" spans="10:17" x14ac:dyDescent="0.2">
      <c r="J79"/>
      <c r="K79"/>
      <c r="L79"/>
      <c r="M79"/>
      <c r="N79"/>
      <c r="O79"/>
      <c r="P79"/>
    </row>
    <row r="80" spans="10:17" x14ac:dyDescent="0.2">
      <c r="J80"/>
      <c r="K80"/>
      <c r="L80"/>
      <c r="M80"/>
      <c r="N80"/>
      <c r="O80"/>
      <c r="P80"/>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2" priority="87" stopIfTrue="1" operator="lessThan">
      <formula>0</formula>
    </cfRule>
  </conditionalFormatting>
  <conditionalFormatting sqref="K28:K29 K31:K34 M28:M29 M31:M34 O28:O29 O31:O34">
    <cfRule type="cellIs" dxfId="91" priority="56" stopIfTrue="1" operator="lessThan">
      <formula>0</formula>
    </cfRule>
  </conditionalFormatting>
  <conditionalFormatting sqref="G35:H35">
    <cfRule type="cellIs" dxfId="90" priority="28" stopIfTrue="1" operator="lessThan">
      <formula>0</formula>
    </cfRule>
  </conditionalFormatting>
  <conditionalFormatting sqref="I35:J35">
    <cfRule type="cellIs" dxfId="89" priority="27" stopIfTrue="1" operator="lessThan">
      <formula>0</formula>
    </cfRule>
  </conditionalFormatting>
  <conditionalFormatting sqref="K35:L35">
    <cfRule type="cellIs" dxfId="88" priority="26" stopIfTrue="1" operator="lessThan">
      <formula>0</formula>
    </cfRule>
  </conditionalFormatting>
  <conditionalFormatting sqref="M35:N35">
    <cfRule type="cellIs" dxfId="87" priority="25" stopIfTrue="1" operator="lessThan">
      <formula>0</formula>
    </cfRule>
  </conditionalFormatting>
  <conditionalFormatting sqref="O35:P35">
    <cfRule type="cellIs" dxfId="86" priority="24" stopIfTrue="1" operator="lessThan">
      <formula>0</formula>
    </cfRule>
  </conditionalFormatting>
  <conditionalFormatting sqref="G38:G39 I38:I39 K38:K39 M38:M39 O38:O39">
    <cfRule type="cellIs" dxfId="85" priority="23" stopIfTrue="1" operator="lessThan">
      <formula>0</formula>
    </cfRule>
  </conditionalFormatting>
  <conditionalFormatting sqref="F43">
    <cfRule type="cellIs" dxfId="84" priority="22" stopIfTrue="1" operator="lessThan">
      <formula>0</formula>
    </cfRule>
  </conditionalFormatting>
  <conditionalFormatting sqref="E43">
    <cfRule type="cellIs" dxfId="83" priority="20" stopIfTrue="1" operator="lessThan">
      <formula>0</formula>
    </cfRule>
  </conditionalFormatting>
  <conditionalFormatting sqref="H43 J43 L43 N43">
    <cfRule type="cellIs" dxfId="82" priority="18" stopIfTrue="1" operator="lessThan">
      <formula>0</formula>
    </cfRule>
  </conditionalFormatting>
  <conditionalFormatting sqref="G43 I43 K43 M43 O43">
    <cfRule type="cellIs" dxfId="81" priority="17" stopIfTrue="1" operator="lessThan">
      <formula>0</formula>
    </cfRule>
  </conditionalFormatting>
  <conditionalFormatting sqref="G41:G42 I41:I42 K41:K42 M41:M42 O41:O42">
    <cfRule type="cellIs" dxfId="80" priority="16" stopIfTrue="1" operator="lessThan">
      <formula>0</formula>
    </cfRule>
  </conditionalFormatting>
  <conditionalFormatting sqref="G47:N48">
    <cfRule type="cellIs" dxfId="79" priority="15" stopIfTrue="1" operator="lessThan">
      <formula>0</formula>
    </cfRule>
  </conditionalFormatting>
  <conditionalFormatting sqref="F44">
    <cfRule type="cellIs" dxfId="78" priority="14" stopIfTrue="1" operator="lessThan">
      <formula>0</formula>
    </cfRule>
  </conditionalFormatting>
  <conditionalFormatting sqref="G44">
    <cfRule type="cellIs" dxfId="77" priority="13" stopIfTrue="1" operator="lessThan">
      <formula>0</formula>
    </cfRule>
  </conditionalFormatting>
  <conditionalFormatting sqref="H44">
    <cfRule type="cellIs" dxfId="76" priority="12" stopIfTrue="1" operator="lessThan">
      <formula>0</formula>
    </cfRule>
  </conditionalFormatting>
  <conditionalFormatting sqref="I44">
    <cfRule type="cellIs" dxfId="75" priority="11" stopIfTrue="1" operator="lessThan">
      <formula>0</formula>
    </cfRule>
  </conditionalFormatting>
  <conditionalFormatting sqref="J44">
    <cfRule type="cellIs" dxfId="74" priority="10" stopIfTrue="1" operator="lessThan">
      <formula>0</formula>
    </cfRule>
  </conditionalFormatting>
  <conditionalFormatting sqref="K44">
    <cfRule type="cellIs" dxfId="73" priority="9" stopIfTrue="1" operator="lessThan">
      <formula>0</formula>
    </cfRule>
  </conditionalFormatting>
  <conditionalFormatting sqref="L44">
    <cfRule type="cellIs" dxfId="72" priority="8" stopIfTrue="1" operator="lessThan">
      <formula>0</formula>
    </cfRule>
  </conditionalFormatting>
  <conditionalFormatting sqref="M44">
    <cfRule type="cellIs" dxfId="71" priority="7" stopIfTrue="1" operator="lessThan">
      <formula>0</formula>
    </cfRule>
  </conditionalFormatting>
  <conditionalFormatting sqref="N44">
    <cfRule type="cellIs" dxfId="70" priority="6" stopIfTrue="1" operator="lessThan">
      <formula>0</formula>
    </cfRule>
  </conditionalFormatting>
  <conditionalFormatting sqref="O44">
    <cfRule type="cellIs" dxfId="69" priority="5" stopIfTrue="1" operator="lessThan">
      <formula>0</formula>
    </cfRule>
  </conditionalFormatting>
  <conditionalFormatting sqref="P44">
    <cfRule type="cellIs" dxfId="68" priority="4" stopIfTrue="1" operator="lessThan">
      <formula>0</formula>
    </cfRule>
  </conditionalFormatting>
  <conditionalFormatting sqref="P43">
    <cfRule type="cellIs" dxfId="67" priority="3" stopIfTrue="1" operator="lessThan">
      <formula>0</formula>
    </cfRule>
  </conditionalFormatting>
  <conditionalFormatting sqref="O47:P48">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0" zoomScaleNormal="100" workbookViewId="0">
      <pane xSplit="4" ySplit="10" topLeftCell="J20" activePane="bottomRight" state="frozen"/>
      <selection activeCell="A10" sqref="A10"/>
      <selection pane="topRight" activeCell="E10" sqref="E10"/>
      <selection pane="bottomLeft" activeCell="A20" sqref="A20"/>
      <selection pane="bottomRight" activeCell="O38" sqref="O38"/>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28515625" style="11" customWidth="1"/>
    <col min="6" max="6" width="27.42578125" style="11" customWidth="1"/>
    <col min="7" max="7" width="17.7109375" style="11" customWidth="1"/>
    <col min="8" max="8" width="25.28515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6"/>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87"/>
      <c r="C6" s="362"/>
      <c r="D6" s="385">
        <f>'Cover Page'!C7</f>
        <v>0</v>
      </c>
      <c r="E6" s="325"/>
      <c r="F6" s="325"/>
      <c r="G6" s="10"/>
      <c r="H6" s="23"/>
      <c r="K6" s="365"/>
      <c r="L6" s="365"/>
      <c r="M6" s="10"/>
      <c r="N6" s="23"/>
    </row>
    <row r="7" spans="1:16" s="9" customFormat="1" ht="15.75" customHeight="1" x14ac:dyDescent="0.25">
      <c r="A7" s="12"/>
      <c r="B7" s="42" t="s">
        <v>88</v>
      </c>
      <c r="C7" s="43"/>
      <c r="D7" s="43"/>
      <c r="E7" s="326"/>
      <c r="F7" s="326"/>
      <c r="G7" s="10"/>
      <c r="H7" s="10"/>
      <c r="K7" s="10"/>
      <c r="L7" s="10"/>
      <c r="M7" s="10"/>
      <c r="N7" s="10"/>
    </row>
    <row r="8" spans="1:16" s="9" customFormat="1" ht="15" customHeight="1" x14ac:dyDescent="0.2">
      <c r="A8" s="12"/>
      <c r="B8" s="387"/>
      <c r="C8" s="362"/>
      <c r="D8" s="363" t="str">
        <f>'Cover Page'!C8</f>
        <v>Aetna Life Insurance Company</v>
      </c>
      <c r="E8" s="326"/>
      <c r="F8" s="326"/>
      <c r="G8" s="10"/>
      <c r="H8" s="23"/>
      <c r="I8" s="11"/>
      <c r="J8" s="11"/>
      <c r="K8" s="365"/>
      <c r="L8" s="365"/>
      <c r="M8" s="10"/>
      <c r="N8" s="23"/>
      <c r="O8" s="11"/>
      <c r="P8" s="11"/>
    </row>
    <row r="9" spans="1:16" s="9" customFormat="1" ht="15.75" customHeight="1" x14ac:dyDescent="0.25">
      <c r="A9" s="12"/>
      <c r="B9" s="52" t="s">
        <v>90</v>
      </c>
      <c r="C9" s="43"/>
      <c r="D9" s="43"/>
      <c r="E9" s="327" t="s">
        <v>124</v>
      </c>
      <c r="F9" s="326"/>
      <c r="G9" s="12"/>
      <c r="H9" s="12"/>
      <c r="I9" s="11"/>
      <c r="J9" s="11"/>
      <c r="K9" s="14"/>
      <c r="L9" s="14"/>
      <c r="M9" s="12"/>
      <c r="N9" s="12"/>
      <c r="O9" s="11"/>
      <c r="P9" s="11"/>
    </row>
    <row r="10" spans="1:16" s="9" customFormat="1" ht="15" customHeight="1" x14ac:dyDescent="0.2">
      <c r="A10" s="12"/>
      <c r="B10" s="387"/>
      <c r="C10" s="362"/>
      <c r="D10" s="364">
        <f>'Cover Page'!C9</f>
        <v>0</v>
      </c>
      <c r="E10" s="326"/>
      <c r="F10" s="326"/>
      <c r="G10" s="12"/>
      <c r="H10" s="23"/>
      <c r="I10" s="11"/>
      <c r="J10" s="11"/>
      <c r="K10" s="365"/>
      <c r="L10" s="365"/>
      <c r="M10" s="12"/>
      <c r="N10" s="23"/>
      <c r="O10" s="11"/>
      <c r="P10" s="11"/>
    </row>
    <row r="11" spans="1:16" s="9" customFormat="1" ht="15.75" customHeight="1" x14ac:dyDescent="0.25">
      <c r="A11" s="12"/>
      <c r="B11" s="52" t="s">
        <v>85</v>
      </c>
      <c r="C11" s="43"/>
      <c r="D11" s="43"/>
      <c r="E11" s="326"/>
      <c r="F11" s="326"/>
      <c r="G11" s="12"/>
      <c r="H11" s="15"/>
      <c r="I11" s="11"/>
      <c r="J11" s="11"/>
      <c r="K11" s="14"/>
      <c r="L11" s="14"/>
      <c r="M11" s="12"/>
      <c r="N11" s="15"/>
      <c r="O11" s="11"/>
      <c r="P11" s="11"/>
    </row>
    <row r="12" spans="1:16" s="9" customFormat="1" x14ac:dyDescent="0.2">
      <c r="A12" s="12"/>
      <c r="B12" s="387"/>
      <c r="C12" s="362"/>
      <c r="D12" s="364" t="str">
        <f>'Cover Page'!C6</f>
        <v>2022</v>
      </c>
      <c r="E12" s="365"/>
      <c r="F12" s="365"/>
      <c r="G12" s="12"/>
      <c r="H12" s="23"/>
      <c r="I12" s="11"/>
      <c r="J12" s="11"/>
      <c r="K12" s="365"/>
      <c r="L12" s="365"/>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2"/>
    </row>
    <row r="15" spans="1:16" s="25" customFormat="1" ht="16.5" thickBot="1" x14ac:dyDescent="0.3">
      <c r="A15" s="37"/>
      <c r="B15" s="24"/>
      <c r="C15" s="24"/>
      <c r="D15" s="39"/>
      <c r="E15" s="301"/>
      <c r="F15" s="302"/>
      <c r="G15" s="302" t="s">
        <v>33</v>
      </c>
      <c r="H15" s="302"/>
      <c r="I15" s="302"/>
      <c r="J15" s="302"/>
      <c r="K15" s="301"/>
      <c r="L15" s="302"/>
      <c r="M15" s="302" t="s">
        <v>33</v>
      </c>
      <c r="N15" s="302"/>
      <c r="O15" s="302"/>
      <c r="P15" s="314"/>
    </row>
    <row r="16" spans="1:16" s="25" customFormat="1" ht="16.5" customHeight="1" thickBot="1" x14ac:dyDescent="0.25">
      <c r="A16" s="37"/>
      <c r="B16" s="24"/>
      <c r="C16" s="24"/>
      <c r="D16" s="39"/>
      <c r="E16" s="303"/>
      <c r="F16" s="318"/>
      <c r="G16" s="320" t="s">
        <v>106</v>
      </c>
      <c r="H16" s="318"/>
      <c r="I16" s="318"/>
      <c r="J16" s="319"/>
      <c r="K16" s="304"/>
      <c r="L16" s="305"/>
      <c r="M16" s="306" t="s">
        <v>107</v>
      </c>
      <c r="N16" s="305"/>
      <c r="O16" s="305"/>
      <c r="P16" s="307"/>
    </row>
    <row r="17" spans="1:16" s="25" customFormat="1" ht="16.5" thickBot="1" x14ac:dyDescent="0.3">
      <c r="A17" s="37"/>
      <c r="B17" s="24"/>
      <c r="C17" s="24"/>
      <c r="D17" s="39"/>
      <c r="E17" s="322" t="s">
        <v>8</v>
      </c>
      <c r="F17" s="321"/>
      <c r="G17" s="322"/>
      <c r="H17" s="324" t="s">
        <v>9</v>
      </c>
      <c r="I17" s="312" t="s">
        <v>10</v>
      </c>
      <c r="J17" s="313"/>
      <c r="K17" s="322" t="s">
        <v>8</v>
      </c>
      <c r="L17" s="323"/>
      <c r="M17" s="322" t="s">
        <v>9</v>
      </c>
      <c r="N17" s="323"/>
      <c r="O17" s="312" t="s">
        <v>10</v>
      </c>
      <c r="P17" s="313"/>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298"/>
      <c r="C19" s="295"/>
      <c r="D19" s="300"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
      <c r="B20" s="296"/>
      <c r="C20" s="297"/>
      <c r="D20" s="402" t="s">
        <v>149</v>
      </c>
      <c r="E20" s="407">
        <v>1</v>
      </c>
      <c r="F20" s="408">
        <v>2</v>
      </c>
      <c r="G20" s="148">
        <v>3</v>
      </c>
      <c r="H20" s="149">
        <v>4</v>
      </c>
      <c r="I20" s="148">
        <v>5</v>
      </c>
      <c r="J20" s="149">
        <v>6</v>
      </c>
      <c r="K20" s="148">
        <v>7</v>
      </c>
      <c r="L20" s="149">
        <v>8</v>
      </c>
      <c r="M20" s="148">
        <v>9</v>
      </c>
      <c r="N20" s="149">
        <v>10</v>
      </c>
      <c r="O20" s="148">
        <v>11</v>
      </c>
      <c r="P20" s="149">
        <v>12</v>
      </c>
    </row>
    <row r="21" spans="1:16" s="25" customFormat="1" x14ac:dyDescent="0.2">
      <c r="A21" s="37"/>
      <c r="B21" s="68" t="s">
        <v>0</v>
      </c>
      <c r="C21" s="106" t="s">
        <v>64</v>
      </c>
      <c r="D21" s="403"/>
      <c r="E21" s="150"/>
      <c r="F21" s="151"/>
      <c r="G21" s="150"/>
      <c r="H21" s="152"/>
      <c r="I21" s="150"/>
      <c r="J21" s="151"/>
      <c r="K21" s="150"/>
      <c r="L21" s="151"/>
      <c r="M21" s="150"/>
      <c r="N21" s="152"/>
      <c r="O21" s="150"/>
      <c r="P21" s="151"/>
    </row>
    <row r="22" spans="1:16" s="25" customFormat="1" x14ac:dyDescent="0.2">
      <c r="A22" s="37"/>
      <c r="B22" s="75"/>
      <c r="C22" s="76">
        <v>1.1000000000000001</v>
      </c>
      <c r="D22" s="390" t="s">
        <v>15</v>
      </c>
      <c r="E22" s="409"/>
      <c r="F22" s="154"/>
      <c r="G22" s="153"/>
      <c r="H22" s="154"/>
      <c r="I22" s="153"/>
      <c r="J22" s="154"/>
      <c r="K22" s="153">
        <v>1919605.0086618455</v>
      </c>
      <c r="L22" s="154">
        <v>1919605.0086618455</v>
      </c>
      <c r="M22" s="153">
        <v>5556513.0435734848</v>
      </c>
      <c r="N22" s="154">
        <v>5556513.0435734848</v>
      </c>
      <c r="O22" s="153">
        <v>192570293.94776466</v>
      </c>
      <c r="P22" s="154">
        <v>192570293.94776466</v>
      </c>
    </row>
    <row r="23" spans="1:16" s="25" customFormat="1" x14ac:dyDescent="0.2">
      <c r="A23" s="37"/>
      <c r="B23" s="75"/>
      <c r="C23" s="76">
        <v>1.2</v>
      </c>
      <c r="D23" s="390" t="s">
        <v>16</v>
      </c>
      <c r="E23" s="153"/>
      <c r="F23" s="154"/>
      <c r="G23" s="153"/>
      <c r="H23" s="154"/>
      <c r="I23" s="153"/>
      <c r="J23" s="154"/>
      <c r="K23" s="153"/>
      <c r="L23" s="154"/>
      <c r="M23" s="153"/>
      <c r="N23" s="154"/>
      <c r="O23" s="153"/>
      <c r="P23" s="154"/>
    </row>
    <row r="24" spans="1:16" s="25" customFormat="1" x14ac:dyDescent="0.2">
      <c r="A24" s="37"/>
      <c r="B24" s="75"/>
      <c r="C24" s="76">
        <v>1.3</v>
      </c>
      <c r="D24" s="390" t="s">
        <v>34</v>
      </c>
      <c r="E24" s="153"/>
      <c r="F24" s="154"/>
      <c r="G24" s="153"/>
      <c r="H24" s="154"/>
      <c r="I24" s="153"/>
      <c r="J24" s="154"/>
      <c r="K24" s="153">
        <v>27.990943472990672</v>
      </c>
      <c r="L24" s="154">
        <v>27.990943472990672</v>
      </c>
      <c r="M24" s="153">
        <v>81.022940556933634</v>
      </c>
      <c r="N24" s="154">
        <v>81.022940556933634</v>
      </c>
      <c r="O24" s="153">
        <v>2807.9861159700758</v>
      </c>
      <c r="P24" s="154">
        <v>2807.9861159700758</v>
      </c>
    </row>
    <row r="25" spans="1:16" s="25" customFormat="1" x14ac:dyDescent="0.2">
      <c r="A25" s="37"/>
      <c r="B25" s="75"/>
      <c r="C25" s="76">
        <v>1.4</v>
      </c>
      <c r="D25" s="390" t="s">
        <v>17</v>
      </c>
      <c r="E25" s="153"/>
      <c r="F25" s="154"/>
      <c r="G25" s="153"/>
      <c r="H25" s="154"/>
      <c r="I25" s="153"/>
      <c r="J25" s="154"/>
      <c r="K25" s="153">
        <v>7481.5902726276445</v>
      </c>
      <c r="L25" s="154">
        <v>7481.5902726276445</v>
      </c>
      <c r="M25" s="153">
        <v>21656.306244745367</v>
      </c>
      <c r="N25" s="154">
        <v>21656.306244745367</v>
      </c>
      <c r="O25" s="153">
        <v>750535.67348262703</v>
      </c>
      <c r="P25" s="154">
        <v>750535.67348262703</v>
      </c>
    </row>
    <row r="26" spans="1:16" s="25" customFormat="1" x14ac:dyDescent="0.2">
      <c r="A26" s="37"/>
      <c r="B26" s="155"/>
      <c r="C26" s="156"/>
      <c r="D26" s="404"/>
      <c r="E26" s="157"/>
      <c r="F26" s="158"/>
      <c r="G26" s="157"/>
      <c r="H26" s="159"/>
      <c r="I26" s="157"/>
      <c r="J26" s="158"/>
      <c r="K26" s="157"/>
      <c r="L26" s="158"/>
      <c r="M26" s="157"/>
      <c r="N26" s="159"/>
      <c r="O26" s="157"/>
      <c r="P26" s="158"/>
    </row>
    <row r="27" spans="1:16" s="25" customFormat="1" x14ac:dyDescent="0.2">
      <c r="A27" s="37"/>
      <c r="B27" s="75" t="s">
        <v>1</v>
      </c>
      <c r="C27" s="111" t="s">
        <v>65</v>
      </c>
      <c r="D27" s="405"/>
      <c r="E27" s="160"/>
      <c r="F27" s="161"/>
      <c r="G27" s="160"/>
      <c r="H27" s="162"/>
      <c r="I27" s="160"/>
      <c r="J27" s="161"/>
      <c r="K27" s="160"/>
      <c r="L27" s="161"/>
      <c r="M27" s="160"/>
      <c r="N27" s="162"/>
      <c r="O27" s="160"/>
      <c r="P27" s="161"/>
    </row>
    <row r="28" spans="1:16" s="25" customFormat="1" x14ac:dyDescent="0.2">
      <c r="A28" s="37"/>
      <c r="B28" s="75"/>
      <c r="C28" s="76">
        <v>2.1</v>
      </c>
      <c r="D28" s="390" t="s">
        <v>39</v>
      </c>
      <c r="E28" s="160"/>
      <c r="F28" s="161"/>
      <c r="G28" s="160"/>
      <c r="H28" s="162"/>
      <c r="I28" s="160"/>
      <c r="J28" s="161"/>
      <c r="K28" s="160"/>
      <c r="L28" s="161"/>
      <c r="M28" s="160"/>
      <c r="N28" s="162"/>
      <c r="O28" s="160"/>
      <c r="P28" s="161"/>
    </row>
    <row r="29" spans="1:16" s="25" customFormat="1" x14ac:dyDescent="0.2">
      <c r="A29" s="37"/>
      <c r="B29" s="75"/>
      <c r="C29" s="76"/>
      <c r="D29" s="390" t="s">
        <v>55</v>
      </c>
      <c r="E29" s="153"/>
      <c r="F29" s="163"/>
      <c r="G29" s="153"/>
      <c r="H29" s="163"/>
      <c r="I29" s="153"/>
      <c r="J29" s="163"/>
      <c r="K29" s="153">
        <v>920897.26535362971</v>
      </c>
      <c r="L29" s="163"/>
      <c r="M29" s="153">
        <v>3193708.5108775445</v>
      </c>
      <c r="N29" s="163"/>
      <c r="O29" s="153">
        <v>164295204.22376883</v>
      </c>
      <c r="P29" s="163"/>
    </row>
    <row r="30" spans="1:16" s="25" customFormat="1" ht="28.5" customHeight="1" x14ac:dyDescent="0.2">
      <c r="A30" s="37"/>
      <c r="B30" s="75"/>
      <c r="C30" s="76"/>
      <c r="D30" s="392" t="s">
        <v>54</v>
      </c>
      <c r="E30" s="164"/>
      <c r="F30" s="154"/>
      <c r="G30" s="164"/>
      <c r="H30" s="154"/>
      <c r="I30" s="164"/>
      <c r="J30" s="154"/>
      <c r="K30" s="164"/>
      <c r="L30" s="154">
        <v>896321.96000000206</v>
      </c>
      <c r="M30" s="164"/>
      <c r="N30" s="154">
        <v>3108480.3700000104</v>
      </c>
      <c r="O30" s="164"/>
      <c r="P30" s="154">
        <v>159910779.42000392</v>
      </c>
    </row>
    <row r="31" spans="1:16" s="37" customFormat="1" x14ac:dyDescent="0.2">
      <c r="B31" s="90"/>
      <c r="C31" s="76">
        <v>2.2000000000000002</v>
      </c>
      <c r="D31" s="390" t="s">
        <v>35</v>
      </c>
      <c r="E31" s="160"/>
      <c r="F31" s="161"/>
      <c r="G31" s="160"/>
      <c r="H31" s="162"/>
      <c r="I31" s="160"/>
      <c r="J31" s="161"/>
      <c r="K31" s="160"/>
      <c r="L31" s="161"/>
      <c r="M31" s="160"/>
      <c r="N31" s="162"/>
      <c r="O31" s="160"/>
      <c r="P31" s="161"/>
    </row>
    <row r="32" spans="1:16" s="37" customFormat="1" ht="30" x14ac:dyDescent="0.2">
      <c r="B32" s="90"/>
      <c r="C32" s="76"/>
      <c r="D32" s="392" t="s">
        <v>51</v>
      </c>
      <c r="E32" s="153"/>
      <c r="F32" s="163"/>
      <c r="G32" s="153"/>
      <c r="H32" s="165"/>
      <c r="I32" s="153"/>
      <c r="J32" s="163"/>
      <c r="K32" s="153">
        <v>68544.402380931308</v>
      </c>
      <c r="L32" s="163"/>
      <c r="M32" s="153">
        <v>237714.72616213316</v>
      </c>
      <c r="N32" s="165"/>
      <c r="O32" s="153">
        <v>12228852.241456935</v>
      </c>
      <c r="P32" s="163"/>
    </row>
    <row r="33" spans="1:16" s="37" customFormat="1" ht="30" x14ac:dyDescent="0.2">
      <c r="B33" s="90"/>
      <c r="C33" s="76"/>
      <c r="D33" s="392" t="s">
        <v>44</v>
      </c>
      <c r="E33" s="164"/>
      <c r="F33" s="154"/>
      <c r="G33" s="164"/>
      <c r="H33" s="166"/>
      <c r="I33" s="164"/>
      <c r="J33" s="154"/>
      <c r="K33" s="164"/>
      <c r="L33" s="154"/>
      <c r="M33" s="164"/>
      <c r="N33" s="166">
        <v>37188.469999999994</v>
      </c>
      <c r="O33" s="164"/>
      <c r="P33" s="154">
        <v>2750463.5597203611</v>
      </c>
    </row>
    <row r="34" spans="1:16" s="25" customFormat="1" x14ac:dyDescent="0.2">
      <c r="A34" s="37"/>
      <c r="B34" s="75"/>
      <c r="C34" s="76">
        <v>2.2999999999999998</v>
      </c>
      <c r="D34" s="390" t="s">
        <v>28</v>
      </c>
      <c r="E34" s="153"/>
      <c r="F34" s="163"/>
      <c r="G34" s="153"/>
      <c r="H34" s="165"/>
      <c r="I34" s="153"/>
      <c r="J34" s="163"/>
      <c r="K34" s="153">
        <v>42317</v>
      </c>
      <c r="L34" s="163"/>
      <c r="M34" s="153">
        <v>228542</v>
      </c>
      <c r="N34" s="165"/>
      <c r="O34" s="153">
        <v>6440037</v>
      </c>
      <c r="P34" s="163"/>
    </row>
    <row r="35" spans="1:16" s="37" customFormat="1" x14ac:dyDescent="0.2">
      <c r="B35" s="90"/>
      <c r="C35" s="76">
        <v>2.4</v>
      </c>
      <c r="D35" s="390" t="s">
        <v>36</v>
      </c>
      <c r="E35" s="160"/>
      <c r="F35" s="161"/>
      <c r="G35" s="160"/>
      <c r="H35" s="162"/>
      <c r="I35" s="160"/>
      <c r="J35" s="161"/>
      <c r="K35" s="160"/>
      <c r="L35" s="161"/>
      <c r="M35" s="160"/>
      <c r="N35" s="162"/>
      <c r="O35" s="160"/>
      <c r="P35" s="161"/>
    </row>
    <row r="36" spans="1:16" s="37" customFormat="1" ht="30" x14ac:dyDescent="0.2">
      <c r="B36" s="90"/>
      <c r="C36" s="76"/>
      <c r="D36" s="392" t="s">
        <v>52</v>
      </c>
      <c r="E36" s="153"/>
      <c r="F36" s="163"/>
      <c r="G36" s="153"/>
      <c r="H36" s="165"/>
      <c r="I36" s="153"/>
      <c r="J36" s="163"/>
      <c r="K36" s="153">
        <v>1005.1336776702262</v>
      </c>
      <c r="L36" s="163"/>
      <c r="M36" s="153">
        <v>3485.8437544739045</v>
      </c>
      <c r="N36" s="165"/>
      <c r="O36" s="153">
        <v>179323.63256785597</v>
      </c>
      <c r="P36" s="163"/>
    </row>
    <row r="37" spans="1:16" s="37" customFormat="1" ht="30" x14ac:dyDescent="0.2">
      <c r="B37" s="90"/>
      <c r="C37" s="76"/>
      <c r="D37" s="392" t="s">
        <v>43</v>
      </c>
      <c r="E37" s="164"/>
      <c r="F37" s="154"/>
      <c r="G37" s="164"/>
      <c r="H37" s="166"/>
      <c r="I37" s="164"/>
      <c r="J37" s="154"/>
      <c r="K37" s="164"/>
      <c r="L37" s="154"/>
      <c r="M37" s="164"/>
      <c r="N37" s="166"/>
      <c r="O37" s="164"/>
      <c r="P37" s="154"/>
    </row>
    <row r="38" spans="1:16" s="25" customFormat="1" x14ac:dyDescent="0.2">
      <c r="A38" s="37"/>
      <c r="B38" s="75"/>
      <c r="C38" s="76">
        <v>2.5</v>
      </c>
      <c r="D38" s="390" t="s">
        <v>29</v>
      </c>
      <c r="E38" s="153"/>
      <c r="F38" s="163"/>
      <c r="G38" s="153"/>
      <c r="H38" s="165"/>
      <c r="I38" s="153"/>
      <c r="J38" s="163"/>
      <c r="K38" s="153">
        <v>634</v>
      </c>
      <c r="L38" s="163"/>
      <c r="M38" s="153">
        <v>3425</v>
      </c>
      <c r="N38" s="165"/>
      <c r="O38" s="153">
        <v>96516</v>
      </c>
      <c r="P38" s="163"/>
    </row>
    <row r="39" spans="1:16" s="25" customFormat="1" x14ac:dyDescent="0.2">
      <c r="A39" s="37"/>
      <c r="B39" s="75"/>
      <c r="C39" s="76">
        <v>2.6</v>
      </c>
      <c r="D39" s="390" t="s">
        <v>31</v>
      </c>
      <c r="E39" s="160"/>
      <c r="F39" s="161"/>
      <c r="G39" s="160"/>
      <c r="H39" s="162"/>
      <c r="I39" s="160"/>
      <c r="J39" s="161"/>
      <c r="K39" s="160"/>
      <c r="L39" s="161"/>
      <c r="M39" s="160"/>
      <c r="N39" s="162"/>
      <c r="O39" s="160"/>
      <c r="P39" s="161"/>
    </row>
    <row r="40" spans="1:16" s="25" customFormat="1" ht="28.5" customHeight="1" x14ac:dyDescent="0.2">
      <c r="A40" s="37"/>
      <c r="B40" s="75"/>
      <c r="C40" s="76"/>
      <c r="D40" s="392" t="s">
        <v>112</v>
      </c>
      <c r="E40" s="153"/>
      <c r="F40" s="163"/>
      <c r="G40" s="153"/>
      <c r="H40" s="165"/>
      <c r="I40" s="153"/>
      <c r="J40" s="163"/>
      <c r="K40" s="153"/>
      <c r="L40" s="163"/>
      <c r="M40" s="153"/>
      <c r="N40" s="165"/>
      <c r="O40" s="153"/>
      <c r="P40" s="163"/>
    </row>
    <row r="41" spans="1:16" s="25" customFormat="1" ht="28.15" customHeight="1" x14ac:dyDescent="0.2">
      <c r="A41" s="37"/>
      <c r="B41" s="75"/>
      <c r="C41" s="76"/>
      <c r="D41" s="392" t="s">
        <v>113</v>
      </c>
      <c r="E41" s="164"/>
      <c r="F41" s="154"/>
      <c r="G41" s="164"/>
      <c r="H41" s="166"/>
      <c r="I41" s="164"/>
      <c r="J41" s="154"/>
      <c r="K41" s="164"/>
      <c r="L41" s="154"/>
      <c r="M41" s="164"/>
      <c r="N41" s="166"/>
      <c r="O41" s="164"/>
      <c r="P41" s="154"/>
    </row>
    <row r="42" spans="1:16" s="25" customFormat="1" x14ac:dyDescent="0.2">
      <c r="A42" s="37"/>
      <c r="B42" s="75"/>
      <c r="C42" s="76">
        <v>2.7</v>
      </c>
      <c r="D42" s="390" t="s">
        <v>37</v>
      </c>
      <c r="E42" s="160"/>
      <c r="F42" s="161"/>
      <c r="G42" s="160"/>
      <c r="H42" s="162"/>
      <c r="I42" s="160"/>
      <c r="J42" s="161"/>
      <c r="K42" s="160"/>
      <c r="L42" s="161"/>
      <c r="M42" s="160"/>
      <c r="N42" s="162"/>
      <c r="O42" s="160"/>
      <c r="P42" s="161"/>
    </row>
    <row r="43" spans="1:16" s="25" customFormat="1" x14ac:dyDescent="0.2">
      <c r="A43" s="37"/>
      <c r="B43" s="75"/>
      <c r="C43" s="76"/>
      <c r="D43" s="392" t="s">
        <v>114</v>
      </c>
      <c r="E43" s="153"/>
      <c r="F43" s="163"/>
      <c r="G43" s="153"/>
      <c r="H43" s="165"/>
      <c r="I43" s="153"/>
      <c r="J43" s="163"/>
      <c r="K43" s="153"/>
      <c r="L43" s="163"/>
      <c r="M43" s="153"/>
      <c r="N43" s="165"/>
      <c r="O43" s="153"/>
      <c r="P43" s="163"/>
    </row>
    <row r="44" spans="1:16" s="37" customFormat="1" ht="30" x14ac:dyDescent="0.2">
      <c r="B44" s="90"/>
      <c r="C44" s="76"/>
      <c r="D44" s="392" t="s">
        <v>115</v>
      </c>
      <c r="E44" s="164"/>
      <c r="F44" s="154"/>
      <c r="G44" s="164"/>
      <c r="H44" s="166"/>
      <c r="I44" s="164"/>
      <c r="J44" s="154"/>
      <c r="K44" s="164"/>
      <c r="L44" s="154"/>
      <c r="M44" s="164"/>
      <c r="N44" s="166"/>
      <c r="O44" s="164"/>
      <c r="P44" s="154"/>
    </row>
    <row r="45" spans="1:16" s="25" customFormat="1" x14ac:dyDescent="0.2">
      <c r="A45" s="37"/>
      <c r="B45" s="75"/>
      <c r="C45" s="167" t="s">
        <v>116</v>
      </c>
      <c r="D45" s="390" t="s">
        <v>30</v>
      </c>
      <c r="E45" s="153"/>
      <c r="F45" s="168"/>
      <c r="G45" s="153"/>
      <c r="H45" s="169"/>
      <c r="I45" s="153"/>
      <c r="J45" s="168"/>
      <c r="K45" s="153"/>
      <c r="L45" s="168"/>
      <c r="M45" s="153"/>
      <c r="N45" s="169"/>
      <c r="O45" s="153"/>
      <c r="P45" s="168"/>
    </row>
    <row r="46" spans="1:16" s="25" customFormat="1" x14ac:dyDescent="0.2">
      <c r="A46" s="37"/>
      <c r="B46" s="75"/>
      <c r="C46" s="76">
        <v>2.9</v>
      </c>
      <c r="D46" s="390" t="s">
        <v>100</v>
      </c>
      <c r="E46" s="160"/>
      <c r="F46" s="170"/>
      <c r="G46" s="160"/>
      <c r="H46" s="171"/>
      <c r="I46" s="160"/>
      <c r="J46" s="170"/>
      <c r="K46" s="160"/>
      <c r="L46" s="170"/>
      <c r="M46" s="160"/>
      <c r="N46" s="171"/>
      <c r="O46" s="160"/>
      <c r="P46" s="170"/>
    </row>
    <row r="47" spans="1:16" s="25" customFormat="1" x14ac:dyDescent="0.2">
      <c r="A47" s="37"/>
      <c r="B47" s="75"/>
      <c r="C47" s="76"/>
      <c r="D47" s="392" t="s">
        <v>117</v>
      </c>
      <c r="E47" s="153"/>
      <c r="F47" s="172"/>
      <c r="G47" s="153"/>
      <c r="H47" s="173"/>
      <c r="I47" s="153"/>
      <c r="J47" s="172"/>
      <c r="K47" s="153"/>
      <c r="L47" s="172"/>
      <c r="M47" s="153"/>
      <c r="N47" s="173"/>
      <c r="O47" s="153"/>
      <c r="P47" s="172"/>
    </row>
    <row r="48" spans="1:16" s="25" customFormat="1" x14ac:dyDescent="0.2">
      <c r="A48" s="37"/>
      <c r="B48" s="75"/>
      <c r="C48" s="76"/>
      <c r="D48" s="390" t="s">
        <v>118</v>
      </c>
      <c r="E48" s="153"/>
      <c r="F48" s="172"/>
      <c r="G48" s="153"/>
      <c r="H48" s="173"/>
      <c r="I48" s="153"/>
      <c r="J48" s="172"/>
      <c r="K48" s="153"/>
      <c r="L48" s="172"/>
      <c r="M48" s="153"/>
      <c r="N48" s="173"/>
      <c r="O48" s="153"/>
      <c r="P48" s="172"/>
    </row>
    <row r="49" spans="1:16" s="25" customFormat="1" x14ac:dyDescent="0.2">
      <c r="A49" s="37"/>
      <c r="B49" s="75"/>
      <c r="C49" s="76"/>
      <c r="D49" s="390" t="s">
        <v>119</v>
      </c>
      <c r="E49" s="153"/>
      <c r="F49" s="168"/>
      <c r="G49" s="153"/>
      <c r="H49" s="169"/>
      <c r="I49" s="153"/>
      <c r="J49" s="168"/>
      <c r="K49" s="153"/>
      <c r="L49" s="168"/>
      <c r="M49" s="153"/>
      <c r="N49" s="169"/>
      <c r="O49" s="153"/>
      <c r="P49" s="168"/>
    </row>
    <row r="50" spans="1:16" s="37" customFormat="1" x14ac:dyDescent="0.2">
      <c r="B50" s="90"/>
      <c r="C50" s="174" t="s">
        <v>14</v>
      </c>
      <c r="D50" s="390" t="s">
        <v>26</v>
      </c>
      <c r="E50" s="153"/>
      <c r="F50" s="154"/>
      <c r="G50" s="153"/>
      <c r="H50" s="166"/>
      <c r="I50" s="153"/>
      <c r="J50" s="154"/>
      <c r="K50" s="153"/>
      <c r="L50" s="154"/>
      <c r="M50" s="153"/>
      <c r="N50" s="166"/>
      <c r="O50" s="153"/>
      <c r="P50" s="154"/>
    </row>
    <row r="51" spans="1:16" s="37" customFormat="1" x14ac:dyDescent="0.2">
      <c r="A51" s="175"/>
      <c r="B51" s="90"/>
      <c r="C51" s="174" t="s">
        <v>120</v>
      </c>
      <c r="D51" s="392"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947495.80141223129</v>
      </c>
      <c r="L51" s="104">
        <f>L30+L33+L37+L41+L44+L47+L48+L50</f>
        <v>896321.96000000206</v>
      </c>
      <c r="M51" s="103">
        <f>M29+M32-M34+M36-M38+M40+M43-M45+M47+M48-M49+M50</f>
        <v>3202942.0807941519</v>
      </c>
      <c r="N51" s="104">
        <f>N30+N33+N37+N41+N44+N47+N48+N50</f>
        <v>3145668.8400000106</v>
      </c>
      <c r="O51" s="103">
        <f>O29+O32-O34+O36-O38+O40+O43-O45+O47+O48-O49+O50</f>
        <v>170166827.09779361</v>
      </c>
      <c r="P51" s="104">
        <f>P30+P33+P37+P41+P44+P47+P48+P50</f>
        <v>162661242.97972429</v>
      </c>
    </row>
    <row r="52" spans="1:16" s="25" customFormat="1" ht="15.75" thickBot="1" x14ac:dyDescent="0.25">
      <c r="A52" s="37"/>
      <c r="B52" s="155"/>
      <c r="C52" s="123"/>
      <c r="D52" s="406"/>
      <c r="E52" s="176"/>
      <c r="F52" s="177"/>
      <c r="G52" s="176"/>
      <c r="H52" s="178"/>
      <c r="I52" s="176"/>
      <c r="J52" s="177"/>
      <c r="K52" s="176"/>
      <c r="L52" s="177"/>
      <c r="M52" s="176"/>
      <c r="N52" s="178"/>
      <c r="O52" s="176"/>
      <c r="P52" s="177"/>
    </row>
    <row r="53" spans="1:16" s="25" customFormat="1" x14ac:dyDescent="0.2">
      <c r="A53" s="37"/>
      <c r="B53" s="24"/>
      <c r="C53" s="24"/>
      <c r="D53" s="24"/>
    </row>
    <row r="54" spans="1:16" s="25" customFormat="1" ht="15.75" x14ac:dyDescent="0.25">
      <c r="A54" s="37"/>
      <c r="B54" s="142"/>
      <c r="C54" s="142" t="s">
        <v>61</v>
      </c>
      <c r="D54" s="142"/>
    </row>
    <row r="55" spans="1:16" s="25" customFormat="1" ht="13.15" customHeight="1" x14ac:dyDescent="0.25">
      <c r="A55" s="37"/>
      <c r="B55" s="142"/>
      <c r="C55" s="142"/>
      <c r="D55" s="179" t="s">
        <v>137</v>
      </c>
    </row>
    <row r="56" spans="1:16" s="25" customFormat="1" ht="15.75" x14ac:dyDescent="0.25">
      <c r="A56" s="37"/>
      <c r="B56" s="142"/>
      <c r="C56" s="142"/>
      <c r="D56" s="142" t="s">
        <v>71</v>
      </c>
    </row>
    <row r="57" spans="1:16" s="25" customFormat="1" ht="13.15" customHeight="1" x14ac:dyDescent="0.25">
      <c r="A57" s="37"/>
      <c r="B57" s="142"/>
      <c r="C57" s="142"/>
      <c r="D57" s="142" t="s">
        <v>66</v>
      </c>
      <c r="E57" s="180"/>
    </row>
    <row r="58" spans="1:16" s="25" customFormat="1" ht="13.15" customHeight="1" x14ac:dyDescent="0.2">
      <c r="A58" s="37"/>
      <c r="B58" s="24"/>
      <c r="C58" s="143"/>
      <c r="D58" s="179" t="s">
        <v>101</v>
      </c>
    </row>
    <row r="59" spans="1:16" s="25" customFormat="1" ht="13.15" customHeight="1" x14ac:dyDescent="0.2">
      <c r="A59" s="37"/>
      <c r="C59" s="145"/>
      <c r="D59" s="14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40" stopIfTrue="1" operator="lessThan">
      <formula>0</formula>
    </cfRule>
  </conditionalFormatting>
  <conditionalFormatting sqref="O49 O45 M45 M49 K45 K49 K40 M40 O40 O38 M38 K38 K34 M34 O34 L41 N41 P41 K32 M32 O32 K36 M36 O36 L33 N33 P33 L37 N37 P37 L44 N44 P44">
    <cfRule type="cellIs" dxfId="64" priority="64" stopIfTrue="1" operator="lessThan">
      <formula>0</formula>
    </cfRule>
  </conditionalFormatting>
  <conditionalFormatting sqref="G22:G25">
    <cfRule type="cellIs" dxfId="63" priority="61" stopIfTrue="1" operator="lessThan">
      <formula>0</formula>
    </cfRule>
  </conditionalFormatting>
  <conditionalFormatting sqref="I22:I25">
    <cfRule type="cellIs" dxfId="62" priority="60" stopIfTrue="1" operator="lessThan">
      <formula>0</formula>
    </cfRule>
  </conditionalFormatting>
  <conditionalFormatting sqref="G29 H30">
    <cfRule type="cellIs" dxfId="61" priority="56" stopIfTrue="1" operator="lessThan">
      <formula>0</formula>
    </cfRule>
  </conditionalFormatting>
  <conditionalFormatting sqref="I29 J30">
    <cfRule type="cellIs" dxfId="60" priority="55" stopIfTrue="1" operator="lessThan">
      <formula>0</formula>
    </cfRule>
  </conditionalFormatting>
  <conditionalFormatting sqref="K29 L30">
    <cfRule type="cellIs" dxfId="59" priority="54" stopIfTrue="1" operator="lessThan">
      <formula>0</formula>
    </cfRule>
  </conditionalFormatting>
  <conditionalFormatting sqref="M29 N30">
    <cfRule type="cellIs" dxfId="58" priority="53" stopIfTrue="1" operator="lessThan">
      <formula>0</formula>
    </cfRule>
  </conditionalFormatting>
  <conditionalFormatting sqref="O29 P30">
    <cfRule type="cellIs" dxfId="57" priority="52" stopIfTrue="1" operator="lessThan">
      <formula>0</formula>
    </cfRule>
  </conditionalFormatting>
  <conditionalFormatting sqref="F22">
    <cfRule type="cellIs" dxfId="56" priority="51" stopIfTrue="1" operator="lessThan">
      <formula>0</formula>
    </cfRule>
  </conditionalFormatting>
  <conditionalFormatting sqref="F23">
    <cfRule type="cellIs" dxfId="55" priority="50" stopIfTrue="1" operator="lessThan">
      <formula>0</formula>
    </cfRule>
  </conditionalFormatting>
  <conditionalFormatting sqref="F24">
    <cfRule type="cellIs" dxfId="54" priority="49" stopIfTrue="1" operator="lessThan">
      <formula>0</formula>
    </cfRule>
  </conditionalFormatting>
  <conditionalFormatting sqref="F25">
    <cfRule type="cellIs" dxfId="53" priority="48" stopIfTrue="1" operator="lessThan">
      <formula>0</formula>
    </cfRule>
  </conditionalFormatting>
  <conditionalFormatting sqref="H22">
    <cfRule type="cellIs" dxfId="52" priority="47" stopIfTrue="1" operator="lessThan">
      <formula>0</formula>
    </cfRule>
  </conditionalFormatting>
  <conditionalFormatting sqref="H23">
    <cfRule type="cellIs" dxfId="51" priority="46" stopIfTrue="1" operator="lessThan">
      <formula>0</formula>
    </cfRule>
  </conditionalFormatting>
  <conditionalFormatting sqref="H24">
    <cfRule type="cellIs" dxfId="50" priority="45" stopIfTrue="1" operator="lessThan">
      <formula>0</formula>
    </cfRule>
  </conditionalFormatting>
  <conditionalFormatting sqref="H25">
    <cfRule type="cellIs" dxfId="49" priority="44" stopIfTrue="1" operator="lessThan">
      <formula>0</formula>
    </cfRule>
  </conditionalFormatting>
  <conditionalFormatting sqref="J22">
    <cfRule type="cellIs" dxfId="48" priority="43" stopIfTrue="1" operator="lessThan">
      <formula>0</formula>
    </cfRule>
  </conditionalFormatting>
  <conditionalFormatting sqref="J23">
    <cfRule type="cellIs" dxfId="47" priority="42" stopIfTrue="1" operator="lessThan">
      <formula>0</formula>
    </cfRule>
  </conditionalFormatting>
  <conditionalFormatting sqref="J24">
    <cfRule type="cellIs" dxfId="46" priority="41" stopIfTrue="1" operator="lessThan">
      <formula>0</formula>
    </cfRule>
  </conditionalFormatting>
  <conditionalFormatting sqref="J25">
    <cfRule type="cellIs" dxfId="45" priority="40" stopIfTrue="1" operator="lessThan">
      <formula>0</formula>
    </cfRule>
  </conditionalFormatting>
  <conditionalFormatting sqref="E51">
    <cfRule type="cellIs" dxfId="44" priority="39" stopIfTrue="1" operator="lessThan">
      <formula>0</formula>
    </cfRule>
  </conditionalFormatting>
  <conditionalFormatting sqref="F51">
    <cfRule type="cellIs" dxfId="43" priority="38" stopIfTrue="1" operator="lessThan">
      <formula>0</formula>
    </cfRule>
  </conditionalFormatting>
  <conditionalFormatting sqref="G51">
    <cfRule type="cellIs" dxfId="42" priority="25" stopIfTrue="1" operator="lessThan">
      <formula>0</formula>
    </cfRule>
  </conditionalFormatting>
  <conditionalFormatting sqref="H51">
    <cfRule type="cellIs" dxfId="41" priority="24" stopIfTrue="1" operator="lessThan">
      <formula>0</formula>
    </cfRule>
  </conditionalFormatting>
  <conditionalFormatting sqref="I51">
    <cfRule type="cellIs" dxfId="40" priority="23" stopIfTrue="1" operator="lessThan">
      <formula>0</formula>
    </cfRule>
  </conditionalFormatting>
  <conditionalFormatting sqref="J51">
    <cfRule type="cellIs" dxfId="39" priority="22" stopIfTrue="1" operator="lessThan">
      <formula>0</formula>
    </cfRule>
  </conditionalFormatting>
  <conditionalFormatting sqref="K51">
    <cfRule type="cellIs" dxfId="38" priority="21" stopIfTrue="1" operator="lessThan">
      <formula>0</formula>
    </cfRule>
  </conditionalFormatting>
  <conditionalFormatting sqref="L51">
    <cfRule type="cellIs" dxfId="37" priority="20" stopIfTrue="1" operator="lessThan">
      <formula>0</formula>
    </cfRule>
  </conditionalFormatting>
  <conditionalFormatting sqref="M51">
    <cfRule type="cellIs" dxfId="36" priority="19" stopIfTrue="1" operator="lessThan">
      <formula>0</formula>
    </cfRule>
  </conditionalFormatting>
  <conditionalFormatting sqref="N51">
    <cfRule type="cellIs" dxfId="35" priority="18" stopIfTrue="1" operator="lessThan">
      <formula>0</formula>
    </cfRule>
  </conditionalFormatting>
  <conditionalFormatting sqref="O51">
    <cfRule type="cellIs" dxfId="34" priority="17" stopIfTrue="1" operator="lessThan">
      <formula>0</formula>
    </cfRule>
  </conditionalFormatting>
  <conditionalFormatting sqref="P51">
    <cfRule type="cellIs" dxfId="33" priority="16" stopIfTrue="1" operator="lessThan">
      <formula>0</formula>
    </cfRule>
  </conditionalFormatting>
  <conditionalFormatting sqref="O22:O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M22:M25">
    <cfRule type="cellIs" dxfId="27" priority="10" stopIfTrue="1" operator="lessThan">
      <formula>0</formula>
    </cfRule>
  </conditionalFormatting>
  <conditionalFormatting sqref="N22">
    <cfRule type="cellIs" dxfId="26" priority="9" stopIfTrue="1" operator="lessThan">
      <formula>0</formula>
    </cfRule>
  </conditionalFormatting>
  <conditionalFormatting sqref="N23">
    <cfRule type="cellIs" dxfId="25" priority="8" stopIfTrue="1" operator="lessThan">
      <formula>0</formula>
    </cfRule>
  </conditionalFormatting>
  <conditionalFormatting sqref="N24">
    <cfRule type="cellIs" dxfId="24" priority="7" stopIfTrue="1" operator="lessThan">
      <formula>0</formula>
    </cfRule>
  </conditionalFormatting>
  <conditionalFormatting sqref="N25">
    <cfRule type="cellIs" dxfId="23" priority="6" stopIfTrue="1" operator="lessThan">
      <formula>0</formula>
    </cfRule>
  </conditionalFormatting>
  <conditionalFormatting sqref="K22:K25">
    <cfRule type="cellIs" dxfId="22" priority="5" stopIfTrue="1" operator="lessThan">
      <formula>0</formula>
    </cfRule>
  </conditionalFormatting>
  <conditionalFormatting sqref="L22">
    <cfRule type="cellIs" dxfId="21" priority="4" stopIfTrue="1" operator="lessThan">
      <formula>0</formula>
    </cfRule>
  </conditionalFormatting>
  <conditionalFormatting sqref="L23">
    <cfRule type="cellIs" dxfId="20" priority="3" stopIfTrue="1" operator="lessThan">
      <formula>0</formula>
    </cfRule>
  </conditionalFormatting>
  <conditionalFormatting sqref="L24">
    <cfRule type="cellIs" dxfId="19" priority="2" stopIfTrue="1" operator="lessThan">
      <formula>0</formula>
    </cfRule>
  </conditionalFormatting>
  <conditionalFormatting sqref="L25">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18" sqref="D18"/>
    </sheetView>
  </sheetViews>
  <sheetFormatPr defaultRowHeight="15" x14ac:dyDescent="0.2"/>
  <cols>
    <col min="1" max="1" width="1.7109375" style="2" customWidth="1"/>
    <col min="2" max="2" width="69.7109375" style="183"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1">
        <f>'Cover Page'!C7</f>
        <v>0</v>
      </c>
      <c r="D6" s="332" t="s">
        <v>125</v>
      </c>
    </row>
    <row r="7" spans="2:5" s="2" customFormat="1" ht="15.75" customHeight="1" x14ac:dyDescent="0.25">
      <c r="B7" s="42" t="s">
        <v>88</v>
      </c>
    </row>
    <row r="8" spans="2:5" s="2" customFormat="1" ht="15" customHeight="1" x14ac:dyDescent="0.2">
      <c r="B8" s="182" t="str">
        <f>'Cover Page'!C8</f>
        <v>Aetna Life Insurance Company</v>
      </c>
    </row>
    <row r="9" spans="2:5" s="2" customFormat="1" ht="15.75" customHeight="1" x14ac:dyDescent="0.25">
      <c r="B9" s="52" t="s">
        <v>90</v>
      </c>
    </row>
    <row r="10" spans="2:5" s="2" customFormat="1" ht="15" customHeight="1" x14ac:dyDescent="0.2">
      <c r="B10" s="182">
        <f>'Cover Page'!C9</f>
        <v>0</v>
      </c>
    </row>
    <row r="11" spans="2:5" s="2" customFormat="1" ht="15.75" x14ac:dyDescent="0.25">
      <c r="B11" s="52" t="s">
        <v>85</v>
      </c>
    </row>
    <row r="12" spans="2:5" s="2" customFormat="1" x14ac:dyDescent="0.2">
      <c r="B12" s="182" t="str">
        <f>'Cover Page'!C6</f>
        <v>2022</v>
      </c>
    </row>
    <row r="13" spans="2:5" s="2" customFormat="1" x14ac:dyDescent="0.2">
      <c r="B13" s="183"/>
    </row>
    <row r="14" spans="2:5" s="2" customFormat="1" ht="15.75" thickBot="1" x14ac:dyDescent="0.25">
      <c r="B14" s="183"/>
    </row>
    <row r="15" spans="2:5" s="183" customFormat="1" ht="16.5" thickBot="1" x14ac:dyDescent="0.3">
      <c r="B15" s="184" t="s">
        <v>74</v>
      </c>
      <c r="C15" s="191" t="s">
        <v>75</v>
      </c>
      <c r="D15" s="374" t="s">
        <v>76</v>
      </c>
      <c r="E15" s="192"/>
    </row>
    <row r="16" spans="2:5" s="194" customFormat="1" ht="16.5" thickBot="1" x14ac:dyDescent="0.3">
      <c r="B16" s="185">
        <v>1</v>
      </c>
      <c r="C16" s="193">
        <v>2</v>
      </c>
      <c r="D16" s="373">
        <v>3</v>
      </c>
    </row>
    <row r="17" spans="2:5" s="183" customFormat="1" ht="15.75" x14ac:dyDescent="0.25">
      <c r="B17" s="186" t="s">
        <v>77</v>
      </c>
      <c r="C17" s="195"/>
      <c r="D17" s="330"/>
      <c r="E17" s="192"/>
    </row>
    <row r="18" spans="2:5" s="183" customFormat="1" ht="90" x14ac:dyDescent="0.2">
      <c r="B18" s="413" t="s">
        <v>177</v>
      </c>
      <c r="C18" s="196"/>
      <c r="D18" s="331" t="s">
        <v>178</v>
      </c>
      <c r="E18" s="192"/>
    </row>
    <row r="19" spans="2:5" s="183" customFormat="1" ht="35.25" customHeight="1" x14ac:dyDescent="0.2">
      <c r="B19" s="187"/>
      <c r="C19" s="196"/>
      <c r="D19" s="331"/>
      <c r="E19" s="192"/>
    </row>
    <row r="20" spans="2:5" s="183" customFormat="1" ht="35.25" customHeight="1" x14ac:dyDescent="0.2">
      <c r="B20" s="187"/>
      <c r="C20" s="196"/>
      <c r="D20" s="331"/>
      <c r="E20" s="192"/>
    </row>
    <row r="21" spans="2:5" s="183" customFormat="1" ht="35.25" customHeight="1" x14ac:dyDescent="0.2">
      <c r="B21" s="187"/>
      <c r="C21" s="196"/>
      <c r="D21" s="331"/>
      <c r="E21" s="192"/>
    </row>
    <row r="22" spans="2:5" s="183" customFormat="1" ht="35.25" customHeight="1" x14ac:dyDescent="0.2">
      <c r="B22" s="187"/>
      <c r="C22" s="196"/>
      <c r="D22" s="331"/>
      <c r="E22" s="192"/>
    </row>
    <row r="23" spans="2:5" s="183" customFormat="1" ht="35.25" customHeight="1" thickBot="1" x14ac:dyDescent="0.25">
      <c r="B23" s="187"/>
      <c r="C23" s="196"/>
      <c r="D23" s="331"/>
      <c r="E23" s="192"/>
    </row>
    <row r="24" spans="2:5" s="183" customFormat="1" ht="15.75" x14ac:dyDescent="0.25">
      <c r="B24" s="186" t="s">
        <v>78</v>
      </c>
      <c r="C24" s="195"/>
      <c r="D24" s="330"/>
      <c r="E24" s="192"/>
    </row>
    <row r="25" spans="2:5" s="183" customFormat="1" x14ac:dyDescent="0.2">
      <c r="B25" s="188" t="s">
        <v>79</v>
      </c>
      <c r="C25" s="197"/>
      <c r="D25" s="329"/>
      <c r="E25" s="192"/>
    </row>
    <row r="26" spans="2:5" s="183" customFormat="1" ht="135" x14ac:dyDescent="0.2">
      <c r="B26" s="187" t="s">
        <v>174</v>
      </c>
      <c r="C26" s="196"/>
      <c r="D26" s="414" t="s">
        <v>175</v>
      </c>
      <c r="E26" s="192"/>
    </row>
    <row r="27" spans="2:5" s="183" customFormat="1" ht="90" x14ac:dyDescent="0.2">
      <c r="B27" s="187"/>
      <c r="C27" s="196"/>
      <c r="D27" s="331" t="s">
        <v>176</v>
      </c>
      <c r="E27" s="192"/>
    </row>
    <row r="28" spans="2:5" s="183" customFormat="1" ht="35.25" customHeight="1" x14ac:dyDescent="0.2">
      <c r="B28" s="187"/>
      <c r="C28" s="196"/>
      <c r="D28" s="331"/>
      <c r="E28" s="192"/>
    </row>
    <row r="29" spans="2:5" s="183" customFormat="1" ht="35.25" customHeight="1" x14ac:dyDescent="0.2">
      <c r="B29" s="187"/>
      <c r="C29" s="198"/>
      <c r="D29" s="331"/>
      <c r="E29" s="192"/>
    </row>
    <row r="30" spans="2:5" s="183" customFormat="1" ht="35.25" customHeight="1" x14ac:dyDescent="0.2">
      <c r="B30" s="187"/>
      <c r="C30" s="198"/>
      <c r="D30" s="331"/>
      <c r="E30" s="192"/>
    </row>
    <row r="31" spans="2:5" s="183" customFormat="1" ht="35.25" customHeight="1" x14ac:dyDescent="0.2">
      <c r="B31" s="187"/>
      <c r="C31" s="199"/>
      <c r="D31" s="331"/>
      <c r="E31" s="192"/>
    </row>
    <row r="32" spans="2:5" s="183" customFormat="1" x14ac:dyDescent="0.2">
      <c r="B32" s="189" t="s">
        <v>80</v>
      </c>
      <c r="C32" s="200"/>
      <c r="D32" s="329"/>
      <c r="E32" s="192"/>
    </row>
    <row r="33" spans="2:5" s="183" customFormat="1" ht="90" x14ac:dyDescent="0.2">
      <c r="B33" s="187" t="s">
        <v>173</v>
      </c>
      <c r="C33" s="196"/>
      <c r="D33" s="414" t="s">
        <v>171</v>
      </c>
      <c r="E33" s="192"/>
    </row>
    <row r="34" spans="2:5" s="183" customFormat="1" ht="90" x14ac:dyDescent="0.2">
      <c r="B34" s="187"/>
      <c r="C34" s="196"/>
      <c r="D34" s="414" t="s">
        <v>172</v>
      </c>
      <c r="E34" s="192"/>
    </row>
    <row r="35" spans="2:5" s="183" customFormat="1" ht="35.25" customHeight="1" x14ac:dyDescent="0.2">
      <c r="B35" s="187"/>
      <c r="C35" s="196"/>
      <c r="D35" s="331"/>
      <c r="E35" s="192"/>
    </row>
    <row r="36" spans="2:5" s="183" customFormat="1" ht="35.25" customHeight="1" x14ac:dyDescent="0.2">
      <c r="B36" s="187"/>
      <c r="C36" s="198"/>
      <c r="D36" s="331"/>
      <c r="E36" s="192"/>
    </row>
    <row r="37" spans="2:5" s="183" customFormat="1" ht="35.25" customHeight="1" x14ac:dyDescent="0.2">
      <c r="B37" s="187"/>
      <c r="C37" s="198"/>
      <c r="D37" s="331"/>
      <c r="E37" s="192"/>
    </row>
    <row r="38" spans="2:5" s="183" customFormat="1" ht="35.25" customHeight="1" x14ac:dyDescent="0.2">
      <c r="B38" s="187"/>
      <c r="C38" s="199"/>
      <c r="D38" s="331"/>
      <c r="E38" s="192"/>
    </row>
    <row r="39" spans="2:5" s="183" customFormat="1" x14ac:dyDescent="0.2">
      <c r="B39" s="189" t="s">
        <v>81</v>
      </c>
      <c r="C39" s="200"/>
      <c r="D39" s="329"/>
      <c r="E39" s="192"/>
    </row>
    <row r="40" spans="2:5" s="183" customFormat="1" ht="35.25" customHeight="1" x14ac:dyDescent="0.2">
      <c r="B40" s="187"/>
      <c r="C40" s="196"/>
      <c r="D40" s="331"/>
      <c r="E40" s="192"/>
    </row>
    <row r="41" spans="2:5" s="183" customFormat="1" ht="35.25" customHeight="1" x14ac:dyDescent="0.2">
      <c r="B41" s="187"/>
      <c r="C41" s="196"/>
      <c r="D41" s="331"/>
      <c r="E41" s="192"/>
    </row>
    <row r="42" spans="2:5" s="183" customFormat="1" ht="35.25" customHeight="1" x14ac:dyDescent="0.2">
      <c r="B42" s="187"/>
      <c r="C42" s="196"/>
      <c r="D42" s="331"/>
      <c r="E42" s="192"/>
    </row>
    <row r="43" spans="2:5" s="183" customFormat="1" ht="35.25" customHeight="1" x14ac:dyDescent="0.2">
      <c r="B43" s="187"/>
      <c r="C43" s="198"/>
      <c r="D43" s="331"/>
      <c r="E43" s="192"/>
    </row>
    <row r="44" spans="2:5" s="183" customFormat="1" ht="35.25" customHeight="1" x14ac:dyDescent="0.2">
      <c r="B44" s="187"/>
      <c r="C44" s="198"/>
      <c r="D44" s="331"/>
      <c r="E44" s="192"/>
    </row>
    <row r="45" spans="2:5" s="183" customFormat="1" ht="35.25" customHeight="1" x14ac:dyDescent="0.2">
      <c r="B45" s="187"/>
      <c r="C45" s="199"/>
      <c r="D45" s="331"/>
      <c r="E45" s="192"/>
    </row>
    <row r="46" spans="2:5" s="183" customFormat="1" x14ac:dyDescent="0.2">
      <c r="B46" s="189" t="s">
        <v>82</v>
      </c>
      <c r="C46" s="200"/>
      <c r="D46" s="329"/>
      <c r="E46" s="192"/>
    </row>
    <row r="47" spans="2:5" s="183" customFormat="1" ht="60" x14ac:dyDescent="0.2">
      <c r="B47" s="187" t="s">
        <v>169</v>
      </c>
      <c r="C47" s="196"/>
      <c r="D47" s="414" t="s">
        <v>170</v>
      </c>
      <c r="E47" s="192"/>
    </row>
    <row r="48" spans="2:5" s="183" customFormat="1" ht="35.25" customHeight="1" x14ac:dyDescent="0.2">
      <c r="B48" s="187"/>
      <c r="C48" s="196"/>
      <c r="D48" s="331"/>
      <c r="E48" s="192"/>
    </row>
    <row r="49" spans="2:5" s="183" customFormat="1" ht="35.25" customHeight="1" x14ac:dyDescent="0.2">
      <c r="B49" s="187"/>
      <c r="C49" s="196"/>
      <c r="D49" s="331"/>
      <c r="E49" s="192"/>
    </row>
    <row r="50" spans="2:5" s="183" customFormat="1" ht="35.25" customHeight="1" x14ac:dyDescent="0.2">
      <c r="B50" s="187"/>
      <c r="C50" s="198"/>
      <c r="D50" s="331"/>
      <c r="E50" s="192"/>
    </row>
    <row r="51" spans="2:5" s="183" customFormat="1" ht="35.25" customHeight="1" x14ac:dyDescent="0.2">
      <c r="B51" s="187"/>
      <c r="C51" s="198"/>
      <c r="D51" s="331"/>
      <c r="E51" s="192"/>
    </row>
    <row r="52" spans="2:5" s="183" customFormat="1" ht="35.25" customHeight="1" thickBot="1" x14ac:dyDescent="0.25">
      <c r="B52" s="187"/>
      <c r="C52" s="199"/>
      <c r="D52" s="331"/>
      <c r="E52" s="192"/>
    </row>
    <row r="53" spans="2:5" s="183" customFormat="1" ht="15.75" x14ac:dyDescent="0.25">
      <c r="B53" s="186" t="s">
        <v>108</v>
      </c>
      <c r="C53" s="195"/>
      <c r="D53" s="330"/>
      <c r="E53" s="192"/>
    </row>
    <row r="54" spans="2:5" s="183" customFormat="1" x14ac:dyDescent="0.2">
      <c r="B54" s="190" t="s">
        <v>109</v>
      </c>
      <c r="C54" s="197"/>
      <c r="D54" s="329"/>
      <c r="E54" s="192"/>
    </row>
    <row r="55" spans="2:5" s="203" customFormat="1" ht="90" x14ac:dyDescent="0.2">
      <c r="B55" s="413" t="s">
        <v>168</v>
      </c>
      <c r="C55" s="201"/>
      <c r="D55" s="331" t="s">
        <v>167</v>
      </c>
      <c r="E55" s="202"/>
    </row>
    <row r="56" spans="2:5" s="203" customFormat="1" ht="35.25" customHeight="1" x14ac:dyDescent="0.2">
      <c r="B56" s="187"/>
      <c r="C56" s="198"/>
      <c r="D56" s="331"/>
      <c r="E56" s="202"/>
    </row>
    <row r="57" spans="2:5" s="203" customFormat="1" ht="35.25" customHeight="1" x14ac:dyDescent="0.2">
      <c r="B57" s="187"/>
      <c r="C57" s="198"/>
      <c r="D57" s="331"/>
      <c r="E57" s="202"/>
    </row>
    <row r="58" spans="2:5" s="203" customFormat="1" ht="35.25" customHeight="1" x14ac:dyDescent="0.2">
      <c r="B58" s="187"/>
      <c r="C58" s="198"/>
      <c r="D58" s="331"/>
      <c r="E58" s="202"/>
    </row>
    <row r="59" spans="2:5" s="203" customFormat="1" ht="35.25" customHeight="1" x14ac:dyDescent="0.2">
      <c r="B59" s="187"/>
      <c r="C59" s="198"/>
      <c r="D59" s="331"/>
      <c r="E59" s="202"/>
    </row>
    <row r="60" spans="2:5" s="203" customFormat="1" ht="35.25" customHeight="1" x14ac:dyDescent="0.2">
      <c r="B60" s="187"/>
      <c r="C60" s="204"/>
      <c r="D60" s="331"/>
      <c r="E60" s="202"/>
    </row>
    <row r="61" spans="2:5" s="183" customFormat="1" x14ac:dyDescent="0.2">
      <c r="B61" s="190" t="s">
        <v>110</v>
      </c>
      <c r="C61" s="197"/>
      <c r="D61" s="329"/>
      <c r="E61" s="192"/>
    </row>
    <row r="62" spans="2:5" s="203" customFormat="1" ht="135" x14ac:dyDescent="0.2">
      <c r="B62" s="413" t="s">
        <v>166</v>
      </c>
      <c r="C62" s="201"/>
      <c r="D62" s="331" t="s">
        <v>165</v>
      </c>
      <c r="E62" s="202"/>
    </row>
    <row r="63" spans="2:5" s="203" customFormat="1" ht="35.25" customHeight="1" x14ac:dyDescent="0.2">
      <c r="B63" s="187"/>
      <c r="C63" s="196"/>
      <c r="D63" s="331"/>
      <c r="E63" s="202"/>
    </row>
    <row r="64" spans="2:5" s="203" customFormat="1" ht="35.25" customHeight="1" x14ac:dyDescent="0.2">
      <c r="B64" s="187"/>
      <c r="C64" s="198"/>
      <c r="D64" s="331"/>
      <c r="E64" s="202"/>
    </row>
    <row r="65" spans="2:5" s="203" customFormat="1" ht="35.25" customHeight="1" x14ac:dyDescent="0.2">
      <c r="B65" s="187"/>
      <c r="C65" s="198"/>
      <c r="D65" s="331"/>
      <c r="E65" s="202"/>
    </row>
    <row r="66" spans="2:5" s="203" customFormat="1" ht="35.25" customHeight="1" x14ac:dyDescent="0.2">
      <c r="B66" s="187"/>
      <c r="C66" s="198"/>
      <c r="D66" s="331"/>
      <c r="E66" s="202"/>
    </row>
    <row r="67" spans="2:5" s="203" customFormat="1" ht="35.25" customHeight="1" x14ac:dyDescent="0.2">
      <c r="B67" s="187"/>
      <c r="C67" s="204"/>
      <c r="D67" s="331"/>
      <c r="E67" s="202"/>
    </row>
    <row r="68" spans="2:5" s="183" customFormat="1" x14ac:dyDescent="0.2">
      <c r="B68" s="190" t="s">
        <v>111</v>
      </c>
      <c r="C68" s="197"/>
      <c r="D68" s="329"/>
      <c r="E68" s="192"/>
    </row>
    <row r="69" spans="2:5" s="203" customFormat="1" ht="35.25" customHeight="1" x14ac:dyDescent="0.2">
      <c r="B69" s="187"/>
      <c r="C69" s="201"/>
      <c r="D69" s="331"/>
      <c r="E69" s="202"/>
    </row>
    <row r="70" spans="2:5" s="203" customFormat="1" ht="35.25" customHeight="1" x14ac:dyDescent="0.2">
      <c r="B70" s="187"/>
      <c r="C70" s="196"/>
      <c r="D70" s="331"/>
      <c r="E70" s="202"/>
    </row>
    <row r="71" spans="2:5" s="203" customFormat="1" ht="35.25" customHeight="1" x14ac:dyDescent="0.2">
      <c r="B71" s="187"/>
      <c r="C71" s="198"/>
      <c r="D71" s="331"/>
      <c r="E71" s="202"/>
    </row>
    <row r="72" spans="2:5" s="203" customFormat="1" ht="35.25" customHeight="1" x14ac:dyDescent="0.2">
      <c r="B72" s="187"/>
      <c r="C72" s="198"/>
      <c r="D72" s="331"/>
      <c r="E72" s="202"/>
    </row>
    <row r="73" spans="2:5" s="203" customFormat="1" ht="35.25" customHeight="1" x14ac:dyDescent="0.2">
      <c r="B73" s="187"/>
      <c r="C73" s="198"/>
      <c r="D73" s="331"/>
      <c r="E73" s="202"/>
    </row>
    <row r="74" spans="2:5" s="203" customFormat="1" ht="35.25" customHeight="1" x14ac:dyDescent="0.2">
      <c r="B74" s="187"/>
      <c r="C74" s="204"/>
      <c r="D74" s="331"/>
      <c r="E74" s="202"/>
    </row>
    <row r="75" spans="2:5" s="183" customFormat="1" x14ac:dyDescent="0.2">
      <c r="B75" s="190" t="s">
        <v>128</v>
      </c>
      <c r="C75" s="197"/>
      <c r="D75" s="329"/>
      <c r="E75" s="192"/>
    </row>
    <row r="76" spans="2:5" s="203" customFormat="1" ht="90" x14ac:dyDescent="0.2">
      <c r="B76" s="187"/>
      <c r="C76" s="201"/>
      <c r="D76" s="331" t="s">
        <v>164</v>
      </c>
      <c r="E76" s="202"/>
    </row>
    <row r="77" spans="2:5" s="203" customFormat="1" ht="35.25" customHeight="1" x14ac:dyDescent="0.2">
      <c r="B77" s="187"/>
      <c r="C77" s="196"/>
      <c r="D77" s="331"/>
      <c r="E77" s="202"/>
    </row>
    <row r="78" spans="2:5" s="203" customFormat="1" ht="35.25" customHeight="1" x14ac:dyDescent="0.2">
      <c r="B78" s="187"/>
      <c r="C78" s="198"/>
      <c r="D78" s="331"/>
      <c r="E78" s="202"/>
    </row>
    <row r="79" spans="2:5" s="203" customFormat="1" ht="35.25" customHeight="1" x14ac:dyDescent="0.2">
      <c r="B79" s="187"/>
      <c r="C79" s="198"/>
      <c r="D79" s="331"/>
      <c r="E79" s="202"/>
    </row>
    <row r="80" spans="2:5" s="203" customFormat="1" ht="35.25" customHeight="1" x14ac:dyDescent="0.2">
      <c r="B80" s="187"/>
      <c r="C80" s="198"/>
      <c r="D80" s="331"/>
      <c r="E80" s="202"/>
    </row>
    <row r="81" spans="2:5" s="203" customFormat="1" ht="35.25" customHeight="1" thickBot="1" x14ac:dyDescent="0.25">
      <c r="B81" s="375"/>
      <c r="C81" s="205"/>
      <c r="D81" s="376"/>
      <c r="E81" s="202"/>
    </row>
    <row r="82" spans="2:5" s="183" customFormat="1" x14ac:dyDescent="0.2"/>
    <row r="83" spans="2:5" s="183" customFormat="1" ht="15.75" x14ac:dyDescent="0.25">
      <c r="B83" s="142" t="s">
        <v>61</v>
      </c>
      <c r="C83" s="142"/>
    </row>
    <row r="84" spans="2:5" s="183" customFormat="1" ht="15.75" x14ac:dyDescent="0.2">
      <c r="B84" s="293" t="s">
        <v>137</v>
      </c>
      <c r="C84" s="293"/>
    </row>
    <row r="85" spans="2:5" s="183" customFormat="1" ht="15.75" x14ac:dyDescent="0.25">
      <c r="B85" s="142" t="s">
        <v>70</v>
      </c>
      <c r="C85" s="45"/>
    </row>
    <row r="86" spans="2:5" s="183" customFormat="1" ht="15.75" x14ac:dyDescent="0.25">
      <c r="B86" s="142" t="s">
        <v>66</v>
      </c>
      <c r="C86" s="45"/>
    </row>
    <row r="87" spans="2:5" s="183" customFormat="1" ht="15.75" x14ac:dyDescent="0.2">
      <c r="B87" s="293" t="s">
        <v>101</v>
      </c>
      <c r="C87" s="293"/>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70" zoomScaleNormal="70" workbookViewId="0">
      <selection activeCell="Y43" sqref="Y43"/>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28515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7109375" style="9" bestFit="1" customWidth="1"/>
    <col min="14" max="14" width="16.7109375" style="11" customWidth="1"/>
    <col min="15" max="16" width="16.7109375" style="9" bestFit="1" customWidth="1"/>
    <col min="17" max="18" width="15.5703125" style="9" bestFit="1" customWidth="1"/>
    <col min="19" max="19" width="16.28515625" style="9" bestFit="1" customWidth="1"/>
    <col min="20" max="21" width="16.7109375" style="9" bestFit="1" customWidth="1"/>
    <col min="22" max="22" width="17.28515625" style="9" customWidth="1"/>
    <col min="23" max="24" width="16.7109375" style="9" bestFit="1" customWidth="1"/>
    <col min="25" max="25" width="18.7109375" style="9" bestFit="1" customWidth="1"/>
    <col min="26" max="26" width="18.7109375" style="11" bestFit="1" customWidth="1"/>
    <col min="27" max="28" width="18.71093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6"/>
      <c r="D2" s="206"/>
      <c r="E2" s="4"/>
      <c r="F2" s="366" t="s">
        <v>62</v>
      </c>
      <c r="G2" s="366"/>
      <c r="H2" s="13"/>
      <c r="I2" s="365" t="s">
        <v>62</v>
      </c>
      <c r="J2" s="365"/>
      <c r="K2" s="365" t="s">
        <v>62</v>
      </c>
      <c r="L2" s="365"/>
      <c r="M2" s="365"/>
      <c r="N2" s="365"/>
      <c r="Q2" s="17"/>
      <c r="R2" s="365" t="s">
        <v>62</v>
      </c>
      <c r="S2" s="365"/>
      <c r="T2" s="13"/>
      <c r="U2" s="365" t="s">
        <v>62</v>
      </c>
      <c r="V2" s="365"/>
      <c r="W2" s="365" t="s">
        <v>62</v>
      </c>
      <c r="X2" s="365"/>
      <c r="Y2" s="365"/>
      <c r="Z2" s="365"/>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6"/>
      <c r="C6" s="362"/>
      <c r="D6" s="181">
        <f>'Cover Page'!C7</f>
        <v>0</v>
      </c>
      <c r="E6" s="22"/>
      <c r="F6" s="332" t="s">
        <v>126</v>
      </c>
      <c r="G6" s="333"/>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3"/>
      <c r="G7" s="333"/>
      <c r="H7" s="10"/>
      <c r="I7" s="10"/>
      <c r="J7" s="10"/>
      <c r="K7" s="8"/>
      <c r="L7" s="8"/>
      <c r="M7" s="8"/>
      <c r="N7" s="10"/>
      <c r="O7" s="12"/>
      <c r="P7" s="10"/>
      <c r="Q7" s="19"/>
      <c r="R7" s="10"/>
      <c r="S7" s="10"/>
      <c r="T7" s="10"/>
      <c r="U7" s="3"/>
      <c r="V7" s="10"/>
      <c r="W7" s="8"/>
      <c r="X7" s="8"/>
      <c r="Y7" s="8"/>
      <c r="Z7" s="10"/>
      <c r="AA7" s="12"/>
      <c r="AB7" s="10"/>
    </row>
    <row r="8" spans="1:28" ht="15" customHeight="1" x14ac:dyDescent="0.2">
      <c r="B8" s="386"/>
      <c r="C8" s="362"/>
      <c r="D8" s="363" t="str">
        <f>'Cover Page'!C8</f>
        <v>Aetna Life Insurance Company</v>
      </c>
      <c r="E8" s="22"/>
      <c r="F8" s="333"/>
      <c r="G8" s="333"/>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3"/>
      <c r="G9" s="333"/>
      <c r="H9" s="10"/>
      <c r="I9" s="10"/>
      <c r="J9" s="10"/>
      <c r="K9" s="8"/>
      <c r="L9" s="8"/>
      <c r="M9" s="8"/>
      <c r="N9" s="10"/>
      <c r="O9" s="12"/>
      <c r="P9" s="10"/>
      <c r="Q9" s="19"/>
      <c r="R9" s="10"/>
      <c r="S9" s="10"/>
      <c r="T9" s="10"/>
      <c r="U9" s="10"/>
      <c r="V9" s="10"/>
      <c r="W9" s="8"/>
      <c r="X9" s="8"/>
      <c r="Y9" s="8"/>
      <c r="Z9" s="10"/>
      <c r="AA9" s="12"/>
      <c r="AB9" s="10"/>
    </row>
    <row r="10" spans="1:28" ht="15" customHeight="1" x14ac:dyDescent="0.2">
      <c r="B10" s="386"/>
      <c r="C10" s="362"/>
      <c r="D10" s="363">
        <f>'Cover Page'!C9</f>
        <v>0</v>
      </c>
      <c r="E10" s="22"/>
      <c r="F10" s="333"/>
      <c r="G10" s="333"/>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6"/>
      <c r="C12" s="362"/>
      <c r="D12" s="363"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7"/>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8"/>
      <c r="C14" s="208"/>
      <c r="D14" s="208"/>
    </row>
    <row r="15" spans="1:28" s="47" customFormat="1" ht="16.5" thickBot="1" x14ac:dyDescent="0.3">
      <c r="A15" s="41"/>
      <c r="B15" s="43"/>
      <c r="C15" s="43"/>
      <c r="D15" s="43"/>
      <c r="E15" s="340"/>
      <c r="F15" s="341"/>
      <c r="G15" s="341"/>
      <c r="H15" s="341"/>
      <c r="I15" s="341"/>
      <c r="J15" s="289" t="s">
        <v>33</v>
      </c>
      <c r="K15" s="341"/>
      <c r="L15" s="341"/>
      <c r="M15" s="341"/>
      <c r="N15" s="341"/>
      <c r="O15" s="341"/>
      <c r="P15" s="342"/>
      <c r="Q15" s="340"/>
      <c r="R15" s="341"/>
      <c r="S15" s="341"/>
      <c r="T15" s="341"/>
      <c r="U15" s="341"/>
      <c r="V15" s="302" t="s">
        <v>33</v>
      </c>
      <c r="W15" s="341"/>
      <c r="X15" s="341"/>
      <c r="Y15" s="341"/>
      <c r="Z15" s="341"/>
      <c r="AA15" s="341"/>
      <c r="AB15" s="342"/>
    </row>
    <row r="16" spans="1:28" s="47" customFormat="1" ht="15.75" customHeight="1" thickBot="1" x14ac:dyDescent="0.25">
      <c r="A16" s="41"/>
      <c r="B16" s="43"/>
      <c r="C16" s="43"/>
      <c r="D16" s="43"/>
      <c r="E16" s="339"/>
      <c r="F16" s="305"/>
      <c r="G16" s="305"/>
      <c r="H16" s="305"/>
      <c r="I16" s="305"/>
      <c r="J16" s="306" t="s">
        <v>106</v>
      </c>
      <c r="K16" s="305"/>
      <c r="L16" s="305"/>
      <c r="M16" s="305"/>
      <c r="N16" s="305"/>
      <c r="O16" s="305"/>
      <c r="P16" s="307"/>
      <c r="Q16" s="339"/>
      <c r="R16" s="305"/>
      <c r="S16" s="305"/>
      <c r="T16" s="305"/>
      <c r="U16" s="305"/>
      <c r="V16" s="320" t="s">
        <v>107</v>
      </c>
      <c r="W16" s="305"/>
      <c r="X16" s="305"/>
      <c r="Y16" s="305"/>
      <c r="Z16" s="305"/>
      <c r="AA16" s="305"/>
      <c r="AB16" s="307"/>
    </row>
    <row r="17" spans="1:28" s="47" customFormat="1" ht="16.5" customHeight="1" thickBot="1" x14ac:dyDescent="0.3">
      <c r="A17" s="41"/>
      <c r="B17" s="43"/>
      <c r="C17" s="43"/>
      <c r="D17" s="43"/>
      <c r="E17" s="338"/>
      <c r="F17" s="323" t="s">
        <v>8</v>
      </c>
      <c r="G17" s="321"/>
      <c r="H17" s="321"/>
      <c r="I17" s="338"/>
      <c r="J17" s="324" t="s">
        <v>9</v>
      </c>
      <c r="K17" s="321"/>
      <c r="L17" s="321"/>
      <c r="M17" s="343"/>
      <c r="N17" s="367" t="s">
        <v>10</v>
      </c>
      <c r="O17" s="368"/>
      <c r="P17" s="311"/>
      <c r="Q17" s="338"/>
      <c r="R17" s="323" t="s">
        <v>8</v>
      </c>
      <c r="S17" s="321"/>
      <c r="T17" s="321"/>
      <c r="U17" s="338"/>
      <c r="V17" s="323" t="s">
        <v>9</v>
      </c>
      <c r="W17" s="321"/>
      <c r="X17" s="321"/>
      <c r="Y17" s="344"/>
      <c r="Z17" s="347" t="s">
        <v>10</v>
      </c>
      <c r="AA17" s="345"/>
      <c r="AB17" s="346"/>
    </row>
    <row r="18" spans="1:28" s="47" customFormat="1" ht="36" customHeight="1" thickBot="1" x14ac:dyDescent="0.25">
      <c r="A18" s="147"/>
      <c r="B18" s="294"/>
      <c r="C18" s="295"/>
      <c r="D18" s="336" t="s">
        <v>152</v>
      </c>
      <c r="E18" s="233" t="s">
        <v>11</v>
      </c>
      <c r="F18" s="234" t="s">
        <v>12</v>
      </c>
      <c r="G18" s="234" t="s">
        <v>7</v>
      </c>
      <c r="H18" s="235" t="s">
        <v>40</v>
      </c>
      <c r="I18" s="236" t="s">
        <v>11</v>
      </c>
      <c r="J18" s="237" t="s">
        <v>12</v>
      </c>
      <c r="K18" s="237" t="s">
        <v>7</v>
      </c>
      <c r="L18" s="235" t="s">
        <v>41</v>
      </c>
      <c r="M18" s="233" t="s">
        <v>11</v>
      </c>
      <c r="N18" s="234" t="s">
        <v>12</v>
      </c>
      <c r="O18" s="234" t="s">
        <v>7</v>
      </c>
      <c r="P18" s="235" t="s">
        <v>41</v>
      </c>
      <c r="Q18" s="233" t="s">
        <v>11</v>
      </c>
      <c r="R18" s="234" t="s">
        <v>12</v>
      </c>
      <c r="S18" s="234" t="s">
        <v>7</v>
      </c>
      <c r="T18" s="235" t="s">
        <v>40</v>
      </c>
      <c r="U18" s="236" t="s">
        <v>11</v>
      </c>
      <c r="V18" s="237" t="s">
        <v>12</v>
      </c>
      <c r="W18" s="237" t="s">
        <v>7</v>
      </c>
      <c r="X18" s="235" t="s">
        <v>41</v>
      </c>
      <c r="Y18" s="233" t="s">
        <v>11</v>
      </c>
      <c r="Z18" s="234" t="s">
        <v>12</v>
      </c>
      <c r="AA18" s="234" t="s">
        <v>7</v>
      </c>
      <c r="AB18" s="235" t="s">
        <v>41</v>
      </c>
    </row>
    <row r="19" spans="1:28" s="41" customFormat="1" ht="15.75" customHeight="1" thickBot="1" x14ac:dyDescent="0.25">
      <c r="B19" s="334"/>
      <c r="C19" s="335"/>
      <c r="D19" s="337" t="s">
        <v>149</v>
      </c>
      <c r="E19" s="238">
        <v>1</v>
      </c>
      <c r="F19" s="239">
        <v>2</v>
      </c>
      <c r="G19" s="239">
        <v>3</v>
      </c>
      <c r="H19" s="240">
        <v>4</v>
      </c>
      <c r="I19" s="238">
        <v>5</v>
      </c>
      <c r="J19" s="239">
        <v>6</v>
      </c>
      <c r="K19" s="239">
        <v>7</v>
      </c>
      <c r="L19" s="240">
        <v>8</v>
      </c>
      <c r="M19" s="238">
        <v>9</v>
      </c>
      <c r="N19" s="239">
        <v>10</v>
      </c>
      <c r="O19" s="239">
        <v>11</v>
      </c>
      <c r="P19" s="240">
        <v>12</v>
      </c>
      <c r="Q19" s="238">
        <v>13</v>
      </c>
      <c r="R19" s="239">
        <v>14</v>
      </c>
      <c r="S19" s="239">
        <v>15</v>
      </c>
      <c r="T19" s="240">
        <v>16</v>
      </c>
      <c r="U19" s="238">
        <v>17</v>
      </c>
      <c r="V19" s="239">
        <v>18</v>
      </c>
      <c r="W19" s="239">
        <v>19</v>
      </c>
      <c r="X19" s="240">
        <v>20</v>
      </c>
      <c r="Y19" s="238">
        <v>21</v>
      </c>
      <c r="Z19" s="239">
        <v>22</v>
      </c>
      <c r="AA19" s="239">
        <v>23</v>
      </c>
      <c r="AB19" s="240">
        <v>24</v>
      </c>
    </row>
    <row r="20" spans="1:28" s="47" customFormat="1" x14ac:dyDescent="0.2">
      <c r="A20" s="41"/>
      <c r="B20" s="209" t="s">
        <v>0</v>
      </c>
      <c r="C20" s="210" t="s">
        <v>24</v>
      </c>
      <c r="D20" s="211"/>
      <c r="E20" s="241"/>
      <c r="F20" s="242"/>
      <c r="G20" s="242"/>
      <c r="H20" s="243"/>
      <c r="I20" s="241"/>
      <c r="J20" s="242"/>
      <c r="K20" s="242"/>
      <c r="L20" s="243"/>
      <c r="M20" s="241"/>
      <c r="N20" s="242"/>
      <c r="O20" s="242"/>
      <c r="P20" s="243"/>
      <c r="Q20" s="241"/>
      <c r="R20" s="242"/>
      <c r="S20" s="242"/>
      <c r="T20" s="243"/>
      <c r="U20" s="241"/>
      <c r="V20" s="242"/>
      <c r="W20" s="242"/>
      <c r="X20" s="243"/>
      <c r="Y20" s="241"/>
      <c r="Z20" s="242"/>
      <c r="AA20" s="242"/>
      <c r="AB20" s="243"/>
    </row>
    <row r="21" spans="1:28" s="41" customFormat="1" x14ac:dyDescent="0.2">
      <c r="B21" s="212"/>
      <c r="C21" s="76">
        <v>1.1000000000000001</v>
      </c>
      <c r="D21" s="213" t="s">
        <v>45</v>
      </c>
      <c r="E21" s="244"/>
      <c r="F21" s="245"/>
      <c r="G21" s="165"/>
      <c r="H21" s="163"/>
      <c r="I21" s="244"/>
      <c r="J21" s="245"/>
      <c r="K21" s="165"/>
      <c r="L21" s="163"/>
      <c r="M21" s="244"/>
      <c r="N21" s="245"/>
      <c r="O21" s="165"/>
      <c r="P21" s="163"/>
      <c r="Q21" s="244"/>
      <c r="R21" s="245"/>
      <c r="S21" s="165"/>
      <c r="T21" s="163"/>
      <c r="U21" s="244"/>
      <c r="V21" s="245"/>
      <c r="W21" s="165"/>
      <c r="X21" s="163"/>
      <c r="Y21" s="244"/>
      <c r="Z21" s="245"/>
      <c r="AA21" s="165"/>
      <c r="AB21" s="163"/>
    </row>
    <row r="22" spans="1:28" s="41" customFormat="1" ht="30" x14ac:dyDescent="0.2">
      <c r="B22" s="212"/>
      <c r="C22" s="76">
        <v>1.2</v>
      </c>
      <c r="D22" s="214" t="s">
        <v>132</v>
      </c>
      <c r="E22" s="246"/>
      <c r="F22" s="247"/>
      <c r="G22" s="248">
        <f>'Pt 1 Summary of Data'!F24</f>
        <v>0</v>
      </c>
      <c r="H22" s="249">
        <f>SUM(E22:G22)</f>
        <v>0</v>
      </c>
      <c r="I22" s="246"/>
      <c r="J22" s="247"/>
      <c r="K22" s="248">
        <f>'Pt 1 Summary of Data'!H24</f>
        <v>0</v>
      </c>
      <c r="L22" s="249">
        <f>SUM(I22:K22)</f>
        <v>0</v>
      </c>
      <c r="M22" s="246"/>
      <c r="N22" s="247"/>
      <c r="O22" s="248">
        <f>'Pt 1 Summary of Data'!J24</f>
        <v>0</v>
      </c>
      <c r="P22" s="249">
        <f>SUM(M22:O22)</f>
        <v>0</v>
      </c>
      <c r="Q22" s="246">
        <v>263991.92524179158</v>
      </c>
      <c r="R22" s="247">
        <v>562628.30000000098</v>
      </c>
      <c r="S22" s="248">
        <f>'Pt 1 Summary of Data'!L24</f>
        <v>896321.96000000206</v>
      </c>
      <c r="T22" s="249">
        <f>SUM(Q22:S22)</f>
        <v>1722942.1852417947</v>
      </c>
      <c r="U22" s="246">
        <v>2425386.7929753577</v>
      </c>
      <c r="V22" s="247">
        <v>3073249.0100000058</v>
      </c>
      <c r="W22" s="248">
        <f>'Pt 1 Summary of Data'!N24</f>
        <v>3145668.8400000106</v>
      </c>
      <c r="X22" s="249">
        <f>SUM(U22:W22)</f>
        <v>8644304.6429753751</v>
      </c>
      <c r="Y22" s="246">
        <v>64117874.804315485</v>
      </c>
      <c r="Z22" s="247">
        <v>86970000.962283328</v>
      </c>
      <c r="AA22" s="248">
        <f>'Pt 1 Summary of Data'!P24</f>
        <v>162661242.97972429</v>
      </c>
      <c r="AB22" s="249">
        <f>SUM(Y22:AA22)</f>
        <v>313749118.74632311</v>
      </c>
    </row>
    <row r="23" spans="1:28" s="47" customFormat="1" x14ac:dyDescent="0.2">
      <c r="A23" s="41"/>
      <c r="B23" s="215"/>
      <c r="C23" s="76">
        <v>1.3</v>
      </c>
      <c r="D23" s="214" t="s">
        <v>121</v>
      </c>
      <c r="E23" s="250">
        <f>SUM(E$22)</f>
        <v>0</v>
      </c>
      <c r="F23" s="250">
        <f>SUM(F$22)</f>
        <v>0</v>
      </c>
      <c r="G23" s="250">
        <f>SUM(G$22:G$22)</f>
        <v>0</v>
      </c>
      <c r="H23" s="249">
        <f>SUM(E23:G23)</f>
        <v>0</v>
      </c>
      <c r="I23" s="250">
        <f>SUM(I$22:I$22)</f>
        <v>0</v>
      </c>
      <c r="J23" s="250">
        <f>SUM(J$22:J$22)</f>
        <v>0</v>
      </c>
      <c r="K23" s="250">
        <f>SUM(K$22:K$22)</f>
        <v>0</v>
      </c>
      <c r="L23" s="249">
        <f>SUM(I23:K23)</f>
        <v>0</v>
      </c>
      <c r="M23" s="250">
        <f>SUM(M$22:M$22)</f>
        <v>0</v>
      </c>
      <c r="N23" s="250">
        <f>SUM(N$22:N$22)</f>
        <v>0</v>
      </c>
      <c r="O23" s="250">
        <f>SUM(O$22:O$22)</f>
        <v>0</v>
      </c>
      <c r="P23" s="249">
        <f>SUM(M23:O23)</f>
        <v>0</v>
      </c>
      <c r="Q23" s="250">
        <f>SUM(Q$22:Q$22)</f>
        <v>263991.92524179158</v>
      </c>
      <c r="R23" s="250">
        <f>SUM(R$22:R$22)</f>
        <v>562628.30000000098</v>
      </c>
      <c r="S23" s="250">
        <f>SUM(S$22:S$22)</f>
        <v>896321.96000000206</v>
      </c>
      <c r="T23" s="249">
        <f>SUM(Q23:S23)</f>
        <v>1722942.1852417947</v>
      </c>
      <c r="U23" s="250">
        <f>SUM(U$22:U$22)</f>
        <v>2425386.7929753577</v>
      </c>
      <c r="V23" s="250">
        <f>SUM(V$22:V$22)</f>
        <v>3073249.0100000058</v>
      </c>
      <c r="W23" s="250">
        <f>SUM(W$22:W$22)</f>
        <v>3145668.8400000106</v>
      </c>
      <c r="X23" s="249">
        <f>SUM(U23:W23)</f>
        <v>8644304.6429753751</v>
      </c>
      <c r="Y23" s="411">
        <f>SUM(Y$22:Y$22)</f>
        <v>64117874.804315485</v>
      </c>
      <c r="Z23" s="250">
        <f>SUM(Z$22:Z$22)</f>
        <v>86970000.962283328</v>
      </c>
      <c r="AA23" s="250">
        <f>SUM(AA$22:AA$22)</f>
        <v>162661242.97972429</v>
      </c>
      <c r="AB23" s="249">
        <f>SUM(Y23:AA23)</f>
        <v>313749118.74632311</v>
      </c>
    </row>
    <row r="24" spans="1:28" s="47" customFormat="1" x14ac:dyDescent="0.2">
      <c r="A24" s="41"/>
      <c r="B24" s="216"/>
      <c r="C24" s="109"/>
      <c r="D24" s="217" t="s">
        <v>13</v>
      </c>
      <c r="E24" s="251"/>
      <c r="F24" s="252"/>
      <c r="G24" s="252"/>
      <c r="H24" s="253"/>
      <c r="I24" s="251"/>
      <c r="J24" s="252"/>
      <c r="K24" s="252"/>
      <c r="L24" s="253"/>
      <c r="M24" s="251"/>
      <c r="N24" s="252"/>
      <c r="O24" s="252"/>
      <c r="P24" s="253"/>
      <c r="Q24" s="251"/>
      <c r="R24" s="252"/>
      <c r="S24" s="252"/>
      <c r="T24" s="253"/>
      <c r="U24" s="251"/>
      <c r="V24" s="252"/>
      <c r="W24" s="252"/>
      <c r="X24" s="253"/>
      <c r="Y24" s="251"/>
      <c r="Z24" s="252"/>
      <c r="AA24" s="252"/>
      <c r="AB24" s="253"/>
    </row>
    <row r="25" spans="1:28" s="47" customFormat="1" x14ac:dyDescent="0.2">
      <c r="A25" s="41"/>
      <c r="B25" s="218" t="s">
        <v>1</v>
      </c>
      <c r="C25" s="69" t="s">
        <v>25</v>
      </c>
      <c r="D25" s="213"/>
      <c r="E25" s="254"/>
      <c r="F25" s="242"/>
      <c r="G25" s="242"/>
      <c r="H25" s="255"/>
      <c r="I25" s="254"/>
      <c r="J25" s="242"/>
      <c r="K25" s="242"/>
      <c r="L25" s="255"/>
      <c r="M25" s="254"/>
      <c r="N25" s="242"/>
      <c r="O25" s="242"/>
      <c r="P25" s="255"/>
      <c r="Q25" s="254"/>
      <c r="R25" s="242"/>
      <c r="S25" s="242"/>
      <c r="T25" s="255"/>
      <c r="U25" s="254"/>
      <c r="V25" s="242"/>
      <c r="W25" s="242"/>
      <c r="X25" s="255"/>
      <c r="Y25" s="254"/>
      <c r="Z25" s="242"/>
      <c r="AA25" s="242"/>
      <c r="AB25" s="255"/>
    </row>
    <row r="26" spans="1:28" s="47" customFormat="1" x14ac:dyDescent="0.2">
      <c r="A26" s="41"/>
      <c r="B26" s="215"/>
      <c r="C26" s="76">
        <v>2.1</v>
      </c>
      <c r="D26" s="214" t="s">
        <v>83</v>
      </c>
      <c r="E26" s="256"/>
      <c r="F26" s="247"/>
      <c r="G26" s="257">
        <f>'Pt 1 Summary of Data'!F21</f>
        <v>0</v>
      </c>
      <c r="H26" s="249">
        <f>SUM(E26:G26)</f>
        <v>0</v>
      </c>
      <c r="I26" s="256"/>
      <c r="J26" s="247"/>
      <c r="K26" s="257">
        <f>'Pt 1 Summary of Data'!H21</f>
        <v>0</v>
      </c>
      <c r="L26" s="249">
        <f>SUM(I26:K26)</f>
        <v>0</v>
      </c>
      <c r="M26" s="247"/>
      <c r="N26" s="247"/>
      <c r="O26" s="257">
        <f>'Pt 1 Summary of Data'!J21</f>
        <v>0</v>
      </c>
      <c r="P26" s="249">
        <f>SUM(M26:O26)</f>
        <v>0</v>
      </c>
      <c r="Q26" s="256">
        <v>569658.86652847636</v>
      </c>
      <c r="R26" s="247">
        <v>1296921.251276304</v>
      </c>
      <c r="S26" s="257">
        <f>'Pt 1 Summary of Data'!L21</f>
        <v>1912095.4274457449</v>
      </c>
      <c r="T26" s="249">
        <f>SUM(Q26:S26)</f>
        <v>3778675.5452505252</v>
      </c>
      <c r="U26" s="256">
        <v>5248107.0436964706</v>
      </c>
      <c r="V26" s="247">
        <v>5895841.86245389</v>
      </c>
      <c r="W26" s="257">
        <f>'Pt 1 Summary of Data'!N21</f>
        <v>5534775.7143881833</v>
      </c>
      <c r="X26" s="249">
        <f>SUM(U26:W26)</f>
        <v>16678724.620538544</v>
      </c>
      <c r="Y26" s="256">
        <v>112598718.32977505</v>
      </c>
      <c r="Z26" s="247">
        <v>123130240.32626979</v>
      </c>
      <c r="AA26" s="257">
        <f>'Pt 1 Summary of Data'!P21</f>
        <v>191816950.28816608</v>
      </c>
      <c r="AB26" s="249">
        <f>SUM(Y26:AA26)</f>
        <v>427545908.94421089</v>
      </c>
    </row>
    <row r="27" spans="1:28" s="41" customFormat="1" ht="30" x14ac:dyDescent="0.2">
      <c r="B27" s="212"/>
      <c r="C27" s="76">
        <v>2.2000000000000002</v>
      </c>
      <c r="D27" s="214" t="s">
        <v>84</v>
      </c>
      <c r="E27" s="256"/>
      <c r="F27" s="247"/>
      <c r="G27" s="257">
        <f>'Pt 1 Summary of Data'!F35</f>
        <v>0</v>
      </c>
      <c r="H27" s="249">
        <f>SUM(E27:G27)</f>
        <v>0</v>
      </c>
      <c r="I27" s="256"/>
      <c r="J27" s="247"/>
      <c r="K27" s="257">
        <f>'Pt 1 Summary of Data'!H35</f>
        <v>0</v>
      </c>
      <c r="L27" s="249">
        <f>SUM(I27:K27)</f>
        <v>0</v>
      </c>
      <c r="M27" s="247"/>
      <c r="N27" s="247"/>
      <c r="O27" s="257">
        <f>'Pt 1 Summary of Data'!J35</f>
        <v>0</v>
      </c>
      <c r="P27" s="249">
        <f>SUM(M27:O27)</f>
        <v>0</v>
      </c>
      <c r="Q27" s="256">
        <v>68680.836395938197</v>
      </c>
      <c r="R27" s="247">
        <v>139528.41653302521</v>
      </c>
      <c r="S27" s="257">
        <f>'Pt 1 Summary of Data'!L35</f>
        <v>188049.30003592343</v>
      </c>
      <c r="T27" s="249">
        <f>SUM(Q27:S27)</f>
        <v>396258.55296488683</v>
      </c>
      <c r="U27" s="256">
        <v>634186.44132680469</v>
      </c>
      <c r="V27" s="247">
        <v>526041.63110854279</v>
      </c>
      <c r="W27" s="257">
        <f>'Pt 1 Summary of Data'!N35</f>
        <v>428584.6655655303</v>
      </c>
      <c r="X27" s="249">
        <f>SUM(U27:W27)</f>
        <v>1588812.7380008777</v>
      </c>
      <c r="Y27" s="256">
        <v>11069528.06632695</v>
      </c>
      <c r="Z27" s="247">
        <v>6200605.4224294415</v>
      </c>
      <c r="AA27" s="257">
        <f>'Pt 1 Summary of Data'!P35</f>
        <v>3588320.3392651649</v>
      </c>
      <c r="AB27" s="249">
        <f>SUM(Y27:AA27)</f>
        <v>20858453.828021556</v>
      </c>
    </row>
    <row r="28" spans="1:28" s="47" customFormat="1" x14ac:dyDescent="0.2">
      <c r="A28" s="41"/>
      <c r="B28" s="215"/>
      <c r="C28" s="76">
        <v>2.2999999999999998</v>
      </c>
      <c r="D28" s="214" t="s">
        <v>50</v>
      </c>
      <c r="E28" s="257">
        <f t="shared" ref="E28:AA28" si="0">E$26-E$27</f>
        <v>0</v>
      </c>
      <c r="F28" s="257">
        <f t="shared" si="0"/>
        <v>0</v>
      </c>
      <c r="G28" s="257">
        <f t="shared" si="0"/>
        <v>0</v>
      </c>
      <c r="H28" s="104">
        <f>H$26-H$27</f>
        <v>0</v>
      </c>
      <c r="I28" s="257">
        <f>I$26-I$27</f>
        <v>0</v>
      </c>
      <c r="J28" s="257">
        <f>J$26-J$27</f>
        <v>0</v>
      </c>
      <c r="K28" s="257">
        <f t="shared" si="0"/>
        <v>0</v>
      </c>
      <c r="L28" s="104">
        <f>L$26-L$27</f>
        <v>0</v>
      </c>
      <c r="M28" s="257">
        <f t="shared" si="0"/>
        <v>0</v>
      </c>
      <c r="N28" s="257">
        <f t="shared" si="0"/>
        <v>0</v>
      </c>
      <c r="O28" s="257">
        <f t="shared" si="0"/>
        <v>0</v>
      </c>
      <c r="P28" s="104">
        <f>P$26-P$27</f>
        <v>0</v>
      </c>
      <c r="Q28" s="257">
        <f t="shared" si="0"/>
        <v>500978.03013253817</v>
      </c>
      <c r="R28" s="257">
        <f t="shared" si="0"/>
        <v>1157392.8347432788</v>
      </c>
      <c r="S28" s="257">
        <f t="shared" si="0"/>
        <v>1724046.1274098214</v>
      </c>
      <c r="T28" s="104">
        <f>T$26-T$27</f>
        <v>3382416.9922856386</v>
      </c>
      <c r="U28" s="257">
        <f t="shared" si="0"/>
        <v>4613920.6023696661</v>
      </c>
      <c r="V28" s="257">
        <f t="shared" si="0"/>
        <v>5369800.2313453471</v>
      </c>
      <c r="W28" s="257">
        <f t="shared" si="0"/>
        <v>5106191.0488226525</v>
      </c>
      <c r="X28" s="104">
        <f>X$26-X$27</f>
        <v>15089911.882537667</v>
      </c>
      <c r="Y28" s="103">
        <f t="shared" si="0"/>
        <v>101529190.2634481</v>
      </c>
      <c r="Z28" s="257">
        <f t="shared" si="0"/>
        <v>116929634.90384035</v>
      </c>
      <c r="AA28" s="257">
        <f t="shared" si="0"/>
        <v>188228629.94890091</v>
      </c>
      <c r="AB28" s="104">
        <f>AB$26-AB$27</f>
        <v>406687455.11618936</v>
      </c>
    </row>
    <row r="29" spans="1:28" s="47" customFormat="1" x14ac:dyDescent="0.2">
      <c r="A29" s="41"/>
      <c r="B29" s="216"/>
      <c r="C29" s="110"/>
      <c r="D29" s="219"/>
      <c r="E29" s="258"/>
      <c r="F29" s="259"/>
      <c r="G29" s="259"/>
      <c r="H29" s="260"/>
      <c r="I29" s="258"/>
      <c r="J29" s="259"/>
      <c r="K29" s="259"/>
      <c r="L29" s="260"/>
      <c r="M29" s="258"/>
      <c r="N29" s="259"/>
      <c r="O29" s="259"/>
      <c r="P29" s="260"/>
      <c r="Q29" s="258"/>
      <c r="R29" s="259"/>
      <c r="S29" s="259"/>
      <c r="T29" s="260"/>
      <c r="U29" s="258"/>
      <c r="V29" s="259"/>
      <c r="W29" s="259"/>
      <c r="X29" s="260"/>
      <c r="Y29" s="258"/>
      <c r="Z29" s="259"/>
      <c r="AA29" s="259"/>
      <c r="AB29" s="260"/>
    </row>
    <row r="30" spans="1:28" s="41" customFormat="1" x14ac:dyDescent="0.2">
      <c r="B30" s="220" t="s">
        <v>2</v>
      </c>
      <c r="C30" s="221">
        <v>3.1</v>
      </c>
      <c r="D30" s="222" t="s">
        <v>140</v>
      </c>
      <c r="E30" s="261"/>
      <c r="F30" s="262"/>
      <c r="G30" s="263">
        <f>'Pt 1 Summary of Data'!F49</f>
        <v>0</v>
      </c>
      <c r="H30" s="264">
        <f>SUM(E30:G30)</f>
        <v>0</v>
      </c>
      <c r="I30" s="265"/>
      <c r="J30" s="262"/>
      <c r="K30" s="266">
        <f>'Pt 1 Summary of Data'!H49</f>
        <v>0</v>
      </c>
      <c r="L30" s="264">
        <f>SUM(I30:K30)</f>
        <v>0</v>
      </c>
      <c r="M30" s="265"/>
      <c r="N30" s="262"/>
      <c r="O30" s="266">
        <f>'Pt 1 Summary of Data'!J49</f>
        <v>0</v>
      </c>
      <c r="P30" s="264">
        <f>SUM(M30:O30)</f>
        <v>0</v>
      </c>
      <c r="Q30" s="261">
        <v>795</v>
      </c>
      <c r="R30" s="262">
        <v>1665.5</v>
      </c>
      <c r="S30" s="263">
        <f>'Pt 1 Summary of Data'!L49</f>
        <v>2605.0833333333335</v>
      </c>
      <c r="T30" s="264">
        <f>SUM(Q30:S30)</f>
        <v>5065.5833333333339</v>
      </c>
      <c r="U30" s="265">
        <v>7824</v>
      </c>
      <c r="V30" s="262">
        <v>7484.166666666667</v>
      </c>
      <c r="W30" s="266">
        <f>'Pt 1 Summary of Data'!N49</f>
        <v>8661.9166666666661</v>
      </c>
      <c r="X30" s="264">
        <f>SUM(U30:W30)</f>
        <v>23970.083333333336</v>
      </c>
      <c r="Y30" s="265">
        <v>236227.25</v>
      </c>
      <c r="Z30" s="262">
        <v>255726.5</v>
      </c>
      <c r="AA30" s="266">
        <f>'Pt 1 Summary of Data'!P49</f>
        <v>427875.75</v>
      </c>
      <c r="AB30" s="264">
        <f>SUM(Y30:AA30)</f>
        <v>919829.5</v>
      </c>
    </row>
    <row r="31" spans="1:28" s="47" customFormat="1" x14ac:dyDescent="0.2">
      <c r="A31" s="41"/>
      <c r="B31" s="223"/>
      <c r="C31" s="224"/>
      <c r="D31" s="225"/>
      <c r="E31" s="258"/>
      <c r="F31" s="259"/>
      <c r="G31" s="259"/>
      <c r="H31" s="260"/>
      <c r="I31" s="267"/>
      <c r="J31" s="268"/>
      <c r="K31" s="268"/>
      <c r="L31" s="269"/>
      <c r="M31" s="267"/>
      <c r="N31" s="268"/>
      <c r="O31" s="268"/>
      <c r="P31" s="269"/>
      <c r="Q31" s="258"/>
      <c r="R31" s="259"/>
      <c r="S31" s="259"/>
      <c r="T31" s="260"/>
      <c r="U31" s="267"/>
      <c r="V31" s="268"/>
      <c r="W31" s="268"/>
      <c r="X31" s="269"/>
      <c r="Y31" s="267"/>
      <c r="Z31" s="268"/>
      <c r="AA31" s="268"/>
      <c r="AB31" s="269"/>
    </row>
    <row r="32" spans="1:28" s="47" customFormat="1" ht="30" customHeight="1" x14ac:dyDescent="0.2">
      <c r="A32" s="41"/>
      <c r="B32" s="369" t="s">
        <v>3</v>
      </c>
      <c r="C32" s="290"/>
      <c r="D32" s="291" t="s">
        <v>136</v>
      </c>
      <c r="E32" s="270"/>
      <c r="F32" s="271"/>
      <c r="G32" s="271"/>
      <c r="H32" s="272"/>
      <c r="I32" s="270"/>
      <c r="J32" s="273"/>
      <c r="K32" s="271"/>
      <c r="L32" s="272"/>
      <c r="M32" s="270"/>
      <c r="N32" s="274"/>
      <c r="O32" s="271"/>
      <c r="P32" s="272"/>
      <c r="Q32" s="270"/>
      <c r="R32" s="271"/>
      <c r="S32" s="271"/>
      <c r="T32" s="272"/>
      <c r="U32" s="270"/>
      <c r="V32" s="273"/>
      <c r="W32" s="271"/>
      <c r="X32" s="272"/>
      <c r="Y32" s="270"/>
      <c r="Z32" s="274"/>
      <c r="AA32" s="271"/>
      <c r="AB32" s="272"/>
    </row>
    <row r="33" spans="1:28" s="47" customFormat="1" ht="15.75" x14ac:dyDescent="0.25">
      <c r="A33" s="41"/>
      <c r="B33" s="226"/>
      <c r="C33" s="227">
        <v>4.0999999999999996</v>
      </c>
      <c r="D33" s="228" t="s">
        <v>73</v>
      </c>
      <c r="E33" s="275"/>
      <c r="F33" s="276"/>
      <c r="G33" s="276"/>
      <c r="H33" s="277" t="str">
        <f>IF(H30&lt;1000,"Not Required to Calculate",H23/H28)</f>
        <v>Not Required to Calculate</v>
      </c>
      <c r="I33" s="275"/>
      <c r="J33" s="276"/>
      <c r="K33" s="276"/>
      <c r="L33" s="277" t="str">
        <f>IF(L30&lt;1000,"Not Required to Calculate",L23/L28)</f>
        <v>Not Required to Calculate</v>
      </c>
      <c r="M33" s="275"/>
      <c r="N33" s="276"/>
      <c r="O33" s="276"/>
      <c r="P33" s="277" t="str">
        <f>IF(P30&lt;1000,"Not Required to Calculate",P23/P28)</f>
        <v>Not Required to Calculate</v>
      </c>
      <c r="Q33" s="275"/>
      <c r="R33" s="276"/>
      <c r="S33" s="276"/>
      <c r="T33" s="277">
        <f>IF(T30&lt;1000,"Not Required to Calculate",T23/T28)</f>
        <v>0.50938195650369278</v>
      </c>
      <c r="U33" s="275"/>
      <c r="V33" s="276"/>
      <c r="W33" s="276"/>
      <c r="X33" s="277">
        <f>IF(X30&lt;1000,"Not Required to Calculate",X23/X28)</f>
        <v>0.57285322209062928</v>
      </c>
      <c r="Y33" s="275"/>
      <c r="Z33" s="276"/>
      <c r="AA33" s="276"/>
      <c r="AB33" s="412">
        <f>IF(AB30&lt;1000,"Not Required to Calculate",AB23/AB28)</f>
        <v>0.77147478929903546</v>
      </c>
    </row>
    <row r="34" spans="1:28" s="47" customFormat="1" ht="15.75" thickBot="1" x14ac:dyDescent="0.25">
      <c r="A34" s="41"/>
      <c r="B34" s="229"/>
      <c r="C34" s="230"/>
      <c r="D34" s="231"/>
      <c r="E34" s="278"/>
      <c r="F34" s="279"/>
      <c r="G34" s="279"/>
      <c r="H34" s="280"/>
      <c r="I34" s="278"/>
      <c r="J34" s="279"/>
      <c r="K34" s="279"/>
      <c r="L34" s="280"/>
      <c r="M34" s="278"/>
      <c r="N34" s="279"/>
      <c r="O34" s="279"/>
      <c r="P34" s="280"/>
      <c r="Q34" s="278"/>
      <c r="R34" s="279"/>
      <c r="S34" s="279"/>
      <c r="T34" s="280"/>
      <c r="U34" s="278"/>
      <c r="V34" s="279"/>
      <c r="W34" s="279"/>
      <c r="X34" s="280"/>
      <c r="Y34" s="278"/>
      <c r="Z34" s="279"/>
      <c r="AA34" s="279"/>
      <c r="AB34" s="280"/>
    </row>
    <row r="35" spans="1:28" s="47" customFormat="1" ht="15.75" x14ac:dyDescent="0.25">
      <c r="A35" s="41"/>
      <c r="B35" s="142"/>
      <c r="C35" s="43"/>
      <c r="D35" s="43"/>
      <c r="N35" s="25"/>
      <c r="Z35" s="25"/>
    </row>
    <row r="36" spans="1:28" s="47" customFormat="1" x14ac:dyDescent="0.2">
      <c r="A36" s="41"/>
      <c r="B36" s="24"/>
      <c r="C36" s="43"/>
      <c r="D36" s="43"/>
      <c r="N36" s="25"/>
      <c r="Z36" s="25"/>
      <c r="AA36" s="417"/>
    </row>
    <row r="37" spans="1:28" s="47" customFormat="1" ht="15.75" x14ac:dyDescent="0.25">
      <c r="A37" s="41"/>
      <c r="B37" s="43"/>
      <c r="C37" s="142" t="s">
        <v>61</v>
      </c>
      <c r="D37" s="142"/>
      <c r="E37" s="142"/>
      <c r="N37" s="25"/>
      <c r="Q37" s="418"/>
      <c r="R37" s="418"/>
      <c r="S37" s="418"/>
      <c r="U37" s="418"/>
      <c r="V37" s="418"/>
      <c r="W37" s="418"/>
      <c r="Y37" s="418"/>
      <c r="Z37" s="418"/>
      <c r="AA37" s="418"/>
    </row>
    <row r="38" spans="1:28" s="47" customFormat="1" ht="15.75" x14ac:dyDescent="0.25">
      <c r="A38" s="41"/>
      <c r="B38" s="43"/>
      <c r="C38" s="142"/>
      <c r="D38" s="293" t="s">
        <v>137</v>
      </c>
      <c r="E38" s="293"/>
      <c r="N38" s="25"/>
      <c r="R38" s="419"/>
      <c r="S38" s="419"/>
      <c r="V38" s="419"/>
      <c r="W38" s="419"/>
      <c r="Z38" s="419"/>
      <c r="AA38" s="419"/>
    </row>
    <row r="39" spans="1:28" s="47" customFormat="1" ht="15.75" x14ac:dyDescent="0.25">
      <c r="A39" s="41"/>
      <c r="B39" s="43"/>
      <c r="C39" s="142"/>
      <c r="D39" s="142" t="s">
        <v>70</v>
      </c>
      <c r="E39" s="45"/>
      <c r="N39" s="25"/>
      <c r="Q39" s="50"/>
      <c r="Z39" s="25"/>
    </row>
    <row r="40" spans="1:28" s="47" customFormat="1" ht="15.75" x14ac:dyDescent="0.25">
      <c r="A40" s="41"/>
      <c r="B40" s="43"/>
      <c r="C40" s="142"/>
      <c r="D40" s="142" t="s">
        <v>66</v>
      </c>
      <c r="E40" s="45"/>
      <c r="G40" s="43"/>
      <c r="N40" s="25"/>
      <c r="Q40" s="46"/>
      <c r="Z40" s="25"/>
    </row>
    <row r="41" spans="1:28" s="47" customFormat="1" ht="15.75" x14ac:dyDescent="0.2">
      <c r="A41" s="41"/>
      <c r="B41" s="43"/>
      <c r="C41" s="143"/>
      <c r="D41" s="232" t="s">
        <v>101</v>
      </c>
      <c r="E41" s="232"/>
      <c r="N41" s="25"/>
      <c r="Z41" s="25"/>
    </row>
    <row r="42" spans="1:28" s="47" customFormat="1" ht="15.75" x14ac:dyDescent="0.2">
      <c r="A42" s="41"/>
      <c r="C42" s="232"/>
      <c r="D42" s="232"/>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70" stopIfTrue="1" operator="lessThan">
      <formula>0</formula>
    </cfRule>
  </conditionalFormatting>
  <conditionalFormatting sqref="K26:K27">
    <cfRule type="cellIs" dxfId="16" priority="33" stopIfTrue="1" operator="lessThan">
      <formula>0</formula>
    </cfRule>
  </conditionalFormatting>
  <conditionalFormatting sqref="S26:S27">
    <cfRule type="cellIs" dxfId="15" priority="29" stopIfTrue="1" operator="lessThan">
      <formula>0</formula>
    </cfRule>
  </conditionalFormatting>
  <conditionalFormatting sqref="O26:O27">
    <cfRule type="cellIs" dxfId="14" priority="30" stopIfTrue="1" operator="lessThan">
      <formula>0</formula>
    </cfRule>
  </conditionalFormatting>
  <conditionalFormatting sqref="W26:W27">
    <cfRule type="cellIs" dxfId="13" priority="27" stopIfTrue="1" operator="lessThan">
      <formula>0</formula>
    </cfRule>
  </conditionalFormatting>
  <conditionalFormatting sqref="AA26:AA27">
    <cfRule type="cellIs" dxfId="12" priority="25" stopIfTrue="1" operator="lessThan">
      <formula>0</formula>
    </cfRule>
  </conditionalFormatting>
  <conditionalFormatting sqref="E26:F27">
    <cfRule type="cellIs" dxfId="11" priority="13" stopIfTrue="1" operator="lessThan">
      <formula>0</formula>
    </cfRule>
  </conditionalFormatting>
  <conditionalFormatting sqref="I26">
    <cfRule type="cellIs" dxfId="10" priority="12" stopIfTrue="1" operator="lessThan">
      <formula>0</formula>
    </cfRule>
  </conditionalFormatting>
  <conditionalFormatting sqref="I27">
    <cfRule type="cellIs" dxfId="9" priority="11" stopIfTrue="1" operator="lessThan">
      <formula>0</formula>
    </cfRule>
  </conditionalFormatting>
  <conditionalFormatting sqref="J26:J27">
    <cfRule type="cellIs" dxfId="8" priority="10" stopIfTrue="1" operator="lessThan">
      <formula>0</formula>
    </cfRule>
  </conditionalFormatting>
  <conditionalFormatting sqref="N26:N27">
    <cfRule type="cellIs" dxfId="7" priority="8" stopIfTrue="1" operator="lessThan">
      <formula>0</formula>
    </cfRule>
  </conditionalFormatting>
  <conditionalFormatting sqref="Q26:Q27">
    <cfRule type="cellIs" dxfId="6" priority="7" stopIfTrue="1" operator="lessThan">
      <formula>0</formula>
    </cfRule>
  </conditionalFormatting>
  <conditionalFormatting sqref="R26:R27">
    <cfRule type="cellIs" dxfId="5" priority="6" stopIfTrue="1" operator="lessThan">
      <formula>0</formula>
    </cfRule>
  </conditionalFormatting>
  <conditionalFormatting sqref="U26:U27">
    <cfRule type="cellIs" dxfId="4" priority="5" stopIfTrue="1" operator="lessThan">
      <formula>0</formula>
    </cfRule>
  </conditionalFormatting>
  <conditionalFormatting sqref="V26:V27">
    <cfRule type="cellIs" dxfId="3" priority="4" stopIfTrue="1" operator="lessThan">
      <formula>0</formula>
    </cfRule>
  </conditionalFormatting>
  <conditionalFormatting sqref="Y26:Y27">
    <cfRule type="cellIs" dxfId="2" priority="3" stopIfTrue="1" operator="lessThan">
      <formula>0</formula>
    </cfRule>
  </conditionalFormatting>
  <conditionalFormatting sqref="Z26:Z27">
    <cfRule type="cellIs" dxfId="1" priority="2" stopIfTrue="1" operator="lessThan">
      <formula>0</formula>
    </cfRule>
  </conditionalFormatting>
  <conditionalFormatting sqref="M26:M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36" sqref="B36"/>
    </sheetView>
  </sheetViews>
  <sheetFormatPr defaultRowHeight="15" x14ac:dyDescent="0.2"/>
  <cols>
    <col min="1" max="1" width="1.7109375" style="2" customWidth="1"/>
    <col min="2" max="2" width="92.5703125" style="183"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1">
        <f>'Cover Page'!C7</f>
        <v>0</v>
      </c>
    </row>
    <row r="7" spans="2:3" s="2" customFormat="1" ht="15.75" customHeight="1" x14ac:dyDescent="0.25">
      <c r="B7" s="42" t="s">
        <v>88</v>
      </c>
      <c r="C7" s="389" t="s">
        <v>127</v>
      </c>
    </row>
    <row r="8" spans="2:3" s="2" customFormat="1" ht="15.75" customHeight="1" x14ac:dyDescent="0.25">
      <c r="B8" s="281" t="str">
        <f>'Cover Page'!C8</f>
        <v>Aetna Life Insurance Company</v>
      </c>
      <c r="C8" s="333"/>
    </row>
    <row r="9" spans="2:3" s="2" customFormat="1" ht="15.75" customHeight="1" x14ac:dyDescent="0.25">
      <c r="B9" s="52" t="s">
        <v>90</v>
      </c>
      <c r="C9" s="333"/>
    </row>
    <row r="10" spans="2:3" s="2" customFormat="1" ht="15.75" customHeight="1" x14ac:dyDescent="0.25">
      <c r="B10" s="281">
        <f>'Cover Page'!C9</f>
        <v>0</v>
      </c>
      <c r="C10" s="333"/>
    </row>
    <row r="11" spans="2:3" s="2" customFormat="1" ht="15.75" x14ac:dyDescent="0.25">
      <c r="B11" s="52" t="s">
        <v>85</v>
      </c>
    </row>
    <row r="12" spans="2:3" s="2" customFormat="1" x14ac:dyDescent="0.2">
      <c r="B12" s="182" t="str">
        <f>'Cover Page'!C6</f>
        <v>2022</v>
      </c>
    </row>
    <row r="13" spans="2:3" s="2" customFormat="1" ht="15.75" x14ac:dyDescent="0.25">
      <c r="B13" s="52"/>
    </row>
    <row r="14" spans="2:3" s="2" customFormat="1" ht="15.75" x14ac:dyDescent="0.25">
      <c r="B14" s="52"/>
    </row>
    <row r="15" spans="2:3" s="183" customFormat="1" ht="15.75" x14ac:dyDescent="0.25">
      <c r="B15" s="52"/>
    </row>
    <row r="16" spans="2:3" s="183" customFormat="1" ht="16.5" thickBot="1" x14ac:dyDescent="0.3">
      <c r="B16" s="282"/>
      <c r="C16" s="378" t="s">
        <v>130</v>
      </c>
    </row>
    <row r="17" spans="2:3" s="183" customFormat="1" ht="48" thickBot="1" x14ac:dyDescent="0.25">
      <c r="B17" s="380" t="s">
        <v>155</v>
      </c>
      <c r="C17" s="383"/>
    </row>
    <row r="18" spans="2:3" s="183" customFormat="1" ht="47.25" x14ac:dyDescent="0.2">
      <c r="B18" s="377" t="s">
        <v>156</v>
      </c>
      <c r="C18" s="360"/>
    </row>
    <row r="19" spans="2:3" s="183" customFormat="1" x14ac:dyDescent="0.2">
      <c r="B19" s="354" t="s">
        <v>96</v>
      </c>
      <c r="C19" s="351"/>
    </row>
    <row r="20" spans="2:3" s="183" customFormat="1" x14ac:dyDescent="0.2">
      <c r="B20" s="353" t="s">
        <v>97</v>
      </c>
      <c r="C20" s="384"/>
    </row>
    <row r="21" spans="2:3" s="183" customFormat="1" x14ac:dyDescent="0.2">
      <c r="B21" s="355"/>
      <c r="C21" s="356"/>
    </row>
    <row r="22" spans="2:3" s="183" customFormat="1" x14ac:dyDescent="0.2">
      <c r="B22" s="355"/>
      <c r="C22" s="356"/>
    </row>
    <row r="23" spans="2:3" s="183" customFormat="1" x14ac:dyDescent="0.2">
      <c r="B23" s="355" t="s">
        <v>163</v>
      </c>
      <c r="C23" s="356"/>
    </row>
    <row r="24" spans="2:3" s="183" customFormat="1" x14ac:dyDescent="0.2">
      <c r="B24" s="355"/>
      <c r="C24" s="356"/>
    </row>
    <row r="25" spans="2:3" s="183" customFormat="1" x14ac:dyDescent="0.2">
      <c r="B25" s="355"/>
      <c r="C25" s="356"/>
    </row>
    <row r="26" spans="2:3" s="183" customFormat="1" x14ac:dyDescent="0.2">
      <c r="B26" s="355"/>
      <c r="C26" s="356"/>
    </row>
    <row r="27" spans="2:3" s="183" customFormat="1" x14ac:dyDescent="0.2">
      <c r="B27" s="355"/>
      <c r="C27" s="356"/>
    </row>
    <row r="28" spans="2:3" s="183" customFormat="1" x14ac:dyDescent="0.2">
      <c r="B28" s="355"/>
      <c r="C28" s="356"/>
    </row>
    <row r="29" spans="2:3" s="183" customFormat="1" x14ac:dyDescent="0.2">
      <c r="B29" s="355"/>
      <c r="C29" s="356"/>
    </row>
    <row r="30" spans="2:3" s="183" customFormat="1" x14ac:dyDescent="0.2">
      <c r="B30" s="355"/>
      <c r="C30" s="356"/>
    </row>
    <row r="31" spans="2:3" s="183" customFormat="1" x14ac:dyDescent="0.2">
      <c r="B31" s="357"/>
      <c r="C31" s="358"/>
    </row>
    <row r="32" spans="2:3" s="183" customFormat="1" ht="47.25" x14ac:dyDescent="0.25">
      <c r="B32" s="381" t="s">
        <v>157</v>
      </c>
      <c r="C32" s="359"/>
    </row>
    <row r="33" spans="2:3" s="183" customFormat="1" x14ac:dyDescent="0.2">
      <c r="B33" s="352" t="s">
        <v>95</v>
      </c>
      <c r="C33" s="379" t="s">
        <v>154</v>
      </c>
    </row>
    <row r="34" spans="2:3" s="183" customFormat="1" x14ac:dyDescent="0.2">
      <c r="B34" s="350"/>
      <c r="C34" s="351"/>
    </row>
    <row r="35" spans="2:3" s="183" customFormat="1" x14ac:dyDescent="0.2">
      <c r="B35" s="350"/>
      <c r="C35" s="351"/>
    </row>
    <row r="36" spans="2:3" s="183" customFormat="1" x14ac:dyDescent="0.2">
      <c r="B36" s="355" t="s">
        <v>163</v>
      </c>
      <c r="C36" s="351"/>
    </row>
    <row r="37" spans="2:3" s="183" customFormat="1" x14ac:dyDescent="0.2">
      <c r="B37" s="350"/>
      <c r="C37" s="351"/>
    </row>
    <row r="38" spans="2:3" s="183" customFormat="1" x14ac:dyDescent="0.2">
      <c r="B38" s="350"/>
      <c r="C38" s="351"/>
    </row>
    <row r="39" spans="2:3" s="183" customFormat="1" x14ac:dyDescent="0.2">
      <c r="B39" s="350"/>
      <c r="C39" s="351"/>
    </row>
    <row r="40" spans="2:3" s="183" customFormat="1" x14ac:dyDescent="0.2">
      <c r="B40" s="350"/>
      <c r="C40" s="351"/>
    </row>
    <row r="41" spans="2:3" s="183" customFormat="1" x14ac:dyDescent="0.2">
      <c r="B41" s="350"/>
      <c r="C41" s="351"/>
    </row>
    <row r="42" spans="2:3" s="183" customFormat="1" x14ac:dyDescent="0.2">
      <c r="B42" s="350"/>
      <c r="C42" s="351"/>
    </row>
    <row r="43" spans="2:3" s="183" customFormat="1" ht="15.75" thickBot="1" x14ac:dyDescent="0.25">
      <c r="B43" s="348"/>
      <c r="C43" s="349"/>
    </row>
    <row r="44" spans="2:3" s="183" customFormat="1" x14ac:dyDescent="0.2">
      <c r="B44" s="192"/>
    </row>
    <row r="45" spans="2:3" s="183" customFormat="1" ht="15.75" x14ac:dyDescent="0.25">
      <c r="B45" s="142" t="s">
        <v>61</v>
      </c>
    </row>
    <row r="46" spans="2:3" s="183" customFormat="1" ht="15.75" x14ac:dyDescent="0.25">
      <c r="B46" s="142" t="s">
        <v>137</v>
      </c>
    </row>
    <row r="47" spans="2:3" s="183" customFormat="1" ht="15.75" x14ac:dyDescent="0.25">
      <c r="B47" s="142" t="s">
        <v>70</v>
      </c>
    </row>
    <row r="48" spans="2:3" s="183" customFormat="1" ht="15.75" x14ac:dyDescent="0.25">
      <c r="B48" s="142" t="s">
        <v>66</v>
      </c>
    </row>
    <row r="49" spans="2:2" s="183" customFormat="1" ht="15.75" x14ac:dyDescent="0.25">
      <c r="B49" s="283"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28515625" defaultRowHeight="15" x14ac:dyDescent="0.2"/>
  <cols>
    <col min="1" max="1" width="1.7109375" style="18" customWidth="1"/>
    <col min="2" max="2" width="96.28515625" style="25" customWidth="1"/>
    <col min="3" max="16384" width="9.28515625" style="18"/>
  </cols>
  <sheetData>
    <row r="1" spans="2:4" ht="15.75" x14ac:dyDescent="0.25">
      <c r="B1" s="26" t="s">
        <v>68</v>
      </c>
    </row>
    <row r="2" spans="2:4" s="21" customFormat="1" ht="26.25" x14ac:dyDescent="0.25">
      <c r="B2" s="38" t="s">
        <v>142</v>
      </c>
      <c r="D2" s="328" t="s">
        <v>91</v>
      </c>
    </row>
    <row r="3" spans="2:4" ht="15.75" x14ac:dyDescent="0.25">
      <c r="B3" s="26" t="s">
        <v>91</v>
      </c>
    </row>
    <row r="4" spans="2:4" ht="15.75" x14ac:dyDescent="0.25">
      <c r="B4" s="26"/>
    </row>
    <row r="5" spans="2:4" ht="15.75" x14ac:dyDescent="0.25">
      <c r="B5" s="42" t="s">
        <v>87</v>
      </c>
    </row>
    <row r="6" spans="2:4" ht="16.5" customHeight="1" x14ac:dyDescent="0.2">
      <c r="B6" s="181">
        <f>'Cover Page'!C7</f>
        <v>0</v>
      </c>
    </row>
    <row r="7" spans="2:4" ht="15.75" customHeight="1" x14ac:dyDescent="0.25">
      <c r="B7" s="42" t="s">
        <v>88</v>
      </c>
      <c r="D7" s="388"/>
    </row>
    <row r="8" spans="2:4" ht="15.75" customHeight="1" x14ac:dyDescent="0.25">
      <c r="B8" s="281" t="str">
        <f>'Cover Page'!C8</f>
        <v>Aetna Life Insurance Company</v>
      </c>
    </row>
    <row r="9" spans="2:4" ht="15.75" customHeight="1" x14ac:dyDescent="0.25">
      <c r="B9" s="52" t="s">
        <v>90</v>
      </c>
    </row>
    <row r="10" spans="2:4" ht="15.75" customHeight="1" x14ac:dyDescent="0.25">
      <c r="B10" s="281">
        <f>'Cover Page'!C9</f>
        <v>0</v>
      </c>
    </row>
    <row r="11" spans="2:4" ht="15.75" x14ac:dyDescent="0.25">
      <c r="B11" s="52" t="s">
        <v>85</v>
      </c>
    </row>
    <row r="12" spans="2:4" x14ac:dyDescent="0.2">
      <c r="B12" s="182" t="str">
        <f>'Cover Page'!C6</f>
        <v>2022</v>
      </c>
    </row>
    <row r="13" spans="2:4" ht="15.75" x14ac:dyDescent="0.25">
      <c r="B13" s="284"/>
    </row>
    <row r="17" spans="2:2" s="25" customFormat="1" ht="15.75" thickBot="1" x14ac:dyDescent="0.25">
      <c r="B17" s="285" t="s">
        <v>92</v>
      </c>
    </row>
    <row r="18" spans="2:2" s="25" customFormat="1" ht="150.75" thickBot="1" x14ac:dyDescent="0.25">
      <c r="B18" s="38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2023-07-27T14:52:16Z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67599526-06ca-49cc-9fa9-5307800a949a_Enabled">
    <vt:lpwstr>true</vt:lpwstr>
  </property>
  <property fmtid="{D5CDD505-2E9C-101B-9397-08002B2CF9AE}" pid="6" name="MSIP_Label_67599526-06ca-49cc-9fa9-5307800a949a_SetDate">
    <vt:lpwstr>2023-07-19T16:00:37Z</vt:lpwstr>
  </property>
  <property fmtid="{D5CDD505-2E9C-101B-9397-08002B2CF9AE}" pid="7" name="MSIP_Label_67599526-06ca-49cc-9fa9-5307800a949a_Method">
    <vt:lpwstr>Standard</vt:lpwstr>
  </property>
  <property fmtid="{D5CDD505-2E9C-101B-9397-08002B2CF9AE}" pid="8" name="MSIP_Label_67599526-06ca-49cc-9fa9-5307800a949a_Name">
    <vt:lpwstr>67599526-06ca-49cc-9fa9-5307800a949a</vt:lpwstr>
  </property>
  <property fmtid="{D5CDD505-2E9C-101B-9397-08002B2CF9AE}" pid="9" name="MSIP_Label_67599526-06ca-49cc-9fa9-5307800a949a_SiteId">
    <vt:lpwstr>fabb61b8-3afe-4e75-b934-a47f782b8cd7</vt:lpwstr>
  </property>
  <property fmtid="{D5CDD505-2E9C-101B-9397-08002B2CF9AE}" pid="10" name="MSIP_Label_67599526-06ca-49cc-9fa9-5307800a949a_ActionId">
    <vt:lpwstr>13c1dda8-ed41-4975-a84c-5a7f072969b8</vt:lpwstr>
  </property>
  <property fmtid="{D5CDD505-2E9C-101B-9397-08002B2CF9AE}" pid="11" name="MSIP_Label_67599526-06ca-49cc-9fa9-5307800a949a_ContentBits">
    <vt:lpwstr>0</vt:lpwstr>
  </property>
</Properties>
</file>