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codeName="ThisWorkbook" defaultThemeVersion="124226"/>
  <xr:revisionPtr revIDLastSave="0" documentId="13_ncr:1_{9CD80377-AAF6-40FA-BC3E-EC93F24945FF}" xr6:coauthVersionLast="47" xr6:coauthVersionMax="47" xr10:uidLastSave="{00000000-0000-0000-0000-000000000000}"/>
  <bookViews>
    <workbookView xWindow="30210" yWindow="345" windowWidth="25380" windowHeight="14085"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8" i="4" l="1"/>
  <c r="P47" i="4"/>
  <c r="N48" i="4"/>
  <c r="N47" i="4"/>
  <c r="L48" i="4"/>
  <c r="L47"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<sst xmlns="http://schemas.openxmlformats.org/spreadsheetml/2006/main" count="310" uniqueCount="170">
  <si>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</si>
  <si>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</si>
  <si>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</si>
  <si>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</si>
  <si>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</si>
  <si>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</si>
  <si>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</si>
  <si>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</si>
  <si>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</si>
  <si>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</si>
  <si>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</si>
  <si>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</si>
  <si>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</si>
  <si>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</si>
  <si>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</si>
  <si>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</si>
  <si>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</si>
  <si>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</si>
  <si>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</si>
  <si>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</si>
  <si>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</si>
  <si>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</si>
  <si>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</si>
  <si>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</si>
  <si>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</si>
  <si>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</si>
  <si>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</si>
  <si>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</si>
  <si>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</si>
  <si>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</si>
  <si>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</si>
  <si>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</si>
  <si>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</si>
  <si>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</si>
  <si>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</si>
  <si>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</si>
  <si>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</si>
  <si>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</si>
  <si>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</si>
  <si>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</si>
  <si>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</si>
  <si>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</si>
  <si>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</si>
  <si>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</si>
  <si>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</si>
  <si>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</si>
  <si>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</si>
  <si>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</si>
  <si>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</si>
  <si>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</si>
  <si>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</si>
  <si>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</si>
  <si>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</si>
  <si>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</si>
  <si>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</si>
  <si>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</si>
  <si>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</si>
  <si>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</si>
  <si>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</si>
  <si>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</si>
  <si>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</si>
  <si>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</si>
  <si>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</si>
  <si>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</si>
  <si>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</si>
  <si>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</si>
  <si>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</si>
  <si>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</si>
  <si>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</si>
  <si>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</si>
  <si>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</si>
  <si>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</si>
  <si>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</si>
  <si>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</si>
  <si>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</si>
  <si>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</si>
  <si>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</si>
  <si>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</si>
  <si>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</si>
  <si>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</si>
  <si>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</si>
  <si>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</si>
  <si>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</si>
  <si>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</si>
  <si>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</si>
  <si>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</si>
  <si>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</si>
  <si>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</si>
  <si>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</si>
  <si>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</si>
  <si>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</si>
  <si>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</si>
  <si>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</si>
  <si>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</si>
  <si>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</si>
  <si>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</si>
  <si>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</si>
  <si>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</si>
  <si>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</si>
  <si>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</si>
  <si>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</si>
  <si>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</si>
  <si>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</si>
  <si>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</si>
  <si>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</si>
  <si>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</si>
  <si>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</si>
  <si>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</si>
  <si>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</si>
  <si>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</si>
  <si>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</si>
  <si>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</si>
  <si>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</si>
  <si>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</si>
  <si>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</si>
  <si>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</si>
  <si>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</si>
  <si>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</si>
  <si>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</si>
  <si>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</si>
  <si>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</si>
  <si>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</si>
  <si>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</si>
  <si>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</si>
  <si>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</si>
  <si>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</si>
  <si>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</si>
  <si>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</si>
  <si>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</si>
  <si>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</si>
  <si>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</si>
  <si>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</si>
  <si>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</si>
  <si>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</si>
  <si>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</si>
  <si>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</si>
  <si>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</si>
  <si>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</si>
  <si>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</si>
  <si>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</si>
  <si>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</si>
  <si>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</si>
  <si>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</si>
  <si>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</si>
  <si>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</si>
  <si>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</si>
  <si>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</si>
  <si>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</si>
  <si>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</si>
  <si>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</si>
  <si>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</si>
  <si>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</si>
  <si>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</si>
  <si>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</si>
  <si>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</si>
  <si>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</si>
  <si>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</si>
  <si>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</si>
  <si>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</si>
  <si>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</si>
  <si>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2024</t>
  </si>
  <si>
    <t>Ameritas Life Insurance Corp.</t>
  </si>
  <si>
    <t>all categories</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</si>
  <si>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</si>
  <si>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</si>
  <si>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</si>
  <si>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</si>
  <si>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</si>
  <si>
    <t>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</si>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</sst>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2">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B1" sqref="B1"/>
    </sheetView>
  </sheetViews>
  <sheetFormatPr defaultColWidth="9.140625" defaultRowHeight="15" x14ac:dyDescent="0.2"/>
  <cols>
    <col min="1" max="1" width="2.42578125" style="12" bestFit="1" customWidth="1"/>
    <col min="2" max="2" width="70.42578125" style="12" bestFit="1" customWidth="1"/>
    <col min="3" max="3" width="33.7109375"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161</v>
      </c>
    </row>
    <row r="9" spans="1:3" ht="15.75" x14ac:dyDescent="0.2">
      <c r="A9" s="17" t="s">
        <v>3</v>
      </c>
      <c r="B9" s="18" t="s">
        <v>89</v>
      </c>
      <c r="C9" s="19" t="s">
        <v>169</v>
      </c>
    </row>
    <row r="10" spans="1:3" ht="16.5" thickBot="1" x14ac:dyDescent="0.3">
      <c r="A10" s="21" t="s">
        <v>4</v>
      </c>
      <c r="B10" s="22" t="s">
        <v>86</v>
      </c>
      <c r="C10" s="359" t="s">
        <v>168</v>
      </c>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Normal="100" workbookViewId="0">
      <selection activeCell="D8" sqref="D8"/>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t="str">
        <f>'Cover Page'!C10</f>
        <v>no</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Ameritas Life Insurance Corp.</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t="str">
        <f>'Cover Page'!C9</f>
        <v>n/a</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2024</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12/31/2024</v>
      </c>
      <c r="F18" s="39">
        <f>DATE(YEAR(E18)+0,MONTH(E18)+3,DAY(E18)+0)</f>
        <v>45747</v>
      </c>
      <c r="G18" s="38" t="str">
        <f>"12/31/"&amp;""&amp;'Cover Page'!C$6</f>
        <v>12/31/2024</v>
      </c>
      <c r="H18" s="40">
        <f>DATE(YEAR(G18)+0,MONTH(G18)+3,DAY(G18)+0)</f>
        <v>45747</v>
      </c>
      <c r="I18" s="38" t="str">
        <f>"12/31/"&amp;""&amp;'Cover Page'!C$6</f>
        <v>12/31/2024</v>
      </c>
      <c r="J18" s="40">
        <f>DATE(YEAR(I18)+0,MONTH(I18)+3,DAY(I18)+0)</f>
        <v>45747</v>
      </c>
      <c r="K18" s="38" t="str">
        <f>"12/31/"&amp;""&amp;'Cover Page'!C$6</f>
        <v>12/31/2024</v>
      </c>
      <c r="L18" s="40">
        <f>DATE(YEAR(K18)+0,MONTH(K18)+3,DAY(K18)+0)</f>
        <v>45747</v>
      </c>
      <c r="M18" s="38" t="str">
        <f>"12/31/"&amp;""&amp;'Cover Page'!C$6</f>
        <v>12/31/2024</v>
      </c>
      <c r="N18" s="40">
        <f>DATE(YEAR(M18)+0,MONTH(M18)+3,DAY(M18)+0)</f>
        <v>45747</v>
      </c>
      <c r="O18" s="38" t="str">
        <f>"12/31/"&amp;""&amp;'Cover Page'!C$6</f>
        <v>12/31/2024</v>
      </c>
      <c r="P18" s="40">
        <f>DATE(YEAR(O18)+0,MONTH(O18)+3,DAY(O18)+0)</f>
        <v>45747</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17475685.230000004</v>
      </c>
      <c r="L21" s="56">
        <f>'Pt 2 Premium and Claims'!L22+'Pt 2 Premium and Claims'!L23-'Pt 2 Premium and Claims'!L24-'Pt 2 Premium and Claims'!L25</f>
        <v>17490452.450000003</v>
      </c>
      <c r="M21" s="55">
        <f>'Pt 2 Premium and Claims'!M22+'Pt 2 Premium and Claims'!M23-'Pt 2 Premium and Claims'!M24-'Pt 2 Premium and Claims'!M25</f>
        <v>58950119.700000003</v>
      </c>
      <c r="N21" s="56">
        <f>'Pt 2 Premium and Claims'!N22+'Pt 2 Premium and Claims'!N23-'Pt 2 Premium and Claims'!N24-'Pt 2 Premium and Claims'!N25</f>
        <v>59644601.770000003</v>
      </c>
      <c r="O21" s="55">
        <f>'Pt 2 Premium and Claims'!O22+'Pt 2 Premium and Claims'!O23-'Pt 2 Premium and Claims'!O24-'Pt 2 Premium and Claims'!O25</f>
        <v>19146542.870000001</v>
      </c>
      <c r="P21" s="56">
        <f>'Pt 2 Premium and Claims'!P22+'Pt 2 Premium and Claims'!P23-'Pt 2 Premium and Claims'!P24-'Pt 2 Premium and Claims'!P25</f>
        <v>19153216.16</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9419012.4100000001</v>
      </c>
      <c r="L24" s="56">
        <f>'Pt 2 Premium and Claims'!L51</f>
        <v>9459883.9239990842</v>
      </c>
      <c r="M24" s="55">
        <f>'Pt 2 Premium and Claims'!M51</f>
        <v>34631518.300000004</v>
      </c>
      <c r="N24" s="56">
        <f>'Pt 2 Premium and Claims'!N51</f>
        <v>34735417.852113843</v>
      </c>
      <c r="O24" s="55">
        <f>'Pt 2 Premium and Claims'!O51</f>
        <v>13029430.510000004</v>
      </c>
      <c r="P24" s="56">
        <f>'Pt 2 Premium and Claims'!P51</f>
        <v>13294856.335960347</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v>276112.52430379833</v>
      </c>
      <c r="L28" s="76">
        <v>276345.84358927904</v>
      </c>
      <c r="M28" s="74">
        <v>1415507.9426582274</v>
      </c>
      <c r="N28" s="73">
        <v>1432183.8186551123</v>
      </c>
      <c r="O28" s="74">
        <v>183961.59759493615</v>
      </c>
      <c r="P28" s="76">
        <v>184025.71512769122</v>
      </c>
    </row>
    <row r="29" spans="2:16" ht="30" x14ac:dyDescent="0.2">
      <c r="B29" s="53"/>
      <c r="C29" s="54"/>
      <c r="D29" s="345" t="s">
        <v>67</v>
      </c>
      <c r="E29" s="74"/>
      <c r="F29" s="76"/>
      <c r="G29" s="72"/>
      <c r="H29" s="73"/>
      <c r="I29" s="74"/>
      <c r="J29" s="75"/>
      <c r="K29" s="74">
        <v>3475.6660675908479</v>
      </c>
      <c r="L29" s="76">
        <v>3478.603058317743</v>
      </c>
      <c r="M29" s="74">
        <v>11724.343167384272</v>
      </c>
      <c r="N29" s="73">
        <v>11862.465806552982</v>
      </c>
      <c r="O29" s="74">
        <v>3807.9759671279267</v>
      </c>
      <c r="P29" s="76">
        <v>3809.3031899124376</v>
      </c>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v>6227.6716433296524</v>
      </c>
      <c r="L31" s="76">
        <v>6232.9341206536847</v>
      </c>
      <c r="M31" s="74">
        <v>21007.587627886031</v>
      </c>
      <c r="N31" s="73">
        <v>21255.074707060201</v>
      </c>
      <c r="O31" s="74">
        <v>6823.1019573756948</v>
      </c>
      <c r="P31" s="76">
        <v>6825.4800649207637</v>
      </c>
    </row>
    <row r="32" spans="2:16" x14ac:dyDescent="0.2">
      <c r="B32" s="53"/>
      <c r="C32" s="54"/>
      <c r="D32" s="344" t="s">
        <v>104</v>
      </c>
      <c r="E32" s="74"/>
      <c r="F32" s="76"/>
      <c r="G32" s="72"/>
      <c r="H32" s="73"/>
      <c r="I32" s="74"/>
      <c r="J32" s="75"/>
      <c r="K32" s="74">
        <v>410678.60290500009</v>
      </c>
      <c r="L32" s="76">
        <v>411025.63257500005</v>
      </c>
      <c r="M32" s="74">
        <v>1385327.8129500002</v>
      </c>
      <c r="N32" s="73">
        <v>1401648.1415950002</v>
      </c>
      <c r="O32" s="74">
        <v>449943.75744500005</v>
      </c>
      <c r="P32" s="76">
        <v>450100.57975999999</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696494.46491971891</v>
      </c>
      <c r="L35" s="79">
        <f t="shared" si="0"/>
        <v>697083.0133432505</v>
      </c>
      <c r="M35" s="78">
        <f t="shared" si="0"/>
        <v>2833567.6864034981</v>
      </c>
      <c r="N35" s="79">
        <f t="shared" si="0"/>
        <v>2866949.5007637255</v>
      </c>
      <c r="O35" s="78">
        <f t="shared" si="0"/>
        <v>644536.43296443985</v>
      </c>
      <c r="P35" s="79">
        <f t="shared" si="0"/>
        <v>644761.07814252446</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c r="P38" s="76"/>
    </row>
    <row r="39" spans="2:16" x14ac:dyDescent="0.2">
      <c r="B39" s="54"/>
      <c r="C39" s="54">
        <v>4.2</v>
      </c>
      <c r="D39" s="344" t="s">
        <v>19</v>
      </c>
      <c r="E39" s="74"/>
      <c r="F39" s="76"/>
      <c r="G39" s="72"/>
      <c r="H39" s="76"/>
      <c r="I39" s="74"/>
      <c r="J39" s="76"/>
      <c r="K39" s="74">
        <v>2409490.3400000003</v>
      </c>
      <c r="L39" s="76">
        <v>2411526.3960098424</v>
      </c>
      <c r="M39" s="74">
        <v>6539363.6200000001</v>
      </c>
      <c r="N39" s="76">
        <v>6616402.83224269</v>
      </c>
      <c r="O39" s="74">
        <v>1861969.54</v>
      </c>
      <c r="P39" s="76">
        <v>1862618.5063849997</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v>3911978.995080282</v>
      </c>
      <c r="L43" s="72">
        <v>3915284.6768716061</v>
      </c>
      <c r="M43" s="77">
        <v>8561977.0035965014</v>
      </c>
      <c r="N43" s="72">
        <v>8662844.3053595889</v>
      </c>
      <c r="O43" s="77">
        <v>2918560.3770355596</v>
      </c>
      <c r="P43" s="350">
        <v>2919577.6050495519</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6321469.3350802828</v>
      </c>
      <c r="L44" s="79">
        <f t="shared" si="1"/>
        <v>6326811.072881449</v>
      </c>
      <c r="M44" s="78">
        <f t="shared" si="1"/>
        <v>15101340.623596501</v>
      </c>
      <c r="N44" s="79">
        <f t="shared" si="1"/>
        <v>15279247.137602279</v>
      </c>
      <c r="O44" s="78">
        <f t="shared" si="1"/>
        <v>4780529.9170355592</v>
      </c>
      <c r="P44" s="79">
        <f t="shared" si="1"/>
        <v>4782196.1114345519</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v>24243</v>
      </c>
      <c r="L47" s="84">
        <f>K47</f>
        <v>24243</v>
      </c>
      <c r="M47" s="83">
        <v>71402</v>
      </c>
      <c r="N47" s="84">
        <f>M47</f>
        <v>71402</v>
      </c>
      <c r="O47" s="83">
        <v>36137</v>
      </c>
      <c r="P47" s="340">
        <f>O47</f>
        <v>36137</v>
      </c>
    </row>
    <row r="48" spans="2:16" x14ac:dyDescent="0.2">
      <c r="B48" s="53"/>
      <c r="C48" s="54">
        <v>5.2</v>
      </c>
      <c r="D48" s="344" t="s">
        <v>27</v>
      </c>
      <c r="E48" s="83"/>
      <c r="F48" s="351"/>
      <c r="G48" s="84"/>
      <c r="H48" s="84"/>
      <c r="I48" s="83"/>
      <c r="J48" s="84"/>
      <c r="K48" s="83">
        <v>275493</v>
      </c>
      <c r="L48" s="84">
        <f>K48</f>
        <v>275493</v>
      </c>
      <c r="M48" s="83">
        <v>832001</v>
      </c>
      <c r="N48" s="84">
        <f>M48</f>
        <v>832001</v>
      </c>
      <c r="O48" s="83">
        <v>365889</v>
      </c>
      <c r="P48" s="85">
        <f>O48</f>
        <v>365889</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22957.75</v>
      </c>
      <c r="L49" s="87">
        <f t="shared" si="2"/>
        <v>22957.75</v>
      </c>
      <c r="M49" s="86">
        <f>M48/12</f>
        <v>69333.416666666672</v>
      </c>
      <c r="N49" s="87">
        <f>N48/12</f>
        <v>69333.416666666672</v>
      </c>
      <c r="O49" s="86">
        <f t="shared" si="2"/>
        <v>30490.75</v>
      </c>
      <c r="P49" s="87">
        <f t="shared" si="2"/>
        <v>30490.75</v>
      </c>
    </row>
    <row r="50" spans="2:16" ht="45" customHeight="1" x14ac:dyDescent="0.2">
      <c r="B50" s="88"/>
      <c r="C50" s="89"/>
      <c r="D50" s="90"/>
      <c r="E50" s="273" t="str">
        <f>"Grand Total as of "&amp;""&amp;TEXT(E$18,"MM/DD/YYYY")&amp;" for ALL markets in col. 1-12."</f>
        <v>Grand Total as of 12/31/2024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v>924786.32319021109</v>
      </c>
      <c r="F52" s="104"/>
      <c r="G52" s="104"/>
      <c r="H52" s="104"/>
      <c r="I52" s="104"/>
      <c r="J52" s="104"/>
      <c r="K52" s="98"/>
      <c r="L52" s="104"/>
      <c r="M52" s="104"/>
      <c r="N52" s="104"/>
      <c r="O52" s="104"/>
      <c r="P52" s="105"/>
    </row>
    <row r="53" spans="2:16" ht="15.75" thickBot="1" x14ac:dyDescent="0.25">
      <c r="B53" s="106" t="s">
        <v>57</v>
      </c>
      <c r="C53" s="107" t="s">
        <v>129</v>
      </c>
      <c r="D53" s="108"/>
      <c r="E53" s="109">
        <v>194205.12786994432</v>
      </c>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Normal="100" workbookViewId="0">
      <selection activeCell="D8" sqref="D8"/>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Ameritas Life Insurance Corp.</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t="str">
        <f>'Cover Page'!C9</f>
        <v>n/a</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2024</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12/31/2024</v>
      </c>
      <c r="F19" s="39">
        <f>DATE(YEAR(E19)+0,MONTH(E19)+3,DAY(E19)+0)</f>
        <v>45747</v>
      </c>
      <c r="G19" s="38" t="str">
        <f>"12/31/"&amp;""&amp;'Cover Page'!C$6</f>
        <v>12/31/2024</v>
      </c>
      <c r="H19" s="40">
        <f>DATE(YEAR(G19)+0,MONTH(G19)+3,DAY(G19)+0)</f>
        <v>45747</v>
      </c>
      <c r="I19" s="38" t="str">
        <f>"12/31/"&amp;""&amp;'Cover Page'!C$6</f>
        <v>12/31/2024</v>
      </c>
      <c r="J19" s="40">
        <f>DATE(YEAR(I19)+0,MONTH(I19)+3,DAY(I19)+0)</f>
        <v>45747</v>
      </c>
      <c r="K19" s="38" t="str">
        <f>"12/31/"&amp;""&amp;'Cover Page'!C$6</f>
        <v>12/31/2024</v>
      </c>
      <c r="L19" s="40">
        <f>DATE(YEAR(K19)+0,MONTH(K19)+3,DAY(K19)+0)</f>
        <v>45747</v>
      </c>
      <c r="M19" s="38" t="str">
        <f>"12/31/"&amp;""&amp;'Cover Page'!C$6</f>
        <v>12/31/2024</v>
      </c>
      <c r="N19" s="40">
        <f>DATE(YEAR(M19)+0,MONTH(M19)+3,DAY(M19)+0)</f>
        <v>45747</v>
      </c>
      <c r="O19" s="38" t="str">
        <f>"12/31/"&amp;""&amp;'Cover Page'!C$6</f>
        <v>12/31/2024</v>
      </c>
      <c r="P19" s="40">
        <f>DATE(YEAR(O19)+0,MONTH(O19)+3,DAY(O19)+0)</f>
        <v>45747</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v>17475392.410000004</v>
      </c>
      <c r="L22" s="124">
        <v>17490452.450000003</v>
      </c>
      <c r="M22" s="123">
        <v>59631045.440000005</v>
      </c>
      <c r="N22" s="124">
        <v>59644601.770000003</v>
      </c>
      <c r="O22" s="123">
        <v>19153216.16</v>
      </c>
      <c r="P22" s="124">
        <v>19153216.16</v>
      </c>
    </row>
    <row r="23" spans="2:16" s="12" customFormat="1" x14ac:dyDescent="0.2">
      <c r="B23" s="53"/>
      <c r="C23" s="54">
        <v>1.2</v>
      </c>
      <c r="D23" s="344" t="s">
        <v>16</v>
      </c>
      <c r="E23" s="123"/>
      <c r="F23" s="124"/>
      <c r="G23" s="123"/>
      <c r="H23" s="124"/>
      <c r="I23" s="123"/>
      <c r="J23" s="124"/>
      <c r="K23" s="123">
        <v>27727.64</v>
      </c>
      <c r="L23" s="124"/>
      <c r="M23" s="123">
        <v>1432721.1</v>
      </c>
      <c r="N23" s="124"/>
      <c r="O23" s="123">
        <v>18001.39</v>
      </c>
      <c r="P23" s="124"/>
    </row>
    <row r="24" spans="2:16" s="12" customFormat="1" x14ac:dyDescent="0.2">
      <c r="B24" s="53"/>
      <c r="C24" s="54">
        <v>1.3</v>
      </c>
      <c r="D24" s="344" t="s">
        <v>34</v>
      </c>
      <c r="E24" s="123"/>
      <c r="F24" s="124"/>
      <c r="G24" s="123"/>
      <c r="H24" s="124"/>
      <c r="I24" s="123"/>
      <c r="J24" s="124"/>
      <c r="K24" s="123">
        <v>27434.82</v>
      </c>
      <c r="L24" s="124"/>
      <c r="M24" s="123">
        <v>2113646.84</v>
      </c>
      <c r="N24" s="124"/>
      <c r="O24" s="123">
        <v>24674.68</v>
      </c>
      <c r="P24" s="124"/>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v>9489983.1600000001</v>
      </c>
      <c r="L29" s="133"/>
      <c r="M29" s="123">
        <v>34588288.060000002</v>
      </c>
      <c r="N29" s="133"/>
      <c r="O29" s="123">
        <v>12885043.390000002</v>
      </c>
      <c r="P29" s="133"/>
    </row>
    <row r="30" spans="2:16" s="12" customFormat="1" ht="28.5" customHeight="1" x14ac:dyDescent="0.2">
      <c r="B30" s="53"/>
      <c r="C30" s="54"/>
      <c r="D30" s="345" t="s">
        <v>54</v>
      </c>
      <c r="E30" s="134"/>
      <c r="F30" s="124"/>
      <c r="G30" s="134"/>
      <c r="H30" s="124"/>
      <c r="I30" s="134"/>
      <c r="J30" s="124"/>
      <c r="K30" s="134"/>
      <c r="L30" s="124">
        <v>9416136.0600000005</v>
      </c>
      <c r="M30" s="134"/>
      <c r="N30" s="124">
        <v>34307596.07</v>
      </c>
      <c r="O30" s="134"/>
      <c r="P30" s="124">
        <v>13143381.15</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v>464877.53</v>
      </c>
      <c r="L36" s="133"/>
      <c r="M36" s="123">
        <v>1941667.7699999998</v>
      </c>
      <c r="N36" s="135"/>
      <c r="O36" s="123">
        <v>687469.64000000013</v>
      </c>
      <c r="P36" s="133"/>
    </row>
    <row r="37" spans="2:16" s="12" customFormat="1" ht="30" x14ac:dyDescent="0.2">
      <c r="B37" s="53"/>
      <c r="C37" s="54"/>
      <c r="D37" s="345" t="s">
        <v>43</v>
      </c>
      <c r="E37" s="134"/>
      <c r="F37" s="124"/>
      <c r="G37" s="134"/>
      <c r="H37" s="136"/>
      <c r="I37" s="134"/>
      <c r="J37" s="124"/>
      <c r="K37" s="134"/>
      <c r="L37" s="124">
        <v>43747.863999083776</v>
      </c>
      <c r="M37" s="134"/>
      <c r="N37" s="136">
        <v>427821.78211384494</v>
      </c>
      <c r="O37" s="134"/>
      <c r="P37" s="124">
        <v>151475.18596034765</v>
      </c>
    </row>
    <row r="38" spans="2:16" s="12" customFormat="1" x14ac:dyDescent="0.2">
      <c r="B38" s="53"/>
      <c r="C38" s="54">
        <v>2.5</v>
      </c>
      <c r="D38" s="344" t="s">
        <v>29</v>
      </c>
      <c r="E38" s="123"/>
      <c r="F38" s="133"/>
      <c r="G38" s="123"/>
      <c r="H38" s="135"/>
      <c r="I38" s="123"/>
      <c r="J38" s="133"/>
      <c r="K38" s="123">
        <v>535848.28</v>
      </c>
      <c r="L38" s="133"/>
      <c r="M38" s="123">
        <v>1898437.5299999998</v>
      </c>
      <c r="N38" s="135"/>
      <c r="O38" s="123">
        <v>543082.52</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9419012.4100000001</v>
      </c>
      <c r="L51" s="79">
        <f>L30+L33+L37+L41+L44+L47+L48+L50</f>
        <v>9459883.9239990842</v>
      </c>
      <c r="M51" s="78">
        <f>M29+M32-M34+M36-M38+M40+M43-M45+M47+M48-M49+M50</f>
        <v>34631518.300000004</v>
      </c>
      <c r="N51" s="79">
        <f>N30+N33+N37+N41+N44+N47+N48+N50</f>
        <v>34735417.852113843</v>
      </c>
      <c r="O51" s="78">
        <f>O29+O32-O34+O36-O38+O40+O43-O45+O47+O48-O49+O50</f>
        <v>13029430.510000004</v>
      </c>
      <c r="P51" s="79">
        <f>P30+P33+P37+P41+P44+P47+P48+P50</f>
        <v>13294856.335960347</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B8" sqref="B8"/>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Ameritas Life Insurance Corp.</v>
      </c>
    </row>
    <row r="9" spans="2:4" ht="15.75" customHeight="1" x14ac:dyDescent="0.25">
      <c r="B9" s="32" t="s">
        <v>90</v>
      </c>
    </row>
    <row r="10" spans="2:4" ht="15" customHeight="1" x14ac:dyDescent="0.2">
      <c r="B10" s="152" t="str">
        <f>'Cover Page'!C9</f>
        <v>n/a</v>
      </c>
    </row>
    <row r="11" spans="2:4" ht="15.75" x14ac:dyDescent="0.25">
      <c r="B11" s="32" t="s">
        <v>85</v>
      </c>
    </row>
    <row r="12" spans="2:4" x14ac:dyDescent="0.2">
      <c r="B12" s="152" t="str">
        <f>'Cover Page'!C6</f>
        <v>2024</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row>
    <row r="19" spans="2:4" s="11" customFormat="1" ht="35.25" customHeight="1" x14ac:dyDescent="0.2">
      <c r="B19" s="156"/>
      <c r="C19" s="164"/>
      <c r="D19" s="287"/>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t="s">
        <v>162</v>
      </c>
      <c r="C26" s="164"/>
      <c r="D26" s="287" t="s">
        <v>163</v>
      </c>
    </row>
    <row r="27" spans="2:4" s="11" customFormat="1" ht="35.25" customHeight="1" x14ac:dyDescent="0.2">
      <c r="B27" s="156"/>
      <c r="C27" s="164"/>
      <c r="D27" s="287"/>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t="s">
        <v>162</v>
      </c>
      <c r="C33" s="164"/>
      <c r="D33" s="287" t="s">
        <v>164</v>
      </c>
    </row>
    <row r="34" spans="2:4" s="11" customFormat="1" ht="35.25" customHeight="1" x14ac:dyDescent="0.2">
      <c r="B34" s="156"/>
      <c r="C34" s="164"/>
      <c r="D34" s="287"/>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287"/>
    </row>
    <row r="41" spans="2:4" s="11" customFormat="1" ht="35.25" customHeight="1" x14ac:dyDescent="0.2">
      <c r="B41" s="156"/>
      <c r="C41" s="164"/>
      <c r="D41" s="287"/>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287"/>
    </row>
    <row r="48" spans="2:4" s="11" customFormat="1" ht="35.25" customHeight="1" x14ac:dyDescent="0.2">
      <c r="B48" s="156"/>
      <c r="C48" s="164"/>
      <c r="D48" s="287"/>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t="s">
        <v>162</v>
      </c>
      <c r="C55" s="169"/>
      <c r="D55" s="287" t="s">
        <v>165</v>
      </c>
    </row>
    <row r="56" spans="2:4" s="11" customFormat="1" ht="35.25" customHeight="1" x14ac:dyDescent="0.2">
      <c r="B56" s="156"/>
      <c r="C56" s="166"/>
      <c r="D56" s="287"/>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t="s">
        <v>162</v>
      </c>
      <c r="C62" s="169"/>
      <c r="D62" s="287" t="s">
        <v>166</v>
      </c>
    </row>
    <row r="63" spans="2:4" s="11" customFormat="1" ht="35.25" customHeight="1" x14ac:dyDescent="0.2">
      <c r="B63" s="156"/>
      <c r="C63" s="164"/>
      <c r="D63" s="287"/>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287"/>
    </row>
    <row r="70" spans="2:4" s="11" customFormat="1" ht="35.25" customHeight="1" x14ac:dyDescent="0.2">
      <c r="B70" s="156"/>
      <c r="C70" s="164"/>
      <c r="D70" s="287"/>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t="s">
        <v>162</v>
      </c>
      <c r="C76" s="169"/>
      <c r="D76" s="287" t="s">
        <v>167</v>
      </c>
    </row>
    <row r="77" spans="2:4" s="11" customFormat="1" ht="35.25" customHeight="1" x14ac:dyDescent="0.2">
      <c r="B77" s="156"/>
      <c r="C77" s="164"/>
      <c r="D77" s="287"/>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zoomScaleNormal="100" workbookViewId="0">
      <selection activeCell="D8" sqref="D8"/>
    </sheetView>
  </sheetViews>
  <sheetFormatPr defaultColWidth="9.28515625" defaultRowHeight="15" x14ac:dyDescent="0.2"/>
  <cols>
    <col min="1" max="1" width="1.7109375" style="5" customWidth="1"/>
    <col min="2" max="2" width="6" style="24" customWidth="1"/>
    <col min="3" max="3" width="5.28515625" style="24" customWidth="1"/>
    <col min="4" max="4" width="74.42578125" style="24" customWidth="1"/>
    <col min="5" max="5" width="15.5703125" style="5" customWidth="1"/>
    <col min="6" max="6" width="15.140625" style="5" customWidth="1"/>
    <col min="7" max="8" width="16.28515625" style="5" customWidth="1"/>
    <col min="9" max="9" width="15.5703125" style="5" customWidth="1"/>
    <col min="10" max="10" width="15.7109375" style="5" customWidth="1"/>
    <col min="11" max="11" width="16.28515625" style="5" customWidth="1"/>
    <col min="12" max="12" width="27.28515625" style="5" bestFit="1" customWidth="1"/>
    <col min="13" max="13" width="7.28515625" style="5" bestFit="1" customWidth="1"/>
    <col min="14" max="14" width="15.140625" style="6" bestFit="1" customWidth="1"/>
    <col min="15" max="15" width="7.28515625" style="5" bestFit="1" customWidth="1"/>
    <col min="16" max="16" width="27.2851562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Ameritas Life Insurance Corp.</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t="str">
        <f>'Cover Page'!C9</f>
        <v>n/a</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2024</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c r="Z21" s="207"/>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6937123</v>
      </c>
      <c r="R22" s="209">
        <v>8184793.6007887525</v>
      </c>
      <c r="S22" s="210">
        <f>'Pt 1 Summary of Data'!L24</f>
        <v>9459883.9239990842</v>
      </c>
      <c r="T22" s="211">
        <f>SUM(Q22:S22)</f>
        <v>24581800.524787836</v>
      </c>
      <c r="U22" s="208">
        <v>28962668</v>
      </c>
      <c r="V22" s="209">
        <v>30016172</v>
      </c>
      <c r="W22" s="210">
        <f>'Pt 1 Summary of Data'!N24</f>
        <v>34735417.852113843</v>
      </c>
      <c r="X22" s="211">
        <f>SUM(U22:W22)</f>
        <v>93714257.852113843</v>
      </c>
      <c r="Y22" s="208">
        <v>7595904</v>
      </c>
      <c r="Z22" s="209">
        <v>8843022</v>
      </c>
      <c r="AA22" s="210">
        <f>'Pt 1 Summary of Data'!P24</f>
        <v>13294856.335960347</v>
      </c>
      <c r="AB22" s="211">
        <f>SUM(Y22:AA22)</f>
        <v>29733782.335960347</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6937123</v>
      </c>
      <c r="R23" s="212">
        <f>SUM(R$22:R$22)</f>
        <v>8184793.6007887525</v>
      </c>
      <c r="S23" s="212">
        <f>SUM(S$22:S$22)</f>
        <v>9459883.9239990842</v>
      </c>
      <c r="T23" s="211">
        <f>SUM(Q23:S23)</f>
        <v>24581800.524787836</v>
      </c>
      <c r="U23" s="212">
        <f>SUM(U$22:U$22)</f>
        <v>28962668</v>
      </c>
      <c r="V23" s="212">
        <f>SUM(V$22:V$22)</f>
        <v>30016172</v>
      </c>
      <c r="W23" s="212">
        <f>SUM(W$22:W$22)</f>
        <v>34735417.852113843</v>
      </c>
      <c r="X23" s="211">
        <f>SUM(U23:W23)</f>
        <v>93714257.852113843</v>
      </c>
      <c r="Y23" s="360">
        <f>SUM(Y$22:Y$22)</f>
        <v>7595904</v>
      </c>
      <c r="Z23" s="212">
        <f>SUM(Z$22:Z$22)</f>
        <v>8843022</v>
      </c>
      <c r="AA23" s="212">
        <f>SUM(AA$22:AA$22)</f>
        <v>13294856.335960347</v>
      </c>
      <c r="AB23" s="211">
        <f>SUM(Y23:AA23)</f>
        <v>29733782.335960347</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14321677</v>
      </c>
      <c r="R26" s="209">
        <v>15426761.140000001</v>
      </c>
      <c r="S26" s="219">
        <f>'Pt 1 Summary of Data'!L21</f>
        <v>17490452.450000003</v>
      </c>
      <c r="T26" s="211">
        <f>SUM(Q26:S26)</f>
        <v>47238890.590000004</v>
      </c>
      <c r="U26" s="218">
        <v>53992080</v>
      </c>
      <c r="V26" s="209">
        <v>54501134</v>
      </c>
      <c r="W26" s="219">
        <f>'Pt 1 Summary of Data'!N21</f>
        <v>59644601.770000003</v>
      </c>
      <c r="X26" s="211">
        <f>SUM(U26:W26)</f>
        <v>168137815.77000001</v>
      </c>
      <c r="Y26" s="218">
        <v>13224693</v>
      </c>
      <c r="Z26" s="209">
        <v>14146611</v>
      </c>
      <c r="AA26" s="219">
        <f>'Pt 1 Summary of Data'!P21</f>
        <v>19153216.16</v>
      </c>
      <c r="AB26" s="211">
        <f>SUM(Y26:AA26)</f>
        <v>46524520.159999996</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821858</v>
      </c>
      <c r="R27" s="209">
        <v>586202.36952168308</v>
      </c>
      <c r="S27" s="219">
        <f>'Pt 1 Summary of Data'!L35</f>
        <v>697083.0133432505</v>
      </c>
      <c r="T27" s="211">
        <f>SUM(Q27:S27)</f>
        <v>2105143.3828649335</v>
      </c>
      <c r="U27" s="218">
        <v>1628949</v>
      </c>
      <c r="V27" s="209">
        <v>2681004</v>
      </c>
      <c r="W27" s="219">
        <f>'Pt 1 Summary of Data'!N35</f>
        <v>2866949.5007637255</v>
      </c>
      <c r="X27" s="211">
        <f>SUM(U27:W27)</f>
        <v>7176902.5007637255</v>
      </c>
      <c r="Y27" s="218">
        <v>524906</v>
      </c>
      <c r="Z27" s="209">
        <v>519160</v>
      </c>
      <c r="AA27" s="219">
        <f>'Pt 1 Summary of Data'!P35</f>
        <v>644761.07814252446</v>
      </c>
      <c r="AB27" s="211">
        <f>SUM(Y27:AA27)</f>
        <v>1688827.0781425245</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13499819</v>
      </c>
      <c r="R28" s="219">
        <f t="shared" si="0"/>
        <v>14840558.770478318</v>
      </c>
      <c r="S28" s="219">
        <f t="shared" si="0"/>
        <v>16793369.436656751</v>
      </c>
      <c r="T28" s="79">
        <f>T$26-T$27</f>
        <v>45133747.207135066</v>
      </c>
      <c r="U28" s="219">
        <f t="shared" si="0"/>
        <v>52363131</v>
      </c>
      <c r="V28" s="219">
        <f t="shared" si="0"/>
        <v>51820130</v>
      </c>
      <c r="W28" s="219">
        <f t="shared" si="0"/>
        <v>56777652.269236282</v>
      </c>
      <c r="X28" s="79">
        <f>X$26-X$27</f>
        <v>160960913.2692363</v>
      </c>
      <c r="Y28" s="78">
        <f t="shared" si="0"/>
        <v>12699787</v>
      </c>
      <c r="Z28" s="219">
        <f t="shared" si="0"/>
        <v>13627451</v>
      </c>
      <c r="AA28" s="219">
        <f t="shared" si="0"/>
        <v>18508455.081857476</v>
      </c>
      <c r="AB28" s="79">
        <f>AB$26-AB$27</f>
        <v>44835693.081857473</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18432.75</v>
      </c>
      <c r="R30" s="224">
        <v>20942.75</v>
      </c>
      <c r="S30" s="225">
        <f>'Pt 1 Summary of Data'!L49</f>
        <v>22957.75</v>
      </c>
      <c r="T30" s="226">
        <f>SUM(Q30:S30)</f>
        <v>62333.25</v>
      </c>
      <c r="U30" s="227">
        <v>51555.083333333336</v>
      </c>
      <c r="V30" s="224">
        <v>63219.583333333336</v>
      </c>
      <c r="W30" s="228">
        <f>'Pt 1 Summary of Data'!N49</f>
        <v>69333.416666666672</v>
      </c>
      <c r="X30" s="226">
        <f>SUM(U30:W30)</f>
        <v>184108.08333333334</v>
      </c>
      <c r="Y30" s="227">
        <v>21049.166666666668</v>
      </c>
      <c r="Z30" s="224">
        <v>24154.666666666668</v>
      </c>
      <c r="AA30" s="228">
        <f>'Pt 1 Summary of Data'!P49</f>
        <v>30490.75</v>
      </c>
      <c r="AB30" s="226">
        <f>SUM(Y30:AA30)</f>
        <v>75694.583333333343</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0.54464346627309879</v>
      </c>
      <c r="U33" s="237"/>
      <c r="V33" s="238"/>
      <c r="W33" s="238"/>
      <c r="X33" s="239">
        <f>IF(X30&lt;1000,"Not Required to Calculate",X23/X28)</f>
        <v>0.58221748341698187</v>
      </c>
      <c r="Y33" s="237"/>
      <c r="Z33" s="238"/>
      <c r="AA33" s="238"/>
      <c r="AB33" s="361">
        <f>IF(AB30&lt;1000,"Not Required to Calculate",AB23/AB28)</f>
        <v>0.6631721356838346</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3" zoomScaleNormal="100" workbookViewId="0">
      <selection activeCell="B8" sqref="B8"/>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Ameritas Life Insurance Corp.</v>
      </c>
      <c r="C8" s="288"/>
    </row>
    <row r="9" spans="2:3" ht="15.75" customHeight="1" x14ac:dyDescent="0.25">
      <c r="B9" s="32" t="s">
        <v>90</v>
      </c>
      <c r="C9" s="288"/>
    </row>
    <row r="10" spans="2:3" ht="15.75" customHeight="1" x14ac:dyDescent="0.25">
      <c r="B10" s="243" t="str">
        <f>'Cover Page'!C9</f>
        <v>n/a</v>
      </c>
      <c r="C10" s="288"/>
    </row>
    <row r="11" spans="2:3" ht="15.75" x14ac:dyDescent="0.25">
      <c r="B11" s="32" t="s">
        <v>85</v>
      </c>
    </row>
    <row r="12" spans="2:3" x14ac:dyDescent="0.2">
      <c r="B12" s="152" t="str">
        <f>'Cover Page'!C6</f>
        <v>2024</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1" sqref="B1"/>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Ameritas Life Insurance Corp.</v>
      </c>
    </row>
    <row r="9" spans="2:4" ht="15.75" customHeight="1" x14ac:dyDescent="0.25">
      <c r="B9" s="32" t="s">
        <v>90</v>
      </c>
    </row>
    <row r="10" spans="2:4" ht="15.75" customHeight="1" x14ac:dyDescent="0.25">
      <c r="B10" s="243" t="str">
        <f>'Cover Page'!C9</f>
        <v>n/a</v>
      </c>
    </row>
    <row r="11" spans="2:4" ht="15.75" x14ac:dyDescent="0.25">
      <c r="B11" s="32" t="s">
        <v>85</v>
      </c>
    </row>
    <row r="12" spans="2:4" x14ac:dyDescent="0.2">
      <c r="B12" s="152" t="str">
        <f>'Cover Page'!C6</f>
        <v>2024</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x14ac:dyDescent="0.2"/>
    <row r="26" spans="2:2" s="12" customFormat="1" x14ac:dyDescent="0.2"/>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2025-07-31T19:05:58Z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ff208c1a-cba6-424e-933f-c20b9e6f331e_Enabled">
    <vt:lpwstr>true</vt:lpwstr>
  </property>
  <property fmtid="{D5CDD505-2E9C-101B-9397-08002B2CF9AE}" pid="6" name="MSIP_Label_ff208c1a-cba6-424e-933f-c20b9e6f331e_SetDate">
    <vt:lpwstr>2025-05-28T17:36:35Z</vt:lpwstr>
  </property>
  <property fmtid="{D5CDD505-2E9C-101B-9397-08002B2CF9AE}" pid="7" name="MSIP_Label_ff208c1a-cba6-424e-933f-c20b9e6f331e_Method">
    <vt:lpwstr>Standard</vt:lpwstr>
  </property>
  <property fmtid="{D5CDD505-2E9C-101B-9397-08002B2CF9AE}" pid="8" name="MSIP_Label_ff208c1a-cba6-424e-933f-c20b9e6f331e_Name">
    <vt:lpwstr>Non PII</vt:lpwstr>
  </property>
  <property fmtid="{D5CDD505-2E9C-101B-9397-08002B2CF9AE}" pid="9" name="MSIP_Label_ff208c1a-cba6-424e-933f-c20b9e6f331e_SiteId">
    <vt:lpwstr>7f17b26a-7110-46ab-a570-fbc53306129f</vt:lpwstr>
  </property>
  <property fmtid="{D5CDD505-2E9C-101B-9397-08002B2CF9AE}" pid="10" name="MSIP_Label_ff208c1a-cba6-424e-933f-c20b9e6f331e_ActionId">
    <vt:lpwstr>dacb06c3-bf3a-486a-9390-781e826559c3</vt:lpwstr>
  </property>
  <property fmtid="{D5CDD505-2E9C-101B-9397-08002B2CF9AE}" pid="11" name="MSIP_Label_ff208c1a-cba6-424e-933f-c20b9e6f331e_ContentBits">
    <vt:lpwstr>0</vt:lpwstr>
  </property>
  <property fmtid="{D5CDD505-2E9C-101B-9397-08002B2CF9AE}" pid="12" name="MSIP_Label_ff208c1a-cba6-424e-933f-c20b9e6f331e_Tag">
    <vt:lpwstr>10, 3, 0, 1</vt:lpwstr>
  </property>
</Properties>
</file>