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13_ncr:1_{5EB6D2FB-6E9B-46F8-B0D5-9A1063B02480}" xr6:coauthVersionLast="47" xr6:coauthVersionMax="47" xr10:uidLastSave="{00000000-0000-0000-0000-000000000000}"/>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<sst xmlns="http://schemas.openxmlformats.org/spreadsheetml/2006/main" count="319" uniqueCount="179">
  <si>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</si>
  <si>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</si>
  <si>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</si>
  <si>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</si>
  <si>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</si>
  <si>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</si>
  <si>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</si>
  <si>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</si>
  <si>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</si>
  <si>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</si>
  <si>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</si>
  <si>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</si>
  <si>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</si>
  <si>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</si>
  <si>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</si>
  <si>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</si>
  <si>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</si>
  <si>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</si>
  <si>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</si>
  <si>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</si>
  <si>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</si>
  <si>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</si>
  <si>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</si>
  <si>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</si>
  <si>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</si>
  <si>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</si>
  <si>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</si>
  <si>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</si>
  <si>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</si>
  <si>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</si>
  <si>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</si>
  <si>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</si>
  <si>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</si>
  <si>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</si>
  <si>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</si>
  <si>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</si>
  <si>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</si>
  <si>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</si>
  <si>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</si>
  <si>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</si>
  <si>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</si>
  <si>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</si>
  <si>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</si>
  <si>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</si>
  <si>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</si>
  <si>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</si>
  <si>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</si>
  <si>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</si>
  <si>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</si>
  <si>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</si>
  <si>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</si>
  <si>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</si>
  <si>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</si>
  <si>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</si>
  <si>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</si>
  <si>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</si>
  <si>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</si>
  <si>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</si>
  <si>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</si>
  <si>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</si>
  <si>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</si>
  <si>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</si>
  <si>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</si>
  <si>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</si>
  <si>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</si>
  <si>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</si>
  <si>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</si>
  <si>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</si>
  <si>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</si>
  <si>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</si>
  <si>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</si>
  <si>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</si>
  <si>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</si>
  <si>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</si>
  <si>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</si>
  <si>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</si>
  <si>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</si>
  <si>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</si>
  <si>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</si>
  <si>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</si>
  <si>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</si>
  <si>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</si>
  <si>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</si>
  <si>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</si>
  <si>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</si>
  <si>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</si>
  <si>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</si>
  <si>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</si>
  <si>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</si>
  <si>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</si>
  <si>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</si>
  <si>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</si>
  <si>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</si>
  <si>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</si>
  <si>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</si>
  <si>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</si>
  <si>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</si>
  <si>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</si>
  <si>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</si>
  <si>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</si>
  <si>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</si>
  <si>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</si>
  <si>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</si>
  <si>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</si>
  <si>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</si>
  <si>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</si>
  <si>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</si>
  <si>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</si>
  <si>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</si>
  <si>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</si>
  <si>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</si>
  <si>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</si>
  <si>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</si>
  <si>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</si>
  <si>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</si>
  <si>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</si>
  <si>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</si>
  <si>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</si>
  <si>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</si>
  <si>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</si>
  <si>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</si>
  <si>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</si>
  <si>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</si>
  <si>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</si>
  <si>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</si>
  <si>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</si>
  <si>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</si>
  <si>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</si>
  <si>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</si>
  <si>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</si>
  <si>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</si>
  <si>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</si>
  <si>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</si>
  <si>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</si>
  <si>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</si>
  <si>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</si>
  <si>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</si>
  <si>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</si>
  <si>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</si>
  <si>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</si>
  <si>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</si>
  <si>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</si>
  <si>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</si>
  <si>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</si>
  <si>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</si>
  <si>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</si>
  <si>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</si>
  <si>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</si>
  <si>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</si>
  <si>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</si>
  <si>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</si>
  <si>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</si>
  <si>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</si>
  <si>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</si>
  <si>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</si>
  <si>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</si>
  <si>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</si>
  <si>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</si>
  <si>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</si>
  <si>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</si>
  <si>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National Guardian Life Insurance Company</t>
  </si>
  <si>
    <t>No</t>
  </si>
  <si>
    <t>The direct claim liability is allocated to the dental market based on actual claims activity. For the purposes of MLR reporting, they are further allocated to each dental market segment by the percentage of group/individual policies in each segment.</t>
  </si>
  <si>
    <t>Federal income taxes are allocated to the dental market based on the actual premium activity of the market segment. For the purposes of MLR reporting, federal income taxes are allocated to each state based on the actual premium activity by state. They are further allocated to each dental market segment by the percentage of group/individual policies in each segment.</t>
  </si>
  <si>
    <t>Federal Income Taxes</t>
  </si>
  <si>
    <t>State Premium Taxes</t>
  </si>
  <si>
    <t>State premium taxes are allocated to the dental market based on the actual premium activity of the market segment. For purposes of MLR reporting, state premium taxes are allocated to each state by multiplying the actual premium activity by that state's effective tax rate with the Company. They are further allocated to each dental market segment by the percentage of group/individual policies in each segment.</t>
  </si>
  <si>
    <t>None</t>
  </si>
  <si>
    <t>Insurance department licenses &amp; fees</t>
  </si>
  <si>
    <t>Insurance department licenses &amp; fees are allocated to the dental market based on the actual premium activity. For the purposes of MLR reporting, they are further allocated to each dental market segment by the percentage of group/individual policies in each segment.</t>
  </si>
  <si>
    <t>Employee salaries</t>
  </si>
  <si>
    <t>Employee benefits</t>
  </si>
  <si>
    <t>Employee salaries are allocated to the dental market based on the actual premium activity of the market segment. For the purposes of MLR reporting, employee salaries are allocated to each state based on the actual premium activity by state. They are further allocated to each dental market segment by the percentage of group/individual policies in each segment.</t>
  </si>
  <si>
    <t>Commissions incurred are allocated to the dental market based on the actual premium activity of the market segment. For the purposes of MLR reporting, commissions incurred are allocated to each state based on the actual premium activity by state. They are further allocated to each dental market segment by the percentage of group/individual policies in each segment.</t>
  </si>
  <si>
    <t>Commissions Incurred</t>
  </si>
  <si>
    <t>Company does not have any other taxes</t>
  </si>
  <si>
    <t>All other general &amp; administrative expenses</t>
  </si>
  <si>
    <t>Other general &amp; administrative expenses are allocated to the dental market based on the actual premium activity of the market segment. For the purposes of MLR reporting, other general &amp; administrative expense are allocated to each state based on the actual premium activity by state. They are further allocated to each dental market segment by the percentage of group/individual policies in each segment.</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</si>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</sst>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1858010</xdr:colOff>
      <xdr:row>29</xdr:row>
      <xdr:rowOff>130810</xdr:rowOff>
    </xdr:to>
    <xdr:pic>
      <xdr:nvPicPr>
        <xdr:cNvPr id="3" name="Picture 2">
          <a:extLst>
            <a:ext uri="{FF2B5EF4-FFF2-40B4-BE49-F238E27FC236}">
              <a16:creationId xmlns:a16="http://schemas.microsoft.com/office/drawing/2014/main" id="{1BD3A7BC-CA05-4395-A6B4-291620C924B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134225"/>
          <a:ext cx="1858010" cy="511810"/>
        </a:xfrm>
        <a:prstGeom prst="rect">
          <a:avLst/>
        </a:prstGeom>
        <a:noFill/>
        <a:ln>
          <a:noFill/>
        </a:ln>
      </xdr:spPr>
    </xdr:pic>
    <xdr:clientData/>
  </xdr:twoCellAnchor>
  <xdr:twoCellAnchor editAs="oneCell">
    <xdr:from>
      <xdr:col>1</xdr:col>
      <xdr:colOff>171449</xdr:colOff>
      <xdr:row>23</xdr:row>
      <xdr:rowOff>0</xdr:rowOff>
    </xdr:from>
    <xdr:to>
      <xdr:col>1</xdr:col>
      <xdr:colOff>1733548</xdr:colOff>
      <xdr:row>26</xdr:row>
      <xdr:rowOff>57795</xdr:rowOff>
    </xdr:to>
    <xdr:pic>
      <xdr:nvPicPr>
        <xdr:cNvPr id="6" name="Picture 5">
          <a:extLst>
            <a:ext uri="{FF2B5EF4-FFF2-40B4-BE49-F238E27FC236}">
              <a16:creationId xmlns:a16="http://schemas.microsoft.com/office/drawing/2014/main" id="{921BB3AE-9B5F-413D-B707-1710037B14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4" y="6372225"/>
          <a:ext cx="1562099" cy="629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F25" sqref="F25"/>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178</v>
      </c>
    </row>
    <row r="7" spans="1:3" ht="15.75" x14ac:dyDescent="0.2">
      <c r="A7" s="31" t="s">
        <v>1</v>
      </c>
      <c r="B7" s="32" t="s">
        <v>153</v>
      </c>
      <c r="C7" s="34"/>
    </row>
    <row r="8" spans="1:3" ht="15.75" x14ac:dyDescent="0.2">
      <c r="A8" s="31" t="s">
        <v>2</v>
      </c>
      <c r="B8" s="32" t="s">
        <v>88</v>
      </c>
      <c r="C8" s="33" t="s">
        <v>160</v>
      </c>
    </row>
    <row r="9" spans="1:3" ht="15.75" x14ac:dyDescent="0.2">
      <c r="A9" s="31" t="s">
        <v>3</v>
      </c>
      <c r="B9" s="32" t="s">
        <v>89</v>
      </c>
      <c r="C9" s="33" t="s">
        <v>160</v>
      </c>
    </row>
    <row r="10" spans="1:3" ht="16.5" thickBot="1" x14ac:dyDescent="0.3">
      <c r="A10" s="35" t="s">
        <v>4</v>
      </c>
      <c r="B10" s="36" t="s">
        <v>86</v>
      </c>
      <c r="C10" s="413"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4" zoomScaleNormal="100" workbookViewId="0">
      <selection activeCell="R54" sqref="R54"/>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2" width="19.42578125" style="25" hidden="1" customWidth="1"/>
    <col min="13"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National Guardian Life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t="str">
        <f>'Cover Page'!C9</f>
        <v>National Guardian Life Insurance Company</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 ca="1">'Cover Page'!C6</f>
        <v>2023</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 ca="1">"12/31/"&amp;""&amp;'Cover Page'!C$6</f>
        <v>12/31/2023</v>
      </c>
      <c r="F18" s="61">
        <f ca="1">DATE(YEAR(E18)+0,MONTH(E18)+3,DAY(E18)+0)</f>
        <v>45382</v>
      </c>
      <c r="G18" s="60" t="str">
        <f ca="1">"12/31/"&amp;""&amp;'Cover Page'!C$6</f>
        <v>12/31/2023</v>
      </c>
      <c r="H18" s="62">
        <f ca="1">DATE(YEAR(G18)+0,MONTH(G18)+3,DAY(G18)+0)</f>
        <v>45382</v>
      </c>
      <c r="I18" s="60" t="str">
        <f ca="1">"12/31/"&amp;""&amp;'Cover Page'!C$6</f>
        <v>12/31/2023</v>
      </c>
      <c r="J18" s="62">
        <f ca="1">DATE(YEAR(I18)+0,MONTH(I18)+3,DAY(I18)+0)</f>
        <v>45382</v>
      </c>
      <c r="K18" s="60" t="str">
        <f ca="1">"12/31/"&amp;""&amp;'Cover Page'!C$6</f>
        <v>12/31/2023</v>
      </c>
      <c r="L18" s="62">
        <f ca="1">DATE(YEAR(K18)+0,MONTH(K18)+3,DAY(K18)+0)</f>
        <v>45382</v>
      </c>
      <c r="M18" s="60" t="str">
        <f ca="1">"12/31/"&amp;""&amp;'Cover Page'!C$6</f>
        <v>12/31/2023</v>
      </c>
      <c r="N18" s="62">
        <f ca="1">DATE(YEAR(M18)+0,MONTH(M18)+3,DAY(M18)+0)</f>
        <v>45382</v>
      </c>
      <c r="O18" s="60" t="str">
        <f ca="1">"12/31/"&amp;""&amp;'Cover Page'!C$6</f>
        <v>12/31/2023</v>
      </c>
      <c r="P18" s="62">
        <f ca="1">DATE(YEAR(O18)+0,MONTH(O18)+3,DAY(O18)+0)</f>
        <v>45382</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 ca="1">'Pt 2 Premium and Claims'!M22+'Pt 2 Premium and Claims'!M23-'Pt 2 Premium and Claims'!M24-'Pt 2 Premium and Claims'!M25</f>
        <v>32096358</v>
      </c>
      <c r="N21" s="78">
        <f ca="1">'Pt 2 Premium and Claims'!N22+'Pt 2 Premium and Claims'!N23-'Pt 2 Premium and Claims'!N24-'Pt 2 Premium and Claims'!N25</f>
        <v>32096358</v>
      </c>
      <c r="O21" s="77">
        <f ca="1">'Pt 2 Premium and Claims'!O22+'Pt 2 Premium and Claims'!O23-'Pt 2 Premium and Claims'!O24-'Pt 2 Premium and Claims'!O25</f>
        <v>4840918</v>
      </c>
      <c r="P21" s="78">
        <f ca="1">'Pt 2 Premium and Claims'!P22+'Pt 2 Premium and Claims'!P23-'Pt 2 Premium and Claims'!P24-'Pt 2 Premium and Claims'!P25</f>
        <v>4840918</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 ca="1">'Pt 2 Premium and Claims'!M51</f>
        <v>20646916.670000002</v>
      </c>
      <c r="N24" s="78">
        <f ca="1">'Pt 2 Premium and Claims'!N51</f>
        <v>20676403.290000003</v>
      </c>
      <c r="O24" s="77">
        <f ca="1">'Pt 2 Premium and Claims'!O51</f>
        <v>3772336.0799999996</v>
      </c>
      <c r="P24" s="78">
        <f ca="1">'Pt 2 Premium and Claims'!P51</f>
        <v>3716541.2</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61850.03267149075</v>
      </c>
      <c r="N28" s="98">
        <v>61850.03267149075</v>
      </c>
      <c r="O28" s="99">
        <v>9328.5018960720608</v>
      </c>
      <c r="P28" s="101">
        <v>9328.5018960720608</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c r="N31" s="98"/>
      <c r="O31" s="99"/>
      <c r="P31" s="101"/>
    </row>
    <row r="32" spans="2:16" x14ac:dyDescent="0.2">
      <c r="B32" s="75"/>
      <c r="C32" s="94"/>
      <c r="D32" s="393" t="s">
        <v>104</v>
      </c>
      <c r="E32" s="99"/>
      <c r="F32" s="101"/>
      <c r="G32" s="97"/>
      <c r="H32" s="98"/>
      <c r="I32" s="99"/>
      <c r="J32" s="100"/>
      <c r="K32" s="99"/>
      <c r="L32" s="101"/>
      <c r="M32" s="99">
        <v>630487.41309878672</v>
      </c>
      <c r="N32" s="98">
        <v>630487.41309878672</v>
      </c>
      <c r="O32" s="99">
        <v>95092.965589533633</v>
      </c>
      <c r="P32" s="101">
        <v>95092.965589533633</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v>37064.833459054847</v>
      </c>
      <c r="N34" s="98">
        <v>37064.833459054847</v>
      </c>
      <c r="O34" s="99">
        <v>5590.2859588910642</v>
      </c>
      <c r="P34" s="101">
        <v>5590.2859588910642</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ca="1" si="0"/>
        <v>729402.27922933234</v>
      </c>
      <c r="N35" s="104">
        <f t="shared" ca="1" si="0"/>
        <v>729402.27922933234</v>
      </c>
      <c r="O35" s="103">
        <f t="shared" ca="1" si="0"/>
        <v>110011.75344449676</v>
      </c>
      <c r="P35" s="104">
        <f t="shared" ca="1" si="0"/>
        <v>110011.75344449676</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v>78775.743639850887</v>
      </c>
      <c r="N38" s="101">
        <v>78775.743639850887</v>
      </c>
      <c r="O38" s="99">
        <v>11881.314239750805</v>
      </c>
      <c r="P38" s="101">
        <v>11881.314239750805</v>
      </c>
    </row>
    <row r="39" spans="2:16" x14ac:dyDescent="0.2">
      <c r="B39" s="107"/>
      <c r="C39" s="94">
        <v>4.2</v>
      </c>
      <c r="D39" s="393" t="s">
        <v>19</v>
      </c>
      <c r="E39" s="99"/>
      <c r="F39" s="101"/>
      <c r="G39" s="97"/>
      <c r="H39" s="101"/>
      <c r="I39" s="99"/>
      <c r="J39" s="101"/>
      <c r="K39" s="99"/>
      <c r="L39" s="101"/>
      <c r="M39" s="99">
        <v>311247.63545477204</v>
      </c>
      <c r="N39" s="101">
        <v>311247.63545477204</v>
      </c>
      <c r="O39" s="99">
        <v>46943.777263776909</v>
      </c>
      <c r="P39" s="101">
        <v>46943.777263776909</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99">
        <v>0</v>
      </c>
      <c r="N43" s="97">
        <v>0</v>
      </c>
      <c r="O43" s="99">
        <v>0</v>
      </c>
      <c r="P43" s="403">
        <v>0</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ca="1" si="1"/>
        <v>390023.37909462291</v>
      </c>
      <c r="N44" s="104">
        <f t="shared" ca="1" si="1"/>
        <v>390023.37909462291</v>
      </c>
      <c r="O44" s="103">
        <f t="shared" ca="1" si="1"/>
        <v>58825.091503527714</v>
      </c>
      <c r="P44" s="104">
        <f t="shared" ca="1" si="1"/>
        <v>58825.091503527714</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v>58235</v>
      </c>
      <c r="N47" s="113">
        <v>58235</v>
      </c>
      <c r="O47" s="112">
        <v>10612</v>
      </c>
      <c r="P47" s="389">
        <v>10612</v>
      </c>
    </row>
    <row r="48" spans="2:16" s="37" customFormat="1" x14ac:dyDescent="0.2">
      <c r="B48" s="90"/>
      <c r="C48" s="94">
        <v>5.2</v>
      </c>
      <c r="D48" s="393" t="s">
        <v>27</v>
      </c>
      <c r="E48" s="112"/>
      <c r="F48" s="404"/>
      <c r="G48" s="113"/>
      <c r="H48" s="113"/>
      <c r="I48" s="112"/>
      <c r="J48" s="113"/>
      <c r="K48" s="112"/>
      <c r="L48" s="113"/>
      <c r="M48" s="112">
        <v>653849</v>
      </c>
      <c r="N48" s="113">
        <v>653849</v>
      </c>
      <c r="O48" s="112">
        <v>133613</v>
      </c>
      <c r="P48" s="114">
        <v>133613</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 ca="1">M48/12</f>
        <v>54487.416666666664</v>
      </c>
      <c r="N49" s="116">
        <f ca="1">N48/12</f>
        <v>54487.416666666664</v>
      </c>
      <c r="O49" s="115">
        <f t="shared" ca="1" si="2"/>
        <v>11134.416666666666</v>
      </c>
      <c r="P49" s="116">
        <f t="shared" ca="1" si="2"/>
        <v>11134.416666666666</v>
      </c>
    </row>
    <row r="50" spans="2:16" ht="45" customHeight="1" x14ac:dyDescent="0.2">
      <c r="B50" s="117"/>
      <c r="C50" s="118"/>
      <c r="D50" s="119"/>
      <c r="E50" s="317" t="str">
        <f ca="1">"Grand Total as of "&amp;""&amp;TEXT(E$18,"MM/DD/YYYY")&amp;" for ALL markets in col. 1-12."</f>
        <v>Grand Total as of 12/31/2023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Normal="100" workbookViewId="0">
      <selection activeCell="O29" sqref="O29"/>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2" width="19.42578125" style="11" hidden="1" customWidth="1"/>
    <col min="13"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National Guardian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t="str">
        <f>'Cover Page'!C9</f>
        <v>National Guardian Life Insurance Company</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 ca="1">'Cover Page'!C6</f>
        <v>2023</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 ca="1">"12/31/"&amp;""&amp;'Cover Page'!C$6</f>
        <v>12/31/2023</v>
      </c>
      <c r="F19" s="61">
        <f ca="1">DATE(YEAR(E19)+0,MONTH(E19)+3,DAY(E19)+0)</f>
        <v>45382</v>
      </c>
      <c r="G19" s="60" t="str">
        <f ca="1">"12/31/"&amp;""&amp;'Cover Page'!C$6</f>
        <v>12/31/2023</v>
      </c>
      <c r="H19" s="62">
        <f ca="1">DATE(YEAR(G19)+0,MONTH(G19)+3,DAY(G19)+0)</f>
        <v>45382</v>
      </c>
      <c r="I19" s="60" t="str">
        <f ca="1">"12/31/"&amp;""&amp;'Cover Page'!C$6</f>
        <v>12/31/2023</v>
      </c>
      <c r="J19" s="62">
        <f ca="1">DATE(YEAR(I19)+0,MONTH(I19)+3,DAY(I19)+0)</f>
        <v>45382</v>
      </c>
      <c r="K19" s="60" t="str">
        <f ca="1">"12/31/"&amp;""&amp;'Cover Page'!C$6</f>
        <v>12/31/2023</v>
      </c>
      <c r="L19" s="62">
        <f ca="1">DATE(YEAR(K19)+0,MONTH(K19)+3,DAY(K19)+0)</f>
        <v>45382</v>
      </c>
      <c r="M19" s="60" t="str">
        <f ca="1">"12/31/"&amp;""&amp;'Cover Page'!C$6</f>
        <v>12/31/2023</v>
      </c>
      <c r="N19" s="62">
        <f ca="1">DATE(YEAR(M19)+0,MONTH(M19)+3,DAY(M19)+0)</f>
        <v>45382</v>
      </c>
      <c r="O19" s="60" t="str">
        <f ca="1">"12/31/"&amp;""&amp;'Cover Page'!C$6</f>
        <v>12/31/2023</v>
      </c>
      <c r="P19" s="62">
        <f ca="1">DATE(YEAR(O19)+0,MONTH(O19)+3,DAY(O19)+0)</f>
        <v>45382</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32096358</v>
      </c>
      <c r="N22" s="155">
        <v>32096358</v>
      </c>
      <c r="O22" s="154">
        <v>4840918</v>
      </c>
      <c r="P22" s="155">
        <v>4840918</v>
      </c>
    </row>
    <row r="23" spans="1:16" s="25" customFormat="1" x14ac:dyDescent="0.2">
      <c r="A23" s="37"/>
      <c r="B23" s="75"/>
      <c r="C23" s="76">
        <v>1.2</v>
      </c>
      <c r="D23" s="393" t="s">
        <v>16</v>
      </c>
      <c r="E23" s="154"/>
      <c r="F23" s="155"/>
      <c r="G23" s="154"/>
      <c r="H23" s="155"/>
      <c r="I23" s="154"/>
      <c r="J23" s="155"/>
      <c r="K23" s="154"/>
      <c r="L23" s="155"/>
      <c r="M23" s="154"/>
      <c r="N23" s="155"/>
      <c r="O23" s="154"/>
      <c r="P23" s="155"/>
    </row>
    <row r="24" spans="1:16" s="25" customFormat="1" x14ac:dyDescent="0.2">
      <c r="A24" s="37"/>
      <c r="B24" s="75"/>
      <c r="C24" s="76">
        <v>1.3</v>
      </c>
      <c r="D24" s="393" t="s">
        <v>34</v>
      </c>
      <c r="E24" s="154"/>
      <c r="F24" s="155"/>
      <c r="G24" s="154"/>
      <c r="H24" s="155"/>
      <c r="I24" s="154"/>
      <c r="J24" s="155"/>
      <c r="K24" s="154"/>
      <c r="L24" s="155"/>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20559081.66</v>
      </c>
      <c r="N29" s="164"/>
      <c r="O29" s="154">
        <v>3595374.01</v>
      </c>
      <c r="P29" s="164"/>
    </row>
    <row r="30" spans="1:16" s="25" customFormat="1" ht="28.5" customHeight="1" x14ac:dyDescent="0.2">
      <c r="A30" s="37"/>
      <c r="B30" s="75"/>
      <c r="C30" s="76"/>
      <c r="D30" s="395" t="s">
        <v>54</v>
      </c>
      <c r="E30" s="165"/>
      <c r="F30" s="155"/>
      <c r="G30" s="165"/>
      <c r="H30" s="155"/>
      <c r="I30" s="165"/>
      <c r="J30" s="155"/>
      <c r="K30" s="165"/>
      <c r="L30" s="155"/>
      <c r="M30" s="165"/>
      <c r="N30" s="155">
        <v>20233868.690000001</v>
      </c>
      <c r="O30" s="165"/>
      <c r="P30" s="155">
        <v>3605197.29</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v>1773400.43</v>
      </c>
      <c r="N32" s="166"/>
      <c r="O32" s="154">
        <v>470684.23</v>
      </c>
      <c r="P32" s="164"/>
    </row>
    <row r="33" spans="1:16" s="37" customFormat="1" ht="30" x14ac:dyDescent="0.2">
      <c r="B33" s="90"/>
      <c r="C33" s="76"/>
      <c r="D33" s="395" t="s">
        <v>44</v>
      </c>
      <c r="E33" s="165"/>
      <c r="F33" s="155"/>
      <c r="G33" s="165"/>
      <c r="H33" s="167"/>
      <c r="I33" s="165"/>
      <c r="J33" s="155"/>
      <c r="K33" s="165"/>
      <c r="L33" s="155"/>
      <c r="M33" s="165"/>
      <c r="N33" s="167">
        <v>442534.6</v>
      </c>
      <c r="O33" s="165"/>
      <c r="P33" s="155">
        <v>111343.91</v>
      </c>
    </row>
    <row r="34" spans="1:16" s="25" customFormat="1" x14ac:dyDescent="0.2">
      <c r="A34" s="37"/>
      <c r="B34" s="75"/>
      <c r="C34" s="76">
        <v>2.2999999999999998</v>
      </c>
      <c r="D34" s="393" t="s">
        <v>28</v>
      </c>
      <c r="E34" s="154"/>
      <c r="F34" s="164"/>
      <c r="G34" s="154"/>
      <c r="H34" s="166"/>
      <c r="I34" s="154"/>
      <c r="J34" s="164"/>
      <c r="K34" s="154"/>
      <c r="L34" s="164"/>
      <c r="M34" s="154">
        <v>1685565.42</v>
      </c>
      <c r="N34" s="166"/>
      <c r="O34" s="154">
        <v>293722.15999999997</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 ca="1">M29+M32-M34+M36-M38+M40+M43-M45+M47+M48-M49+M50</f>
        <v>20646916.670000002</v>
      </c>
      <c r="N51" s="104">
        <f ca="1">N30+N33+N37+N41+N44+N47+N48+N50</f>
        <v>20676403.290000003</v>
      </c>
      <c r="O51" s="103">
        <f ca="1">O29+O32-O34+O36-O38+O40+O43-O45+O47+O48-O49+O50</f>
        <v>3772336.0799999996</v>
      </c>
      <c r="P51" s="104">
        <f ca="1">P30+P33+P37+P41+P44+P47+P48+P50</f>
        <v>3716541.2</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J79" sqref="J79"/>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National Guardian Life Insurance Company</v>
      </c>
    </row>
    <row r="9" spans="2:5" s="2" customFormat="1" ht="15.75" customHeight="1" x14ac:dyDescent="0.25">
      <c r="B9" s="52" t="s">
        <v>90</v>
      </c>
    </row>
    <row r="10" spans="2:5" s="2" customFormat="1" ht="15" customHeight="1" x14ac:dyDescent="0.2">
      <c r="B10" s="183" t="str">
        <f>'Cover Page'!C9</f>
        <v>National Guardian Life Insurance Company</v>
      </c>
    </row>
    <row r="11" spans="2:5" s="2" customFormat="1" ht="15.75" x14ac:dyDescent="0.25">
      <c r="B11" s="52" t="s">
        <v>85</v>
      </c>
    </row>
    <row r="12" spans="2:5" s="2" customFormat="1" x14ac:dyDescent="0.2">
      <c r="B12" s="183" t="str">
        <f ca="1">'Cover Page'!C6</f>
        <v>2023</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35</v>
      </c>
      <c r="C18" s="197"/>
      <c r="D18" s="333" t="s">
        <v>162</v>
      </c>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t="s">
        <v>164</v>
      </c>
      <c r="C26" s="197"/>
      <c r="D26" s="333" t="s">
        <v>163</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t="s">
        <v>165</v>
      </c>
      <c r="C33" s="197"/>
      <c r="D33" s="333" t="s">
        <v>166</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t="s">
        <v>167</v>
      </c>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t="s">
        <v>168</v>
      </c>
      <c r="C47" s="197"/>
      <c r="D47" s="333" t="s">
        <v>169</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t="s">
        <v>170</v>
      </c>
      <c r="C55" s="202"/>
      <c r="D55" s="333" t="s">
        <v>172</v>
      </c>
      <c r="E55" s="203"/>
    </row>
    <row r="56" spans="2:5" s="204" customFormat="1" ht="35.25" customHeight="1" x14ac:dyDescent="0.2">
      <c r="B56" s="188" t="s">
        <v>171</v>
      </c>
      <c r="C56" s="199"/>
      <c r="D56" s="333" t="s">
        <v>173</v>
      </c>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t="s">
        <v>174</v>
      </c>
      <c r="C62" s="202"/>
      <c r="D62" s="333" t="s">
        <v>173</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t="s">
        <v>167</v>
      </c>
      <c r="C69" s="202"/>
      <c r="D69" s="333" t="s">
        <v>175</v>
      </c>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t="s">
        <v>176</v>
      </c>
      <c r="C76" s="202"/>
      <c r="D76" s="333" t="s">
        <v>177</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2" zoomScaleNormal="100" workbookViewId="0">
      <selection activeCell="W35" sqref="W35"/>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hidden="1" customWidth="1"/>
    <col min="19" max="19" width="16.28515625" style="9" hidden="1" customWidth="1"/>
    <col min="20" max="20" width="16.85546875" style="9" hidden="1" customWidth="1"/>
    <col min="21"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National Guardian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t="str">
        <f>'Cover Page'!C9</f>
        <v>National Guardian Life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 ca="1">'Cover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c r="V21" s="247"/>
      <c r="W21" s="166"/>
      <c r="X21" s="164"/>
      <c r="Y21" s="246"/>
      <c r="Z21" s="247"/>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13363640.84</v>
      </c>
      <c r="V22" s="249">
        <v>15939279.08</v>
      </c>
      <c r="W22" s="250">
        <f ca="1">'Pt 1 Summary of Data'!N24</f>
        <v>20676403.290000003</v>
      </c>
      <c r="X22" s="251">
        <f ca="1">SUM(U22:W22)</f>
        <v>49979323.210000008</v>
      </c>
      <c r="Y22" s="248">
        <v>2528881.48</v>
      </c>
      <c r="Z22" s="249">
        <v>4180520.41</v>
      </c>
      <c r="AA22" s="250">
        <f ca="1">'Pt 1 Summary of Data'!P24</f>
        <v>3716541.2</v>
      </c>
      <c r="AB22" s="251">
        <f ca="1">SUM(Y22:AA22)</f>
        <v>10425943.09</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 ca="1">SUM(U$22:U$22)</f>
        <v>13363640.84</v>
      </c>
      <c r="V23" s="252">
        <f ca="1">SUM(V$22:V$22)</f>
        <v>15939279.08</v>
      </c>
      <c r="W23" s="252">
        <f ca="1">SUM(W$22:W$22)</f>
        <v>20676403.290000003</v>
      </c>
      <c r="X23" s="251">
        <f ca="1">SUM(U23:W23)</f>
        <v>49979323.210000008</v>
      </c>
      <c r="Y23" s="414">
        <f ca="1">SUM(Y$22:Y$22)</f>
        <v>2528881.48</v>
      </c>
      <c r="Z23" s="252">
        <f ca="1">SUM(Z$22:Z$22)</f>
        <v>4180520.41</v>
      </c>
      <c r="AA23" s="252">
        <f ca="1">SUM(AA$22:AA$22)</f>
        <v>3716541.2</v>
      </c>
      <c r="AB23" s="251">
        <f ca="1">SUM(Y23:AA23)</f>
        <v>10425943.09</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21244153.960000001</v>
      </c>
      <c r="V26" s="249">
        <v>27129323</v>
      </c>
      <c r="W26" s="259">
        <f ca="1">'Pt 1 Summary of Data'!N21</f>
        <v>32096358</v>
      </c>
      <c r="X26" s="251">
        <f ca="1">SUM(U26:W26)</f>
        <v>80469834.960000008</v>
      </c>
      <c r="Y26" s="258">
        <v>3590383.82</v>
      </c>
      <c r="Z26" s="249">
        <v>5881125</v>
      </c>
      <c r="AA26" s="259">
        <f ca="1">'Pt 1 Summary of Data'!P21</f>
        <v>4840918</v>
      </c>
      <c r="AB26" s="251">
        <f ca="1">SUM(Y26:AA26)</f>
        <v>14312426.82</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517306</v>
      </c>
      <c r="V27" s="249">
        <v>689864</v>
      </c>
      <c r="W27" s="259">
        <f ca="1">'Pt 1 Summary of Data'!N35</f>
        <v>729402.27922933234</v>
      </c>
      <c r="X27" s="251">
        <f ca="1">SUM(U27:W27)</f>
        <v>1936572.2792293322</v>
      </c>
      <c r="Y27" s="258">
        <v>121806</v>
      </c>
      <c r="Z27" s="249">
        <v>149558</v>
      </c>
      <c r="AA27" s="259">
        <f ca="1">'Pt 1 Summary of Data'!P35</f>
        <v>110011.75344449676</v>
      </c>
      <c r="AB27" s="251">
        <f ca="1">SUM(Y27:AA27)</f>
        <v>381375.75344449678</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ca="1" si="0"/>
        <v>20726847.960000001</v>
      </c>
      <c r="V28" s="259">
        <f t="shared" ca="1" si="0"/>
        <v>26439459</v>
      </c>
      <c r="W28" s="259">
        <f t="shared" ca="1" si="0"/>
        <v>31366955.720770668</v>
      </c>
      <c r="X28" s="104">
        <f ca="1">X$26-X$27</f>
        <v>78533262.68077068</v>
      </c>
      <c r="Y28" s="103">
        <f t="shared" ca="1" si="0"/>
        <v>3468577.82</v>
      </c>
      <c r="Z28" s="259">
        <f t="shared" ca="1" si="0"/>
        <v>5731567</v>
      </c>
      <c r="AA28" s="259">
        <f t="shared" ca="1" si="0"/>
        <v>4730906.2465555035</v>
      </c>
      <c r="AB28" s="104">
        <f ca="1">AB$26-AB$27</f>
        <v>13931051.066555504</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34825</v>
      </c>
      <c r="V30" s="264">
        <v>45065.5</v>
      </c>
      <c r="W30" s="268">
        <f ca="1">'Pt 1 Summary of Data'!N49</f>
        <v>54487.416666666664</v>
      </c>
      <c r="X30" s="266">
        <f ca="1">SUM(U30:W30)</f>
        <v>134377.91666666666</v>
      </c>
      <c r="Y30" s="267">
        <v>5923</v>
      </c>
      <c r="Z30" s="264">
        <v>10922.583333333334</v>
      </c>
      <c r="AA30" s="268">
        <f ca="1">'Pt 1 Summary of Data'!P49</f>
        <v>11134.416666666666</v>
      </c>
      <c r="AB30" s="266">
        <f ca="1">SUM(Y30:AA30)</f>
        <v>27980</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 ca="1">IF(X30&lt;1000,"Not Required to Calculate",X23/X28)</f>
        <v>0.63640961172287747</v>
      </c>
      <c r="Y33" s="277"/>
      <c r="Z33" s="278"/>
      <c r="AA33" s="278"/>
      <c r="AB33" s="415">
        <f ca="1">IF(AB30&lt;1000,"Not Required to Calculate",AB23/AB28)</f>
        <v>0.74839601406886858</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D24" sqref="D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National Guardian Life Insurance Company</v>
      </c>
      <c r="C8" s="335"/>
    </row>
    <row r="9" spans="2:3" s="2" customFormat="1" ht="15.75" customHeight="1" x14ac:dyDescent="0.25">
      <c r="B9" s="52" t="s">
        <v>90</v>
      </c>
      <c r="C9" s="335"/>
    </row>
    <row r="10" spans="2:3" s="2" customFormat="1" ht="15.75" customHeight="1" x14ac:dyDescent="0.25">
      <c r="B10" s="283" t="str">
        <f>'Cover Page'!C9</f>
        <v>National Guardian Life Insurance Company</v>
      </c>
      <c r="C10" s="335"/>
    </row>
    <row r="11" spans="2:3" s="2" customFormat="1" ht="15.75" x14ac:dyDescent="0.25">
      <c r="B11" s="52" t="s">
        <v>85</v>
      </c>
    </row>
    <row r="12" spans="2:3" s="2" customFormat="1" x14ac:dyDescent="0.2">
      <c r="B12" s="183" t="str">
        <f ca="1">'Cover Page'!C6</f>
        <v>2023</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E34" sqref="E34"/>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National Guardian Life Insurance Company</v>
      </c>
    </row>
    <row r="9" spans="2:4" ht="15.75" customHeight="1" x14ac:dyDescent="0.25">
      <c r="B9" s="52" t="s">
        <v>90</v>
      </c>
    </row>
    <row r="10" spans="2:4" ht="15.75" customHeight="1" x14ac:dyDescent="0.25">
      <c r="B10" s="283" t="str">
        <f>'Cover Page'!C9</f>
        <v>National Guardian Life Insurance Company</v>
      </c>
    </row>
    <row r="11" spans="2:4" ht="15.75" x14ac:dyDescent="0.25">
      <c r="B11" s="52" t="s">
        <v>85</v>
      </c>
    </row>
    <row r="12" spans="2:4" x14ac:dyDescent="0.2">
      <c r="B12" s="183" t="str">
        <f ca="1">'Cover Page'!C6</f>
        <v>2023</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2024-07-25T18:03:38Z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