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FC225C88-B0B7-4D55-A260-D49CCE30C9EA}"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<sst xmlns="http://schemas.openxmlformats.org/spreadsheetml/2006/main" count="333" uniqueCount="191">
  <si>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</si>
  <si>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</si>
  <si>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</si>
  <si>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</si>
  <si>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</si>
  <si>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</si>
  <si>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</si>
  <si>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</si>
  <si>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</si>
  <si>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</si>
  <si>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</si>
  <si>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</si>
  <si>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</si>
  <si>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</si>
  <si>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</si>
  <si>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</si>
  <si>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</si>
  <si>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</si>
  <si>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</si>
  <si>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</si>
  <si>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</si>
  <si>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</si>
  <si>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</si>
  <si>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</si>
  <si>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</si>
  <si>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</si>
  <si>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</si>
  <si>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</si>
  <si>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</si>
  <si>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</si>
  <si>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</si>
  <si>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</si>
  <si>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</si>
  <si>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</si>
  <si>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</si>
  <si>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</si>
  <si>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</si>
  <si>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</si>
  <si>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</si>
  <si>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</si>
  <si>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</si>
  <si>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</si>
  <si>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</si>
  <si>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</si>
  <si>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</si>
  <si>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</si>
  <si>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</si>
  <si>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</si>
  <si>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</si>
  <si>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</si>
  <si>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</si>
  <si>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</si>
  <si>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</si>
  <si>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</si>
  <si>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</si>
  <si>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</si>
  <si>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</si>
  <si>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</si>
  <si>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</si>
  <si>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</si>
  <si>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</si>
  <si>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</si>
  <si>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</si>
  <si>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</si>
  <si>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</si>
  <si>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</si>
  <si>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</si>
  <si>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</si>
  <si>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</si>
  <si>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</si>
  <si>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</si>
  <si>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</si>
  <si>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</si>
  <si>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</si>
  <si>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</si>
  <si>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</si>
  <si>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</si>
  <si>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</si>
  <si>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</si>
  <si>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</si>
  <si>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</si>
  <si>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</si>
  <si>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</si>
  <si>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</si>
  <si>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</si>
  <si>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</si>
  <si>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</si>
  <si>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</si>
  <si>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</si>
  <si>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</si>
  <si>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</si>
  <si>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</si>
  <si>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</si>
  <si>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</si>
  <si>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</si>
  <si>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</si>
  <si>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</si>
  <si>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</si>
  <si>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</si>
  <si>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</si>
  <si>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</si>
  <si>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</si>
  <si>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</si>
  <si>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</si>
  <si>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</si>
  <si>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</si>
  <si>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</si>
  <si>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</si>
  <si>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</si>
  <si>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</si>
  <si>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</si>
  <si>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</si>
  <si>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</si>
  <si>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</si>
  <si>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</si>
  <si>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</si>
  <si>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</si>
  <si>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</si>
  <si>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</si>
  <si>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</si>
  <si>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</si>
  <si>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</si>
  <si>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</si>
  <si>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</si>
  <si>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</si>
  <si>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</si>
  <si>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</si>
  <si>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</si>
  <si>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</si>
  <si>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</si>
  <si>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</si>
  <si>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</si>
  <si>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</si>
  <si>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</si>
  <si>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</si>
  <si>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</si>
  <si>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</si>
  <si>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</si>
  <si>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</si>
  <si>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</si>
  <si>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</si>
  <si>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</si>
  <si>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</si>
  <si>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</si>
  <si>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</si>
  <si>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</si>
  <si>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</si>
  <si>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</si>
  <si>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</si>
  <si>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</si>
  <si>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</si>
  <si>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</si>
  <si>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</si>
  <si>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</si>
  <si>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</si>
  <si>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</si>
  <si>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</si>
  <si>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</si>
  <si>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</si>
  <si>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</si>
  <si>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</si>
  <si>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Unitedhealthcare Insurance Company</t>
  </si>
  <si>
    <t>No</t>
  </si>
  <si>
    <t xml:space="preserve"> </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</si>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</sst>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030A0"/>
  </sheetPr>
  <dimension ref="A1:C23"/>
  <sheetViews>
    <sheetView tabSelected="1" zoomScaleNormal="100" workbookViewId="0"/>
  </sheetViews>
  <sheetFormatPr defaultColWidth="9.140625" defaultRowHeight="15" x14ac:dyDescent="0.2"/>
  <cols>
    <col min="1" max="1" width="2.42578125" style="25" bestFit="1" customWidth="1"/>
    <col min="2" max="2" width="70.42578125" style="25" bestFit="1" customWidth="1"/>
    <col min="3" max="3" width="43.5703125" style="25" bestFit="1"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t="s">
        <v>161</v>
      </c>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pane xSplit="4" ySplit="19" topLeftCell="E20" activePane="bottomRight" state="frozen"/>
      <selection pane="topRight" activeCell="E1" sqref="E1"/>
      <selection pane="bottomLeft" activeCell="A20" sqref="A20"/>
      <selection pane="bottomRight" activeCell="E20" sqref="E20"/>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Unitedhealthcare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Unitedhealthcare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18683113.059999999</v>
      </c>
      <c r="N21" s="78">
        <f>'Pt 2 Premium and Claims'!N22+'Pt 2 Premium and Claims'!N23-'Pt 2 Premium and Claims'!N24-'Pt 2 Premium and Claims'!N25</f>
        <v>18683870</v>
      </c>
      <c r="O21" s="77">
        <f>'Pt 2 Premium and Claims'!O22+'Pt 2 Premium and Claims'!O23-'Pt 2 Premium and Claims'!O24-'Pt 2 Premium and Claims'!O25</f>
        <v>70635525.549999997</v>
      </c>
      <c r="P21" s="78">
        <f>'Pt 2 Premium and Claims'!P22+'Pt 2 Premium and Claims'!P23-'Pt 2 Premium and Claims'!P24-'Pt 2 Premium and Claims'!P25</f>
        <v>70648289.499999985</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9700025.3699999992</v>
      </c>
      <c r="N24" s="78">
        <f>'Pt 2 Premium and Claims'!N51</f>
        <v>9481596.9499999974</v>
      </c>
      <c r="O24" s="77">
        <f>'Pt 2 Premium and Claims'!O51</f>
        <v>54186502.57</v>
      </c>
      <c r="P24" s="78">
        <f>'Pt 2 Premium and Claims'!P51</f>
        <v>53860493.910000004</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1082995.3069249999</v>
      </c>
      <c r="N28" s="98">
        <v>1082995.3069249999</v>
      </c>
      <c r="O28" s="99">
        <v>648029.10307500046</v>
      </c>
      <c r="P28" s="101">
        <v>648029.10307500046</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v>1033.1599999999999</v>
      </c>
      <c r="N31" s="98">
        <v>1033.1599999999999</v>
      </c>
      <c r="O31" s="99">
        <v>21302.880000000001</v>
      </c>
      <c r="P31" s="101">
        <v>21302.880000000001</v>
      </c>
    </row>
    <row r="32" spans="2:16" x14ac:dyDescent="0.2">
      <c r="B32" s="75"/>
      <c r="C32" s="94"/>
      <c r="D32" s="393" t="s">
        <v>104</v>
      </c>
      <c r="E32" s="99"/>
      <c r="F32" s="101"/>
      <c r="G32" s="97"/>
      <c r="H32" s="98"/>
      <c r="I32" s="99"/>
      <c r="J32" s="100"/>
      <c r="K32" s="99"/>
      <c r="L32" s="101"/>
      <c r="M32" s="99">
        <v>442622.59999999992</v>
      </c>
      <c r="N32" s="98">
        <v>442622.59999999992</v>
      </c>
      <c r="O32" s="99">
        <v>1664886.0799999998</v>
      </c>
      <c r="P32" s="101">
        <v>1664886.0799999998</v>
      </c>
    </row>
    <row r="33" spans="1:16" x14ac:dyDescent="0.2">
      <c r="B33" s="75"/>
      <c r="C33" s="94"/>
      <c r="D33" s="393" t="s">
        <v>103</v>
      </c>
      <c r="E33" s="99"/>
      <c r="F33" s="101"/>
      <c r="G33" s="97"/>
      <c r="H33" s="98"/>
      <c r="I33" s="99"/>
      <c r="J33" s="100"/>
      <c r="K33" s="99"/>
      <c r="L33" s="101"/>
      <c r="M33" s="99">
        <v>0</v>
      </c>
      <c r="N33" s="98">
        <v>0</v>
      </c>
      <c r="O33" s="99">
        <v>0</v>
      </c>
      <c r="P33" s="101">
        <v>0</v>
      </c>
    </row>
    <row r="34" spans="1:16" x14ac:dyDescent="0.2">
      <c r="B34" s="75"/>
      <c r="C34" s="94">
        <v>3.3</v>
      </c>
      <c r="D34" s="393" t="s">
        <v>21</v>
      </c>
      <c r="E34" s="102"/>
      <c r="F34" s="101"/>
      <c r="G34" s="97"/>
      <c r="H34" s="98"/>
      <c r="I34" s="99"/>
      <c r="J34" s="100"/>
      <c r="K34" s="102"/>
      <c r="L34" s="101"/>
      <c r="M34" s="99">
        <v>965.78</v>
      </c>
      <c r="N34" s="98">
        <v>965.78</v>
      </c>
      <c r="O34" s="99">
        <v>5395.16</v>
      </c>
      <c r="P34" s="101">
        <v>5395.16</v>
      </c>
    </row>
    <row r="35" spans="1: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1527616.8469249997</v>
      </c>
      <c r="N35" s="104">
        <f t="shared" si="0"/>
        <v>1527616.8469249997</v>
      </c>
      <c r="O35" s="103">
        <f t="shared" si="0"/>
        <v>2339613.2230750001</v>
      </c>
      <c r="P35" s="104">
        <f t="shared" si="0"/>
        <v>2339613.2230750001</v>
      </c>
    </row>
    <row r="36" spans="1:16" s="37" customFormat="1" x14ac:dyDescent="0.2">
      <c r="B36" s="92"/>
      <c r="C36" s="93"/>
      <c r="D36" s="396"/>
      <c r="E36" s="82"/>
      <c r="F36" s="83"/>
      <c r="G36" s="84"/>
      <c r="H36" s="85"/>
      <c r="I36" s="82"/>
      <c r="J36" s="86"/>
      <c r="K36" s="82"/>
      <c r="L36" s="83"/>
      <c r="M36" s="82"/>
      <c r="N36" s="85"/>
      <c r="O36" s="82"/>
      <c r="P36" s="83"/>
    </row>
    <row r="37" spans="1:16" x14ac:dyDescent="0.2">
      <c r="B37" s="105" t="s">
        <v>3</v>
      </c>
      <c r="C37" s="106" t="s">
        <v>47</v>
      </c>
      <c r="D37" s="398"/>
      <c r="E37" s="74"/>
      <c r="F37" s="87"/>
      <c r="G37" s="72"/>
      <c r="H37" s="88"/>
      <c r="I37" s="74"/>
      <c r="J37" s="89"/>
      <c r="K37" s="74"/>
      <c r="L37" s="87"/>
      <c r="M37" s="74"/>
      <c r="N37" s="88"/>
      <c r="O37" s="74"/>
      <c r="P37" s="87"/>
    </row>
    <row r="38" spans="1:16" x14ac:dyDescent="0.2">
      <c r="B38" s="107"/>
      <c r="C38" s="94">
        <v>4.0999999999999996</v>
      </c>
      <c r="D38" s="393" t="s">
        <v>18</v>
      </c>
      <c r="E38" s="99"/>
      <c r="F38" s="101"/>
      <c r="G38" s="97"/>
      <c r="H38" s="101"/>
      <c r="I38" s="99"/>
      <c r="J38" s="101"/>
      <c r="K38" s="99"/>
      <c r="L38" s="101"/>
      <c r="M38" s="99">
        <v>79276.19</v>
      </c>
      <c r="N38" s="101">
        <v>79279.399999999994</v>
      </c>
      <c r="O38" s="99">
        <v>299720.66000000003</v>
      </c>
      <c r="P38" s="101">
        <v>299774.82</v>
      </c>
    </row>
    <row r="39" spans="1:16" x14ac:dyDescent="0.2">
      <c r="B39" s="107"/>
      <c r="C39" s="94">
        <v>4.2</v>
      </c>
      <c r="D39" s="393" t="s">
        <v>19</v>
      </c>
      <c r="E39" s="99"/>
      <c r="F39" s="101"/>
      <c r="G39" s="97"/>
      <c r="H39" s="101"/>
      <c r="I39" s="99"/>
      <c r="J39" s="101"/>
      <c r="K39" s="99"/>
      <c r="L39" s="101"/>
      <c r="M39" s="99">
        <v>2493639.5</v>
      </c>
      <c r="N39" s="101">
        <v>2493639.5</v>
      </c>
      <c r="O39" s="99">
        <v>5798546.3499999996</v>
      </c>
      <c r="P39" s="101">
        <v>5798546.3499999996</v>
      </c>
    </row>
    <row r="40" spans="1:16" x14ac:dyDescent="0.2">
      <c r="B40" s="107"/>
      <c r="C40" s="94">
        <v>4.3</v>
      </c>
      <c r="D40" s="393" t="s">
        <v>22</v>
      </c>
      <c r="E40" s="74"/>
      <c r="F40" s="87"/>
      <c r="G40" s="72"/>
      <c r="H40" s="87"/>
      <c r="I40" s="74"/>
      <c r="J40" s="87"/>
      <c r="K40" s="74"/>
      <c r="L40" s="87"/>
      <c r="M40" s="74"/>
      <c r="N40" s="87"/>
      <c r="O40" s="74"/>
      <c r="P40" s="87"/>
    </row>
    <row r="41" spans="1:16" ht="17.25" customHeight="1" x14ac:dyDescent="0.2">
      <c r="B41" s="107"/>
      <c r="C41" s="94"/>
      <c r="D41" s="395" t="s">
        <v>122</v>
      </c>
      <c r="E41" s="102"/>
      <c r="F41" s="101"/>
      <c r="G41" s="401"/>
      <c r="H41" s="101"/>
      <c r="I41" s="102"/>
      <c r="J41" s="101"/>
      <c r="K41" s="102"/>
      <c r="L41" s="101"/>
      <c r="M41" s="102">
        <v>2427.44</v>
      </c>
      <c r="N41" s="101">
        <v>2427.44</v>
      </c>
      <c r="O41" s="102">
        <v>138678.84999999998</v>
      </c>
      <c r="P41" s="101">
        <v>138678.84999999998</v>
      </c>
    </row>
    <row r="42" spans="1:16" ht="30" x14ac:dyDescent="0.2">
      <c r="B42" s="107"/>
      <c r="C42" s="108"/>
      <c r="D42" s="395" t="s">
        <v>123</v>
      </c>
      <c r="E42" s="102"/>
      <c r="F42" s="101"/>
      <c r="G42" s="401"/>
      <c r="H42" s="101"/>
      <c r="I42" s="102"/>
      <c r="J42" s="101"/>
      <c r="K42" s="102"/>
      <c r="L42" s="101"/>
      <c r="M42" s="102">
        <v>0</v>
      </c>
      <c r="N42" s="101">
        <v>0</v>
      </c>
      <c r="O42" s="102">
        <v>0</v>
      </c>
      <c r="P42" s="101">
        <v>0</v>
      </c>
    </row>
    <row r="43" spans="1:16" x14ac:dyDescent="0.2">
      <c r="B43" s="107"/>
      <c r="C43" s="94">
        <v>4.4000000000000004</v>
      </c>
      <c r="D43" s="393" t="s">
        <v>20</v>
      </c>
      <c r="E43" s="102"/>
      <c r="F43" s="403"/>
      <c r="G43" s="401"/>
      <c r="H43" s="97"/>
      <c r="I43" s="102"/>
      <c r="J43" s="97"/>
      <c r="K43" s="102"/>
      <c r="L43" s="97"/>
      <c r="M43" s="102">
        <v>1552186.4400000002</v>
      </c>
      <c r="N43" s="97">
        <v>1552249.33</v>
      </c>
      <c r="O43" s="102">
        <v>5868374.540000001</v>
      </c>
      <c r="P43" s="403">
        <v>5869434.9600000009</v>
      </c>
    </row>
    <row r="44" spans="1: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4127529.5700000003</v>
      </c>
      <c r="N44" s="104">
        <f t="shared" si="1"/>
        <v>4127595.67</v>
      </c>
      <c r="O44" s="103">
        <f t="shared" si="1"/>
        <v>12105320.4</v>
      </c>
      <c r="P44" s="104">
        <f t="shared" si="1"/>
        <v>12106434.98</v>
      </c>
    </row>
    <row r="45" spans="1:16" s="37" customFormat="1" x14ac:dyDescent="0.2">
      <c r="B45" s="109"/>
      <c r="C45" s="110"/>
      <c r="D45" s="399"/>
      <c r="E45" s="74"/>
      <c r="F45" s="87"/>
      <c r="G45" s="72"/>
      <c r="H45" s="88"/>
      <c r="I45" s="74"/>
      <c r="J45" s="89"/>
      <c r="K45" s="74"/>
      <c r="L45" s="87"/>
      <c r="M45" s="74"/>
      <c r="N45" s="88"/>
      <c r="O45" s="74"/>
      <c r="P45" s="87"/>
    </row>
    <row r="46" spans="1:16" x14ac:dyDescent="0.2">
      <c r="B46" s="105" t="s">
        <v>4</v>
      </c>
      <c r="C46" s="111" t="s">
        <v>48</v>
      </c>
      <c r="D46" s="400"/>
      <c r="E46" s="74"/>
      <c r="F46" s="87"/>
      <c r="G46" s="72"/>
      <c r="H46" s="88"/>
      <c r="I46" s="74"/>
      <c r="J46" s="89"/>
      <c r="K46" s="74"/>
      <c r="L46" s="87"/>
      <c r="M46" s="74"/>
      <c r="N46" s="88"/>
      <c r="O46" s="74"/>
      <c r="P46" s="87"/>
    </row>
    <row r="47" spans="1:16" s="37" customFormat="1" x14ac:dyDescent="0.2">
      <c r="A47" s="37" t="s">
        <v>163</v>
      </c>
      <c r="B47" s="90"/>
      <c r="C47" s="94">
        <v>5.0999999999999996</v>
      </c>
      <c r="D47" s="393" t="s">
        <v>5</v>
      </c>
      <c r="E47" s="112"/>
      <c r="F47" s="404"/>
      <c r="G47" s="113"/>
      <c r="H47" s="113"/>
      <c r="I47" s="112"/>
      <c r="J47" s="113"/>
      <c r="K47" s="112"/>
      <c r="L47" s="113"/>
      <c r="M47" s="112">
        <v>38784</v>
      </c>
      <c r="N47" s="113">
        <v>38784</v>
      </c>
      <c r="O47" s="112">
        <v>174566</v>
      </c>
      <c r="P47" s="389">
        <v>174566</v>
      </c>
    </row>
    <row r="48" spans="1:16" s="37" customFormat="1" x14ac:dyDescent="0.2">
      <c r="B48" s="90"/>
      <c r="C48" s="94">
        <v>5.2</v>
      </c>
      <c r="D48" s="393" t="s">
        <v>27</v>
      </c>
      <c r="E48" s="112"/>
      <c r="F48" s="404"/>
      <c r="G48" s="113"/>
      <c r="H48" s="113"/>
      <c r="I48" s="112"/>
      <c r="J48" s="113"/>
      <c r="K48" s="112"/>
      <c r="L48" s="113"/>
      <c r="M48" s="112">
        <v>456684</v>
      </c>
      <c r="N48" s="113">
        <v>456684</v>
      </c>
      <c r="O48" s="112">
        <v>1959353</v>
      </c>
      <c r="P48" s="114">
        <v>1959353</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38057</v>
      </c>
      <c r="N49" s="116">
        <f>N48/12</f>
        <v>38057</v>
      </c>
      <c r="O49" s="115">
        <f t="shared" si="2"/>
        <v>163279.41666666666</v>
      </c>
      <c r="P49" s="116">
        <f t="shared" si="2"/>
        <v>163279.41666666666</v>
      </c>
    </row>
    <row r="50" spans="2:16"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v>294316.68999999989</v>
      </c>
      <c r="F52" s="133"/>
      <c r="G52" s="133"/>
      <c r="H52" s="133"/>
      <c r="I52" s="133"/>
      <c r="J52" s="133"/>
      <c r="K52" s="127"/>
      <c r="L52" s="133"/>
      <c r="M52" s="133"/>
      <c r="N52" s="133"/>
      <c r="O52" s="133"/>
      <c r="P52" s="134"/>
    </row>
    <row r="53" spans="2:16" ht="15.75" thickBot="1" x14ac:dyDescent="0.25">
      <c r="B53" s="135" t="s">
        <v>57</v>
      </c>
      <c r="C53" s="136" t="s">
        <v>129</v>
      </c>
      <c r="D53" s="137"/>
      <c r="E53" s="138">
        <v>0</v>
      </c>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pane xSplit="4" ySplit="20" topLeftCell="E21" activePane="bottomRight" state="frozen"/>
      <selection pane="topRight" activeCell="E1" sqref="E1"/>
      <selection pane="bottomLeft" activeCell="A21" sqref="A21"/>
      <selection pane="bottomRight" activeCell="E21" sqref="E2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Unitedhealthcare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Unitedhealthcare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18699985.68</v>
      </c>
      <c r="N22" s="155">
        <v>18700801.18</v>
      </c>
      <c r="O22" s="154">
        <v>70635596.61999999</v>
      </c>
      <c r="P22" s="155">
        <v>70648360.569999978</v>
      </c>
    </row>
    <row r="23" spans="1:16" s="25" customFormat="1" x14ac:dyDescent="0.2">
      <c r="A23" s="37"/>
      <c r="B23" s="75"/>
      <c r="C23" s="76">
        <v>1.2</v>
      </c>
      <c r="D23" s="393" t="s">
        <v>16</v>
      </c>
      <c r="E23" s="154"/>
      <c r="F23" s="155"/>
      <c r="G23" s="154"/>
      <c r="H23" s="155"/>
      <c r="I23" s="154"/>
      <c r="J23" s="155"/>
      <c r="K23" s="154"/>
      <c r="L23" s="155"/>
      <c r="M23" s="154">
        <v>0</v>
      </c>
      <c r="N23" s="155">
        <v>0</v>
      </c>
      <c r="O23" s="154">
        <v>0</v>
      </c>
      <c r="P23" s="155">
        <v>0</v>
      </c>
    </row>
    <row r="24" spans="1:16" s="25" customFormat="1" x14ac:dyDescent="0.2">
      <c r="A24" s="37"/>
      <c r="B24" s="75"/>
      <c r="C24" s="76">
        <v>1.3</v>
      </c>
      <c r="D24" s="393" t="s">
        <v>34</v>
      </c>
      <c r="E24" s="154"/>
      <c r="F24" s="155"/>
      <c r="G24" s="154"/>
      <c r="H24" s="155"/>
      <c r="I24" s="154"/>
      <c r="J24" s="155"/>
      <c r="K24" s="154"/>
      <c r="L24" s="155"/>
      <c r="M24" s="154">
        <v>-58.560000000000159</v>
      </c>
      <c r="N24" s="155">
        <v>0</v>
      </c>
      <c r="O24" s="154">
        <v>0</v>
      </c>
      <c r="P24" s="155">
        <v>0</v>
      </c>
    </row>
    <row r="25" spans="1:16" s="25" customFormat="1" x14ac:dyDescent="0.2">
      <c r="A25" s="37"/>
      <c r="B25" s="75"/>
      <c r="C25" s="76">
        <v>1.4</v>
      </c>
      <c r="D25" s="393" t="s">
        <v>17</v>
      </c>
      <c r="E25" s="154"/>
      <c r="F25" s="155"/>
      <c r="G25" s="154"/>
      <c r="H25" s="155"/>
      <c r="I25" s="154"/>
      <c r="J25" s="155"/>
      <c r="K25" s="154"/>
      <c r="L25" s="155"/>
      <c r="M25" s="154">
        <v>16931.18</v>
      </c>
      <c r="N25" s="155">
        <v>16931.18</v>
      </c>
      <c r="O25" s="154">
        <v>71.069999999999993</v>
      </c>
      <c r="P25" s="155">
        <v>71.069999999999993</v>
      </c>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9706172.8300000001</v>
      </c>
      <c r="N29" s="164"/>
      <c r="O29" s="154">
        <v>53550333.990000002</v>
      </c>
      <c r="P29" s="164"/>
    </row>
    <row r="30" spans="1:16" s="25" customFormat="1" ht="28.5" customHeight="1" x14ac:dyDescent="0.2">
      <c r="A30" s="37"/>
      <c r="B30" s="75"/>
      <c r="C30" s="76"/>
      <c r="D30" s="395" t="s">
        <v>54</v>
      </c>
      <c r="E30" s="165"/>
      <c r="F30" s="155"/>
      <c r="G30" s="165"/>
      <c r="H30" s="155"/>
      <c r="I30" s="165"/>
      <c r="J30" s="155"/>
      <c r="K30" s="165"/>
      <c r="L30" s="155"/>
      <c r="M30" s="165"/>
      <c r="N30" s="155">
        <v>9407673.9499999974</v>
      </c>
      <c r="O30" s="165"/>
      <c r="P30" s="155">
        <v>53098746.910000004</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412600.53999999986</v>
      </c>
      <c r="N32" s="166"/>
      <c r="O32" s="154">
        <v>3326715.5799999991</v>
      </c>
      <c r="P32" s="164"/>
    </row>
    <row r="33" spans="1:16" s="37" customFormat="1" ht="30" x14ac:dyDescent="0.2">
      <c r="B33" s="90"/>
      <c r="C33" s="76"/>
      <c r="D33" s="395" t="s">
        <v>44</v>
      </c>
      <c r="E33" s="165"/>
      <c r="F33" s="155"/>
      <c r="G33" s="165"/>
      <c r="H33" s="167"/>
      <c r="I33" s="165"/>
      <c r="J33" s="155"/>
      <c r="K33" s="165"/>
      <c r="L33" s="155"/>
      <c r="M33" s="165"/>
      <c r="N33" s="167">
        <v>73923</v>
      </c>
      <c r="O33" s="165"/>
      <c r="P33" s="155">
        <v>761747</v>
      </c>
    </row>
    <row r="34" spans="1:16" s="25" customFormat="1" x14ac:dyDescent="0.2">
      <c r="A34" s="37"/>
      <c r="B34" s="75"/>
      <c r="C34" s="76">
        <v>2.2999999999999998</v>
      </c>
      <c r="D34" s="393" t="s">
        <v>28</v>
      </c>
      <c r="E34" s="154"/>
      <c r="F34" s="164"/>
      <c r="G34" s="154"/>
      <c r="H34" s="166"/>
      <c r="I34" s="154"/>
      <c r="J34" s="164"/>
      <c r="K34" s="154"/>
      <c r="L34" s="164"/>
      <c r="M34" s="154">
        <v>418747.99999999994</v>
      </c>
      <c r="N34" s="166"/>
      <c r="O34" s="154">
        <v>2690546.9999999995</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9700025.3699999992</v>
      </c>
      <c r="N51" s="104">
        <f>N30+N33+N37+N41+N44+N47+N48+N50</f>
        <v>9481596.9499999974</v>
      </c>
      <c r="O51" s="103">
        <f>O29+O32-O34+O36-O38+O40+O43-O45+O47+O48-O49+O50</f>
        <v>54186502.57</v>
      </c>
      <c r="P51" s="104">
        <f>P30+P33+P37+P41+P44+P47+P48+P50</f>
        <v>53860493.910000004</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pageSetUpPr fitToPage="1"/>
  </sheetPr>
  <dimension ref="A1:E87"/>
  <sheetViews>
    <sheetView zoomScale="80" zoomScaleNormal="80" workbookViewId="0"/>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Unitedhealthcare Insurance Company</v>
      </c>
    </row>
    <row r="9" spans="2:5" s="2" customFormat="1" ht="15.75" customHeight="1" x14ac:dyDescent="0.25">
      <c r="B9" s="52" t="s">
        <v>90</v>
      </c>
    </row>
    <row r="10" spans="2:5" s="2" customFormat="1" ht="15" customHeight="1" x14ac:dyDescent="0.2">
      <c r="B10" s="183" t="str">
        <f>'Cover Page'!C9</f>
        <v>Unitedhealthcare Insurance Company</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60" x14ac:dyDescent="0.2">
      <c r="B18" s="188" t="s">
        <v>164</v>
      </c>
      <c r="C18" s="197"/>
      <c r="D18" s="333" t="s">
        <v>169</v>
      </c>
      <c r="E18" s="193"/>
    </row>
    <row r="19" spans="2:5" s="184" customFormat="1" ht="45" x14ac:dyDescent="0.2">
      <c r="B19" s="188" t="s">
        <v>165</v>
      </c>
      <c r="C19" s="197"/>
      <c r="D19" s="333" t="s">
        <v>170</v>
      </c>
      <c r="E19" s="193"/>
    </row>
    <row r="20" spans="2:5" s="184" customFormat="1" ht="60" x14ac:dyDescent="0.2">
      <c r="B20" s="188" t="s">
        <v>166</v>
      </c>
      <c r="C20" s="197"/>
      <c r="D20" s="333" t="s">
        <v>171</v>
      </c>
      <c r="E20" s="193"/>
    </row>
    <row r="21" spans="2:5" s="184" customFormat="1" ht="75" x14ac:dyDescent="0.2">
      <c r="B21" s="188" t="s">
        <v>167</v>
      </c>
      <c r="C21" s="197"/>
      <c r="D21" s="333" t="s">
        <v>172</v>
      </c>
      <c r="E21" s="193"/>
    </row>
    <row r="22" spans="2:5" s="184" customFormat="1" ht="90" x14ac:dyDescent="0.2">
      <c r="B22" s="188" t="s">
        <v>168</v>
      </c>
      <c r="C22" s="197"/>
      <c r="D22" s="333" t="s">
        <v>173</v>
      </c>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75" x14ac:dyDescent="0.2">
      <c r="B26" s="188" t="s">
        <v>174</v>
      </c>
      <c r="C26" s="197"/>
      <c r="D26" s="333" t="s">
        <v>176</v>
      </c>
      <c r="E26" s="193"/>
    </row>
    <row r="27" spans="2:5" s="184" customFormat="1" ht="90" x14ac:dyDescent="0.2">
      <c r="B27" s="188" t="s">
        <v>175</v>
      </c>
      <c r="C27" s="197"/>
      <c r="D27" s="333" t="s">
        <v>177</v>
      </c>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75" x14ac:dyDescent="0.2">
      <c r="B33" s="188" t="s">
        <v>178</v>
      </c>
      <c r="C33" s="197"/>
      <c r="D33" s="333" t="s">
        <v>180</v>
      </c>
      <c r="E33" s="193"/>
    </row>
    <row r="34" spans="2:5" s="184" customFormat="1" ht="60" x14ac:dyDescent="0.2">
      <c r="B34" s="188" t="s">
        <v>179</v>
      </c>
      <c r="C34" s="197"/>
      <c r="D34" s="333" t="s">
        <v>181</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182</v>
      </c>
      <c r="C40" s="197"/>
      <c r="D40" s="333" t="s">
        <v>183</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105" x14ac:dyDescent="0.2">
      <c r="B47" s="188" t="s">
        <v>21</v>
      </c>
      <c r="C47" s="197"/>
      <c r="D47" s="333" t="s">
        <v>184</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90" x14ac:dyDescent="0.2">
      <c r="B55" s="188" t="s">
        <v>18</v>
      </c>
      <c r="C55" s="202"/>
      <c r="D55" s="333" t="s">
        <v>185</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45" x14ac:dyDescent="0.2">
      <c r="B62" s="188" t="s">
        <v>19</v>
      </c>
      <c r="C62" s="202"/>
      <c r="D62" s="333" t="s">
        <v>186</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90" x14ac:dyDescent="0.2">
      <c r="B69" s="188" t="s">
        <v>187</v>
      </c>
      <c r="C69" s="202"/>
      <c r="D69" s="333" t="s">
        <v>188</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225" x14ac:dyDescent="0.2">
      <c r="B76" s="188" t="s">
        <v>20</v>
      </c>
      <c r="C76" s="202"/>
      <c r="D76" s="333" t="s">
        <v>189</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3" zoomScale="80" zoomScaleNormal="80" workbookViewId="0">
      <pane xSplit="4" ySplit="17" topLeftCell="E20" activePane="bottomRight" state="frozen"/>
      <selection activeCell="A3" sqref="A3"/>
      <selection pane="topRight" activeCell="E3" sqref="E3"/>
      <selection pane="bottomLeft" activeCell="A20" sqref="A20"/>
      <selection pane="bottomRight" activeCell="E20" sqref="E20"/>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Unitedhealthcare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Unitedhealthcare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v>9722226</v>
      </c>
      <c r="V21" s="247">
        <v>7975949</v>
      </c>
      <c r="W21" s="166"/>
      <c r="X21" s="164"/>
      <c r="Y21" s="246">
        <v>40647341</v>
      </c>
      <c r="Z21" s="247">
        <v>37194800</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9727678.5000000019</v>
      </c>
      <c r="V22" s="249">
        <v>8100155.5100000007</v>
      </c>
      <c r="W22" s="250">
        <f>'Pt 1 Summary of Data'!N24</f>
        <v>9481596.9499999974</v>
      </c>
      <c r="X22" s="251">
        <f>SUM(U22:W22)</f>
        <v>27309430.960000001</v>
      </c>
      <c r="Y22" s="248">
        <v>40702707.940000005</v>
      </c>
      <c r="Z22" s="249">
        <v>37539872.600000009</v>
      </c>
      <c r="AA22" s="250">
        <f>'Pt 1 Summary of Data'!P24</f>
        <v>53860493.910000004</v>
      </c>
      <c r="AB22" s="251">
        <f>SUM(Y22:AA22)</f>
        <v>132103074.45000002</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9727678.5000000019</v>
      </c>
      <c r="V23" s="252">
        <f>SUM(V$22:V$22)</f>
        <v>8100155.5100000007</v>
      </c>
      <c r="W23" s="252">
        <f>SUM(W$22:W$22)</f>
        <v>9481596.9499999974</v>
      </c>
      <c r="X23" s="251">
        <f>SUM(U23:W23)</f>
        <v>27309430.960000001</v>
      </c>
      <c r="Y23" s="414">
        <f>SUM(Y$22:Y$22)</f>
        <v>40702707.940000005</v>
      </c>
      <c r="Z23" s="252">
        <f>SUM(Z$22:Z$22)</f>
        <v>37539872.600000009</v>
      </c>
      <c r="AA23" s="252">
        <f>SUM(AA$22:AA$22)</f>
        <v>53860493.910000004</v>
      </c>
      <c r="AB23" s="251">
        <f>SUM(Y23:AA23)</f>
        <v>132103074.45000002</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18694494.550000001</v>
      </c>
      <c r="V26" s="249">
        <v>18263889.900000002</v>
      </c>
      <c r="W26" s="259">
        <f>'Pt 1 Summary of Data'!N21</f>
        <v>18683870</v>
      </c>
      <c r="X26" s="251">
        <f>SUM(U26:W26)</f>
        <v>55642254.450000003</v>
      </c>
      <c r="Y26" s="258">
        <v>51054496.180000007</v>
      </c>
      <c r="Z26" s="249">
        <v>55635542.149999999</v>
      </c>
      <c r="AA26" s="259">
        <f>'Pt 1 Summary of Data'!P21</f>
        <v>70648289.499999985</v>
      </c>
      <c r="AB26" s="251">
        <f>SUM(Y26:AA26)</f>
        <v>177338327.82999998</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222182.65000000002</v>
      </c>
      <c r="V27" s="249">
        <v>821924.13</v>
      </c>
      <c r="W27" s="259">
        <f>'Pt 1 Summary of Data'!N35</f>
        <v>1527616.8469249997</v>
      </c>
      <c r="X27" s="251">
        <f>SUM(U27:W27)</f>
        <v>2571723.626925</v>
      </c>
      <c r="Y27" s="258">
        <v>2151610.0299999998</v>
      </c>
      <c r="Z27" s="249">
        <v>6560342.0099999998</v>
      </c>
      <c r="AA27" s="259">
        <f>'Pt 1 Summary of Data'!P35</f>
        <v>2339613.2230750001</v>
      </c>
      <c r="AB27" s="251">
        <f>SUM(Y27:AA27)</f>
        <v>11051565.263075</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18472311.900000002</v>
      </c>
      <c r="V28" s="259">
        <f t="shared" si="0"/>
        <v>17441965.770000003</v>
      </c>
      <c r="W28" s="259">
        <f t="shared" si="0"/>
        <v>17156253.153075002</v>
      </c>
      <c r="X28" s="104">
        <f>X$26-X$27</f>
        <v>53070530.823075004</v>
      </c>
      <c r="Y28" s="103">
        <f t="shared" si="0"/>
        <v>48902886.150000006</v>
      </c>
      <c r="Z28" s="259">
        <f t="shared" si="0"/>
        <v>49075200.140000001</v>
      </c>
      <c r="AA28" s="259">
        <f t="shared" si="0"/>
        <v>68308676.276924983</v>
      </c>
      <c r="AB28" s="104">
        <f>AB$26-AB$27</f>
        <v>166286762.56692499</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37421</v>
      </c>
      <c r="V30" s="264">
        <v>38299</v>
      </c>
      <c r="W30" s="268">
        <f>'Pt 1 Summary of Data'!N49</f>
        <v>38057</v>
      </c>
      <c r="X30" s="266">
        <f>SUM(U30:W30)</f>
        <v>113777</v>
      </c>
      <c r="Y30" s="267">
        <v>120881</v>
      </c>
      <c r="Z30" s="264">
        <v>136172</v>
      </c>
      <c r="AA30" s="268">
        <f>'Pt 1 Summary of Data'!P49</f>
        <v>163279.41666666666</v>
      </c>
      <c r="AB30" s="266">
        <f>SUM(Y30:AA30)</f>
        <v>420332.41666666663</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0.51458748455038805</v>
      </c>
      <c r="Y33" s="277"/>
      <c r="Z33" s="278"/>
      <c r="AA33" s="278"/>
      <c r="AB33" s="415">
        <f>IF(AB30&lt;1000,"Not Required to Calculate",AB23/AB28)</f>
        <v>0.79442928836162074</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7030A0"/>
    <pageSetUpPr fitToPage="1"/>
  </sheetPr>
  <dimension ref="A1:C49"/>
  <sheetViews>
    <sheetView zoomScaleNormal="100" workbookViewId="0"/>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Unitedhealthcare Insurance Company</v>
      </c>
      <c r="C8" s="335"/>
    </row>
    <row r="9" spans="2:3" s="2" customFormat="1" ht="15.75" customHeight="1" x14ac:dyDescent="0.25">
      <c r="B9" s="52" t="s">
        <v>90</v>
      </c>
      <c r="C9" s="335"/>
    </row>
    <row r="10" spans="2:3" s="2" customFormat="1" ht="15.75" customHeight="1" x14ac:dyDescent="0.25">
      <c r="B10" s="283" t="str">
        <f>'Cover Page'!C9</f>
        <v>Unitedhealthcare Insurance Company</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t="s">
        <v>190</v>
      </c>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t="s">
        <v>190</v>
      </c>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66"/>
    <pageSetUpPr fitToPage="1"/>
  </sheetPr>
  <dimension ref="B1:D27"/>
  <sheetViews>
    <sheetView zoomScaleNormal="100" workbookViewId="0"/>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Unitedhealthcare Insurance Company</v>
      </c>
    </row>
    <row r="9" spans="2:4" ht="15.75" customHeight="1" x14ac:dyDescent="0.25">
      <c r="B9" s="52" t="s">
        <v>90</v>
      </c>
    </row>
    <row r="10" spans="2:4" ht="15.75" customHeight="1" x14ac:dyDescent="0.25">
      <c r="B10" s="283" t="str">
        <f>'Cover Page'!C9</f>
        <v>Unitedhealthcare Insurance Company</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2022-07-20T19:25:48Z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