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8_{32F7CFF3-3F5D-40DC-90E7-7230C4DDA5FC}" xr6:coauthVersionLast="47" xr6:coauthVersionMax="47" xr10:uidLastSave="{00000000-0000-0000-0000-000000000000}"/>
  <bookViews>
    <workbookView xWindow="2868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<sst xmlns="http://schemas.openxmlformats.org/spreadsheetml/2006/main" count="319" uniqueCount="179">
  <si>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</si>
  <si>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</si>
  <si>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</si>
  <si>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</si>
  <si>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</si>
  <si>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</si>
  <si>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</si>
  <si>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</si>
  <si>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</si>
  <si>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</si>
  <si>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</si>
  <si>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</si>
  <si>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</si>
  <si>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</si>
  <si>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</si>
  <si>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</si>
  <si>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</si>
  <si>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</si>
  <si>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</si>
  <si>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</si>
  <si>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</si>
  <si>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</si>
  <si>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</si>
  <si>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</si>
  <si>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</si>
  <si>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</si>
  <si>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</si>
  <si>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</si>
  <si>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</si>
  <si>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</si>
  <si>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</si>
  <si>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</si>
  <si>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</si>
  <si>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</si>
  <si>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</si>
  <si>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</si>
  <si>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</si>
  <si>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</si>
  <si>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</si>
  <si>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</si>
  <si>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</si>
  <si>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</si>
  <si>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</si>
  <si>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</si>
  <si>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</si>
  <si>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</si>
  <si>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</si>
  <si>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</si>
  <si>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</si>
  <si>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</si>
  <si>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</si>
  <si>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</si>
  <si>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</si>
  <si>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</si>
  <si>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</si>
  <si>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</si>
  <si>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</si>
  <si>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</si>
  <si>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</si>
  <si>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</si>
  <si>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</si>
  <si>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</si>
  <si>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</si>
  <si>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</si>
  <si>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</si>
  <si>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</si>
  <si>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</si>
  <si>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</si>
  <si>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</si>
  <si>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</si>
  <si>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</si>
  <si>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</si>
  <si>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</si>
  <si>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</si>
  <si>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</si>
  <si>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</si>
  <si>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</si>
  <si>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</si>
  <si>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</si>
  <si>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</si>
  <si>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</si>
  <si>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</si>
  <si>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</si>
  <si>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</si>
  <si>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</si>
  <si>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</si>
  <si>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</si>
  <si>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</si>
  <si>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</si>
  <si>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</si>
  <si>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</si>
  <si>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</si>
  <si>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</si>
  <si>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</si>
  <si>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</si>
  <si>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</si>
  <si>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</si>
  <si>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</si>
  <si>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</si>
  <si>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</si>
  <si>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</si>
  <si>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</si>
  <si>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</si>
  <si>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</si>
  <si>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</si>
  <si>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</si>
  <si>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</si>
  <si>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</si>
  <si>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</si>
  <si>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</si>
  <si>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</si>
  <si>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</si>
  <si>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</si>
  <si>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</si>
  <si>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</si>
  <si>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</si>
  <si>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</si>
  <si>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</si>
  <si>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</si>
  <si>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</si>
  <si>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</si>
  <si>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</si>
  <si>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</si>
  <si>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</si>
  <si>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</si>
  <si>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</si>
  <si>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</si>
  <si>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</si>
  <si>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</si>
  <si>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</si>
  <si>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</si>
  <si>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</si>
  <si>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</si>
  <si>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</si>
  <si>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</si>
  <si>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</si>
  <si>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</si>
  <si>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</si>
  <si>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</si>
  <si>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</si>
  <si>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</si>
  <si>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</si>
  <si>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</si>
  <si>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</si>
  <si>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</si>
  <si>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</si>
  <si>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</si>
  <si>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</si>
  <si>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</si>
  <si>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</si>
  <si>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</si>
  <si>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</si>
  <si>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</si>
  <si>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</si>
  <si>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</si>
  <si>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</si>
  <si>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</si>
  <si>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</si>
  <si>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</si>
  <si>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</si>
  <si>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</si>
  <si>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</si>
  <si>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</si>
  <si>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</si>
  <si>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</si>
  <si>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Federal Income Taxes</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</si>
  <si>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</si>
  <si>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</si>
  <si>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</si>
  <si>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</si>
  <si>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</si>
  <si>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</si>
  <si>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</si>
  <si>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</si>
  <si>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</si>
  <si>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Commissions Incurred</t>
  </si>
  <si>
    <t>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</si>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</sst>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xdr:col>
      <xdr:colOff>2123810</xdr:colOff>
      <xdr:row>25</xdr:row>
      <xdr:rowOff>57095</xdr:rowOff>
    </xdr:to>
    <xdr:pic>
      <xdr:nvPicPr>
        <xdr:cNvPr id="2" name="Picture 1">
          <a:extLst>
            <a:ext uri="{FF2B5EF4-FFF2-40B4-BE49-F238E27FC236}">
              <a16:creationId xmlns:a16="http://schemas.microsoft.com/office/drawing/2014/main" id="{F391F2A0-C9D2-4FAE-98EE-C821E6F0A2A7}"/>
            </a:ext>
          </a:extLst>
        </xdr:cNvPr>
        <xdr:cNvPicPr>
          <a:picLocks noChangeAspect="1"/>
        </xdr:cNvPicPr>
      </xdr:nvPicPr>
      <xdr:blipFill>
        <a:blip xmlns:r="http://schemas.openxmlformats.org/officeDocument/2006/relationships" r:embed="rId1"/>
        <a:stretch>
          <a:fillRect/>
        </a:stretch>
      </xdr:blipFill>
      <xdr:spPr>
        <a:xfrm>
          <a:off x="123825" y="6372225"/>
          <a:ext cx="2123810" cy="438095"/>
        </a:xfrm>
        <a:prstGeom prst="rect">
          <a:avLst/>
        </a:prstGeom>
      </xdr:spPr>
    </xdr:pic>
    <xdr:clientData/>
  </xdr:twoCellAnchor>
  <xdr:twoCellAnchor editAs="oneCell">
    <xdr:from>
      <xdr:col>1</xdr:col>
      <xdr:colOff>0</xdr:colOff>
      <xdr:row>27</xdr:row>
      <xdr:rowOff>0</xdr:rowOff>
    </xdr:from>
    <xdr:to>
      <xdr:col>1</xdr:col>
      <xdr:colOff>1858010</xdr:colOff>
      <xdr:row>29</xdr:row>
      <xdr:rowOff>130810</xdr:rowOff>
    </xdr:to>
    <xdr:pic>
      <xdr:nvPicPr>
        <xdr:cNvPr id="3" name="Picture 2">
          <a:extLst>
            <a:ext uri="{FF2B5EF4-FFF2-40B4-BE49-F238E27FC236}">
              <a16:creationId xmlns:a16="http://schemas.microsoft.com/office/drawing/2014/main" id="{1BD3A7BC-CA05-4395-A6B4-291620C924B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7134225"/>
          <a:ext cx="1858010" cy="5118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L21" sqref="L21"/>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161</v>
      </c>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22" zoomScaleNormal="100" workbookViewId="0">
      <selection activeCell="N60" sqref="N60"/>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National Guardian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National Guardian Life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22181881</v>
      </c>
      <c r="N21" s="78">
        <f>'Pt 2 Premium and Claims'!N22+'Pt 2 Premium and Claims'!N23-'Pt 2 Premium and Claims'!N24-'Pt 2 Premium and Claims'!N25</f>
        <v>22181881</v>
      </c>
      <c r="O21" s="77">
        <f>'Pt 2 Premium and Claims'!O22+'Pt 2 Premium and Claims'!O23-'Pt 2 Premium and Claims'!O24-'Pt 2 Premium and Claims'!O25</f>
        <v>5254881</v>
      </c>
      <c r="P21" s="78">
        <f>'Pt 2 Premium and Claims'!P22+'Pt 2 Premium and Claims'!P23-'Pt 2 Premium and Claims'!P24-'Pt 2 Premium and Claims'!P25</f>
        <v>5254881</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9932352</v>
      </c>
      <c r="N24" s="78">
        <f>'Pt 2 Premium and Claims'!N51</f>
        <v>10646740</v>
      </c>
      <c r="O24" s="77">
        <f>'Pt 2 Premium and Claims'!O51</f>
        <v>5451519</v>
      </c>
      <c r="P24" s="78">
        <f>'Pt 2 Premium and Claims'!P51</f>
        <v>5923091</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58597</v>
      </c>
      <c r="N28" s="98">
        <v>58597</v>
      </c>
      <c r="O28" s="99">
        <v>13882</v>
      </c>
      <c r="P28" s="101">
        <v>13882</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v>430313</v>
      </c>
      <c r="N32" s="98">
        <v>430313</v>
      </c>
      <c r="O32" s="99">
        <v>101941</v>
      </c>
      <c r="P32" s="101">
        <v>101941</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25254</v>
      </c>
      <c r="N34" s="98">
        <v>25254</v>
      </c>
      <c r="O34" s="99">
        <v>5983</v>
      </c>
      <c r="P34" s="101">
        <v>5983</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514164</v>
      </c>
      <c r="N35" s="104">
        <f t="shared" si="0"/>
        <v>514164</v>
      </c>
      <c r="O35" s="103">
        <f t="shared" si="0"/>
        <v>121806</v>
      </c>
      <c r="P35" s="104">
        <f t="shared" si="0"/>
        <v>121806</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55813</v>
      </c>
      <c r="N38" s="101">
        <v>55813</v>
      </c>
      <c r="O38" s="99">
        <v>13222</v>
      </c>
      <c r="P38" s="101">
        <v>13222</v>
      </c>
    </row>
    <row r="39" spans="2:16" x14ac:dyDescent="0.2">
      <c r="B39" s="107"/>
      <c r="C39" s="94">
        <v>4.2</v>
      </c>
      <c r="D39" s="393" t="s">
        <v>19</v>
      </c>
      <c r="E39" s="99"/>
      <c r="F39" s="101"/>
      <c r="G39" s="97"/>
      <c r="H39" s="101"/>
      <c r="I39" s="99"/>
      <c r="J39" s="101"/>
      <c r="K39" s="99"/>
      <c r="L39" s="101"/>
      <c r="M39" s="99">
        <v>225284</v>
      </c>
      <c r="N39" s="101">
        <v>225284</v>
      </c>
      <c r="O39" s="99">
        <v>53370</v>
      </c>
      <c r="P39" s="101">
        <v>53370</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v>243500</v>
      </c>
      <c r="N43" s="97">
        <v>243500</v>
      </c>
      <c r="O43" s="102">
        <v>57685</v>
      </c>
      <c r="P43" s="403">
        <v>57685</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524597</v>
      </c>
      <c r="N44" s="104">
        <f t="shared" si="1"/>
        <v>524597</v>
      </c>
      <c r="O44" s="103">
        <f t="shared" si="1"/>
        <v>124277</v>
      </c>
      <c r="P44" s="104">
        <f t="shared" si="1"/>
        <v>124277</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62100</v>
      </c>
      <c r="N47" s="113">
        <v>62100</v>
      </c>
      <c r="O47" s="112">
        <v>18479</v>
      </c>
      <c r="P47" s="389">
        <v>18479</v>
      </c>
    </row>
    <row r="48" spans="2:16" s="37" customFormat="1" x14ac:dyDescent="0.2">
      <c r="B48" s="90"/>
      <c r="C48" s="94">
        <v>5.2</v>
      </c>
      <c r="D48" s="393" t="s">
        <v>27</v>
      </c>
      <c r="E48" s="112"/>
      <c r="F48" s="404"/>
      <c r="G48" s="113"/>
      <c r="H48" s="113"/>
      <c r="I48" s="112"/>
      <c r="J48" s="113"/>
      <c r="K48" s="112"/>
      <c r="L48" s="113"/>
      <c r="M48" s="112">
        <v>569178</v>
      </c>
      <c r="N48" s="113">
        <v>569178</v>
      </c>
      <c r="O48" s="112">
        <v>180649</v>
      </c>
      <c r="P48" s="114">
        <v>180649</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47431.5</v>
      </c>
      <c r="N49" s="116">
        <f>N48/12</f>
        <v>47431.5</v>
      </c>
      <c r="O49" s="115">
        <f t="shared" si="2"/>
        <v>15054.083333333334</v>
      </c>
      <c r="P49" s="116">
        <f t="shared" si="2"/>
        <v>15054.083333333334</v>
      </c>
    </row>
    <row r="50" spans="2: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6" zoomScaleNormal="100" workbookViewId="0">
      <selection activeCell="T35" sqref="T35"/>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2" width="19.42578125" style="11" hidden="1" customWidth="1"/>
    <col min="13"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National Guardian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National Guardian Life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22181881</v>
      </c>
      <c r="N22" s="155">
        <v>22181881</v>
      </c>
      <c r="O22" s="154">
        <v>5254881</v>
      </c>
      <c r="P22" s="155">
        <v>5254881</v>
      </c>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9712846</v>
      </c>
      <c r="N29" s="164"/>
      <c r="O29" s="154">
        <v>5420344</v>
      </c>
      <c r="P29" s="164"/>
    </row>
    <row r="30" spans="1:16" s="25" customFormat="1" ht="28.5" customHeight="1" x14ac:dyDescent="0.2">
      <c r="A30" s="37"/>
      <c r="B30" s="75"/>
      <c r="C30" s="76"/>
      <c r="D30" s="395" t="s">
        <v>54</v>
      </c>
      <c r="E30" s="165"/>
      <c r="F30" s="155"/>
      <c r="G30" s="165"/>
      <c r="H30" s="155"/>
      <c r="I30" s="165"/>
      <c r="J30" s="155"/>
      <c r="K30" s="165"/>
      <c r="L30" s="155"/>
      <c r="M30" s="165"/>
      <c r="N30" s="155">
        <v>9712846</v>
      </c>
      <c r="O30" s="165"/>
      <c r="P30" s="155">
        <v>5420344</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933894</v>
      </c>
      <c r="N32" s="166"/>
      <c r="O32" s="154">
        <v>502747</v>
      </c>
      <c r="P32" s="164"/>
    </row>
    <row r="33" spans="1:16" s="37" customFormat="1" ht="30" x14ac:dyDescent="0.2">
      <c r="B33" s="90"/>
      <c r="C33" s="76"/>
      <c r="D33" s="395" t="s">
        <v>44</v>
      </c>
      <c r="E33" s="165"/>
      <c r="F33" s="155"/>
      <c r="G33" s="165"/>
      <c r="H33" s="167"/>
      <c r="I33" s="165"/>
      <c r="J33" s="155"/>
      <c r="K33" s="165"/>
      <c r="L33" s="155"/>
      <c r="M33" s="165"/>
      <c r="N33" s="167">
        <v>933894</v>
      </c>
      <c r="O33" s="165"/>
      <c r="P33" s="155">
        <v>502747</v>
      </c>
    </row>
    <row r="34" spans="1:16" s="25" customFormat="1" x14ac:dyDescent="0.2">
      <c r="A34" s="37"/>
      <c r="B34" s="75"/>
      <c r="C34" s="76">
        <v>2.2999999999999998</v>
      </c>
      <c r="D34" s="393" t="s">
        <v>28</v>
      </c>
      <c r="E34" s="154"/>
      <c r="F34" s="164"/>
      <c r="G34" s="154"/>
      <c r="H34" s="166"/>
      <c r="I34" s="154"/>
      <c r="J34" s="164"/>
      <c r="K34" s="154"/>
      <c r="L34" s="164"/>
      <c r="M34" s="154">
        <v>714388</v>
      </c>
      <c r="N34" s="166"/>
      <c r="O34" s="154">
        <v>471572</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9932352</v>
      </c>
      <c r="N51" s="104">
        <f>N30+N33+N37+N41+N44+N47+N48+N50</f>
        <v>10646740</v>
      </c>
      <c r="O51" s="103">
        <f>O29+O32-O34+O36-O38+O40+O43-O45+O47+O48-O49+O50</f>
        <v>5451519</v>
      </c>
      <c r="P51" s="104">
        <f>P30+P33+P37+P41+P44+P47+P48+P50</f>
        <v>5923091</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67" zoomScaleNormal="100" workbookViewId="0">
      <selection activeCell="J79" sqref="J7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National Guardian Life Insurance Company</v>
      </c>
    </row>
    <row r="9" spans="2:5" s="2" customFormat="1" ht="15.75" customHeight="1" x14ac:dyDescent="0.25">
      <c r="B9" s="52" t="s">
        <v>90</v>
      </c>
    </row>
    <row r="10" spans="2:5" s="2" customFormat="1" ht="15" customHeight="1" x14ac:dyDescent="0.2">
      <c r="B10" s="183" t="str">
        <f>'Cover Page'!C9</f>
        <v>National Guardian Life Insurance Company</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35</v>
      </c>
      <c r="C18" s="197"/>
      <c r="D18" s="333" t="s">
        <v>163</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t="s">
        <v>165</v>
      </c>
      <c r="C26" s="197"/>
      <c r="D26" s="333" t="s">
        <v>164</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166</v>
      </c>
      <c r="C33" s="197"/>
      <c r="D33" s="333" t="s">
        <v>167</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168</v>
      </c>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169</v>
      </c>
      <c r="C47" s="197"/>
      <c r="D47" s="333" t="s">
        <v>170</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t="s">
        <v>171</v>
      </c>
      <c r="C55" s="202"/>
      <c r="D55" s="333" t="s">
        <v>173</v>
      </c>
      <c r="E55" s="203"/>
    </row>
    <row r="56" spans="2:5" s="204" customFormat="1" ht="35.25" customHeight="1" x14ac:dyDescent="0.2">
      <c r="B56" s="188" t="s">
        <v>172</v>
      </c>
      <c r="C56" s="199"/>
      <c r="D56" s="333" t="s">
        <v>174</v>
      </c>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t="s">
        <v>175</v>
      </c>
      <c r="C62" s="202"/>
      <c r="D62" s="333" t="s">
        <v>174</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t="s">
        <v>168</v>
      </c>
      <c r="C69" s="202"/>
      <c r="D69" s="333" t="s">
        <v>176</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t="s">
        <v>177</v>
      </c>
      <c r="C76" s="202"/>
      <c r="D76" s="333" t="s">
        <v>178</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3" zoomScaleNormal="100" workbookViewId="0">
      <selection activeCell="Z45" sqref="Z45"/>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hidden="1" customWidth="1"/>
    <col min="19" max="19" width="16.28515625" style="9" hidden="1" customWidth="1"/>
    <col min="20" max="20" width="16.85546875" style="9" hidden="1"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National Guardian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National Guardian Life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26066606</v>
      </c>
      <c r="V22" s="249">
        <v>7708278</v>
      </c>
      <c r="W22" s="250">
        <f>'Pt 1 Summary of Data'!N24</f>
        <v>10646740</v>
      </c>
      <c r="X22" s="251">
        <f>SUM(U22:W22)</f>
        <v>44421624</v>
      </c>
      <c r="Y22" s="248">
        <v>3917480</v>
      </c>
      <c r="Z22" s="249">
        <v>3015078</v>
      </c>
      <c r="AA22" s="250">
        <f>'Pt 1 Summary of Data'!P24</f>
        <v>5923091</v>
      </c>
      <c r="AB22" s="251">
        <f>SUM(Y22:AA22)</f>
        <v>12855649</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26066606</v>
      </c>
      <c r="V23" s="252">
        <f>SUM(V$22:V$22)</f>
        <v>7708278</v>
      </c>
      <c r="W23" s="252">
        <f>SUM(W$22:W$22)</f>
        <v>10646740</v>
      </c>
      <c r="X23" s="251">
        <f>SUM(U23:W23)</f>
        <v>44421624</v>
      </c>
      <c r="Y23" s="414">
        <f>SUM(Y$22:Y$22)</f>
        <v>3917480</v>
      </c>
      <c r="Z23" s="252">
        <f>SUM(Z$22:Z$22)</f>
        <v>3015078</v>
      </c>
      <c r="AA23" s="252">
        <f>SUM(AA$22:AA$22)</f>
        <v>5923091</v>
      </c>
      <c r="AB23" s="251">
        <f>SUM(Y23:AA23)</f>
        <v>12855649</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34741841</v>
      </c>
      <c r="V26" s="249">
        <v>17092533</v>
      </c>
      <c r="W26" s="259">
        <f>'Pt 1 Summary of Data'!N21</f>
        <v>22181881</v>
      </c>
      <c r="X26" s="251">
        <f>SUM(U26:W26)</f>
        <v>74016255</v>
      </c>
      <c r="Y26" s="258">
        <v>4520216</v>
      </c>
      <c r="Z26" s="249">
        <v>4698195</v>
      </c>
      <c r="AA26" s="259">
        <f>'Pt 1 Summary of Data'!P21</f>
        <v>5254881</v>
      </c>
      <c r="AB26" s="251">
        <f>SUM(Y26:AA26)</f>
        <v>14473292</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758439</v>
      </c>
      <c r="V27" s="249">
        <v>744804</v>
      </c>
      <c r="W27" s="259">
        <f>'Pt 1 Summary of Data'!N35</f>
        <v>514164</v>
      </c>
      <c r="X27" s="251">
        <f>SUM(U27:W27)</f>
        <v>2017407</v>
      </c>
      <c r="Y27" s="258">
        <v>98679</v>
      </c>
      <c r="Z27" s="249">
        <v>224170</v>
      </c>
      <c r="AA27" s="259">
        <f>'Pt 1 Summary of Data'!P35</f>
        <v>121806</v>
      </c>
      <c r="AB27" s="251">
        <f>SUM(Y27:AA27)</f>
        <v>444655</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33983402</v>
      </c>
      <c r="V28" s="259">
        <f t="shared" si="0"/>
        <v>16347729</v>
      </c>
      <c r="W28" s="259">
        <f t="shared" si="0"/>
        <v>21667717</v>
      </c>
      <c r="X28" s="104">
        <f>X$26-X$27</f>
        <v>71998848</v>
      </c>
      <c r="Y28" s="103">
        <f t="shared" si="0"/>
        <v>4421537</v>
      </c>
      <c r="Z28" s="259">
        <f t="shared" si="0"/>
        <v>4474025</v>
      </c>
      <c r="AA28" s="259">
        <f t="shared" si="0"/>
        <v>5133075</v>
      </c>
      <c r="AB28" s="104">
        <f>AB$26-AB$27</f>
        <v>14028637</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65993</v>
      </c>
      <c r="V30" s="264">
        <v>36318.833333333336</v>
      </c>
      <c r="W30" s="268">
        <f>'Pt 1 Summary of Data'!N49</f>
        <v>47431.5</v>
      </c>
      <c r="X30" s="266">
        <f>SUM(U30:W30)</f>
        <v>149743.33333333334</v>
      </c>
      <c r="Y30" s="267">
        <v>10135</v>
      </c>
      <c r="Z30" s="264">
        <v>12604</v>
      </c>
      <c r="AA30" s="268">
        <f>'Pt 1 Summary of Data'!P49</f>
        <v>15054.083333333334</v>
      </c>
      <c r="AB30" s="266">
        <f>SUM(Y30:AA30)</f>
        <v>37793.083333333336</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0.61697687162994608</v>
      </c>
      <c r="Y33" s="277"/>
      <c r="Z33" s="278"/>
      <c r="AA33" s="278"/>
      <c r="AB33" s="415">
        <f>IF(AB30&lt;1000,"Not Required to Calculate",AB23/AB28)</f>
        <v>0.91638617493631058</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53" sqref="C53"/>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National Guardian Life Insurance Company</v>
      </c>
      <c r="C8" s="335"/>
    </row>
    <row r="9" spans="2:3" s="2" customFormat="1" ht="15.75" customHeight="1" x14ac:dyDescent="0.25">
      <c r="B9" s="52" t="s">
        <v>90</v>
      </c>
      <c r="C9" s="335"/>
    </row>
    <row r="10" spans="2:3" s="2" customFormat="1" ht="15.75" customHeight="1" x14ac:dyDescent="0.25">
      <c r="B10" s="283" t="str">
        <f>'Cover Page'!C9</f>
        <v>National Guardian Life Insurance Company</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4" zoomScaleNormal="100" workbookViewId="0">
      <selection activeCell="G27" sqref="G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National Guardian Life Insurance Company</v>
      </c>
    </row>
    <row r="9" spans="2:4" ht="15.75" customHeight="1" x14ac:dyDescent="0.25">
      <c r="B9" s="52" t="s">
        <v>90</v>
      </c>
    </row>
    <row r="10" spans="2:4" ht="15.75" customHeight="1" x14ac:dyDescent="0.25">
      <c r="B10" s="283" t="str">
        <f>'Cover Page'!C9</f>
        <v>National Guardian Life Insurance Company</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2022-08-16T17:52:52Z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