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13_ncr:1_{12C3EB5C-EE00-4F82-BF74-A6F813345754}" xr6:coauthVersionLast="46" xr6:coauthVersionMax="46" xr10:uidLastSave="{00000000-0000-0000-0000-000000000000}"/>
  <bookViews>
    <workbookView xWindow="-120" yWindow="-120" windowWidth="19440" windowHeight="1500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8" l="1"/>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E24" i="4" l="1"/>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<sst xmlns="http://schemas.openxmlformats.org/spreadsheetml/2006/main" count="317" uniqueCount="179">
  <si>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</si>
  <si>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</si>
  <si>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</si>
  <si>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</si>
  <si>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</si>
  <si>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</si>
  <si>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</si>
  <si>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</si>
  <si>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</si>
  <si>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</si>
  <si>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</si>
  <si>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</si>
  <si>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</si>
  <si>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</si>
  <si>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</si>
  <si>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</si>
  <si>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</si>
  <si>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</si>
  <si>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</si>
  <si>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</si>
  <si>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</si>
  <si>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</si>
  <si>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</si>
  <si>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</si>
  <si>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</si>
  <si>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</si>
  <si>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</si>
  <si>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</si>
  <si>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</si>
  <si>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</si>
  <si>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</si>
  <si>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</si>
  <si>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</si>
  <si>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</si>
  <si>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</si>
  <si>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</si>
  <si>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</si>
  <si>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</si>
  <si>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</si>
  <si>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</si>
  <si>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</si>
  <si>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</si>
  <si>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</si>
  <si>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</si>
  <si>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</si>
  <si>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</si>
  <si>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</si>
  <si>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</si>
  <si>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</si>
  <si>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</si>
  <si>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</si>
  <si>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</si>
  <si>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</si>
  <si>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</si>
  <si>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</si>
  <si>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</si>
  <si>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</si>
  <si>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</si>
  <si>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</si>
  <si>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</si>
  <si>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</si>
  <si>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</si>
  <si>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</si>
  <si>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</si>
  <si>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</si>
  <si>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</si>
  <si>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</si>
  <si>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</si>
  <si>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</si>
  <si>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</si>
  <si>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</si>
  <si>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</si>
  <si>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</si>
  <si>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</si>
  <si>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</si>
  <si>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</si>
  <si>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</si>
  <si>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</si>
  <si>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</si>
  <si>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</si>
  <si>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</si>
  <si>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</si>
  <si>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</si>
  <si>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</si>
  <si>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</si>
  <si>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</si>
  <si>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</si>
  <si>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</si>
  <si>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</si>
  <si>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</si>
  <si>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</si>
  <si>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</si>
  <si>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</si>
  <si>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</si>
  <si>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</si>
  <si>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</si>
  <si>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</si>
  <si>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</si>
  <si>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</si>
  <si>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</si>
  <si>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</si>
  <si>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</si>
  <si>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</si>
  <si>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</si>
  <si>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</si>
  <si>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</si>
  <si>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</si>
  <si>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</si>
  <si>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</si>
  <si>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</si>
  <si>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</si>
  <si>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</si>
  <si>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</si>
  <si>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</si>
  <si>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</si>
  <si>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</si>
  <si>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</si>
  <si>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</si>
  <si>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</si>
  <si>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</si>
  <si>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</si>
  <si>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</si>
  <si>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</si>
  <si>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</si>
  <si>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</si>
  <si>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</si>
  <si>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</si>
  <si>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</si>
  <si>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</si>
  <si>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</si>
  <si>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</si>
  <si>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</si>
  <si>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</si>
  <si>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</si>
  <si>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</si>
  <si>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</si>
  <si>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</si>
  <si>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</si>
  <si>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</si>
  <si>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</si>
  <si>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</si>
  <si>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</si>
  <si>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</si>
  <si>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</si>
  <si>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</si>
  <si>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</si>
  <si>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</si>
  <si>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</si>
  <si>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</si>
  <si>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</si>
  <si>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</si>
  <si>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</si>
  <si>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</si>
  <si>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</si>
  <si>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</si>
  <si>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</si>
  <si>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</si>
  <si>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</si>
  <si>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</si>
  <si>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</si>
  <si>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Mutual of Omaha Insurance Company</t>
  </si>
  <si>
    <t>No</t>
  </si>
  <si>
    <t>2021</t>
  </si>
  <si>
    <t>Paid claims</t>
  </si>
  <si>
    <t>Direct claims reserves</t>
  </si>
  <si>
    <t>Paid claims are what is paid to policyholder related to claims benefits and is report based on the underlining products. Paid claims are reported by state of residence.</t>
  </si>
  <si>
    <t xml:space="preserve">Direct claims reserves are the liability to pay policyholders who have filed or are expected to file claims on their policies. Direct claims reserves are reported by state of residence. </t>
  </si>
  <si>
    <t>Federal income taxes excluding capital gains</t>
  </si>
  <si>
    <t>Federal income taxes are allocated to respective lines of business by first calculating total federal income tax.  Then allocating federal income tax based on the operating results of the respective lines of business. Once federal income taxes allocated to the respective lines of business, that respective line of business' federal income taxes are allocated to the states based on its direct written premiums by state of residence.</t>
  </si>
  <si>
    <t>State premium taxes</t>
  </si>
  <si>
    <t>State income, execrise, business, and other taxes</t>
  </si>
  <si>
    <t xml:space="preserve">State premiums taxes are allocated to respective lines of business by first calculating total state premiums taxes. Then allocating state premiums taxes based on premiums of respective lines of business. Finally state premium taxes are allocated to the states based on respective lines of business direct written premiums by state of residence.  </t>
  </si>
  <si>
    <t xml:space="preserve">State income, exercise, business, and other taxes are all other state taxes excluding state premium tax. These taxes are allocated to respective lines of business by first calculating total State income, exercise, business, and other taxes are all other state taxes excluding state premium tax. Then allocating these taxes based on premiums of respective lines of business. Finally these taxes are allocated to the states based on respective lines of business direct written premiums by state of residence. </t>
  </si>
  <si>
    <t xml:space="preserve">Regulatory authority licenses and fees are allocated to respective lines of business by first calculating total regulatory authority licenses and fees. Then allocating regulatory authority licenses and fees based on premiums of respective lines of business. Finally regulatory authority licenses and fees are allocated to the states based on respective lines of business direct written premiums by state of residence. </t>
  </si>
  <si>
    <t>Agents and brokers fees</t>
  </si>
  <si>
    <t>Comissions</t>
  </si>
  <si>
    <t xml:space="preserve">Commissions are what is paid or accrued to the agents and brokers for sales or renewals of policies. Commissions are assigned to the respective lines of business based on the policies sold. Commissions are reported by state of residence of policyholder. </t>
  </si>
  <si>
    <t xml:space="preserve">Mutual of Omaha and certain of its direct and indirect subsidiaries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Agents and brokers fees are the Agents and brokers expenses excluding commission using these allocation methods to the Mutual of Omaha and it respective lines of business. Finally Agents and brokers fees are allocated to the states based on respective lines of business direct written premiums by state of residence. </t>
  </si>
  <si>
    <t xml:space="preserve">Mutual of Omaha and certain of its direct and indirect subsidiaries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Other general and administrative expenses are all expenses excluding those reported in 3.a and 3.b using these allocation methods to Mutual of Omaha and it respective lines of business. Finally Other general and administrative expenses are allocated to the states  based on respective lines of business direct written premiums by state of residence.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</si>
</sst>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0">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31" fillId="0" borderId="62" xfId="325" applyNumberFormat="1" applyFont="1" applyBorder="1" applyAlignment="1" applyProtection="1">
      <alignment horizontal="left" vertical="center" wrapText="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xf numFmtId="166" fontId="30" fillId="0" borderId="0" xfId="0" applyNumberFormat="1" applyFont="1" applyProtection="1">
      <protection locked="0"/>
    </xf>
    <xf numFmtId="164" fontId="30" fillId="0" borderId="0" xfId="0" applyNumberFormat="1" applyFont="1" applyFill="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8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6" sqref="C6"/>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162</v>
      </c>
    </row>
    <row r="7" spans="1:3" ht="15.75" x14ac:dyDescent="0.2">
      <c r="A7" s="31" t="s">
        <v>1</v>
      </c>
      <c r="B7" s="32" t="s">
        <v>153</v>
      </c>
      <c r="C7" s="34"/>
    </row>
    <row r="8" spans="1:3" ht="31.5" x14ac:dyDescent="0.2">
      <c r="A8" s="31" t="s">
        <v>2</v>
      </c>
      <c r="B8" s="32" t="s">
        <v>88</v>
      </c>
      <c r="C8" s="415" t="s">
        <v>160</v>
      </c>
    </row>
    <row r="9" spans="1:3" ht="15.75" x14ac:dyDescent="0.2">
      <c r="A9" s="31" t="s">
        <v>3</v>
      </c>
      <c r="B9" s="32" t="s">
        <v>89</v>
      </c>
      <c r="C9" s="33"/>
    </row>
    <row r="10" spans="1:3" ht="16.5" thickBot="1" x14ac:dyDescent="0.3">
      <c r="A10" s="35" t="s">
        <v>4</v>
      </c>
      <c r="B10" s="36" t="s">
        <v>86</v>
      </c>
      <c r="C10" s="412"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60"/>
  <sheetViews>
    <sheetView zoomScaleNormal="100" workbookViewId="0">
      <selection activeCell="E21" sqref="E21"/>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9.28515625" style="25"/>
    <col min="18" max="18" width="14.28515625" style="25" bestFit="1" customWidth="1"/>
    <col min="19"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Mutual of Omaha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8"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8"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8"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8" x14ac:dyDescent="0.2">
      <c r="B20" s="68" t="s">
        <v>0</v>
      </c>
      <c r="C20" s="69" t="s">
        <v>32</v>
      </c>
      <c r="D20" s="394"/>
      <c r="E20" s="70"/>
      <c r="F20" s="71"/>
      <c r="G20" s="72"/>
      <c r="H20" s="73"/>
      <c r="I20" s="74"/>
      <c r="J20" s="72"/>
      <c r="K20" s="70"/>
      <c r="L20" s="71"/>
      <c r="M20" s="74"/>
      <c r="N20" s="73"/>
      <c r="O20" s="70"/>
      <c r="P20" s="71"/>
    </row>
    <row r="21" spans="2:18" x14ac:dyDescent="0.2">
      <c r="B21" s="75"/>
      <c r="C21" s="76">
        <v>1.1000000000000001</v>
      </c>
      <c r="D21" s="395" t="s">
        <v>38</v>
      </c>
      <c r="E21" s="77">
        <f>'Pt 2 Premium and Claims'!E22+'Pt 2 Premium and Claims'!E23-'Pt 2 Premium and Claims'!E24-'Pt 2 Premium and Claims'!E25</f>
        <v>5715.9900000000007</v>
      </c>
      <c r="F21" s="78">
        <f>'Pt 2 Premium and Claims'!F22+'Pt 2 Premium and Claims'!F23-'Pt 2 Premium and Claims'!F24-'Pt 2 Premium and Claims'!F25</f>
        <v>5715.9900000000007</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1495720.4000000001</v>
      </c>
      <c r="L21" s="78">
        <f>'Pt 2 Premium and Claims'!L22+'Pt 2 Premium and Claims'!L23-'Pt 2 Premium and Claims'!L24-'Pt 2 Premium and Claims'!L25</f>
        <v>1495720.4000000001</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c r="R21" s="419"/>
    </row>
    <row r="22" spans="2:18" s="37" customFormat="1" x14ac:dyDescent="0.2">
      <c r="B22" s="80"/>
      <c r="C22" s="81"/>
      <c r="D22" s="396"/>
      <c r="E22" s="82"/>
      <c r="F22" s="83"/>
      <c r="G22" s="84"/>
      <c r="H22" s="85"/>
      <c r="I22" s="82"/>
      <c r="J22" s="86"/>
      <c r="K22" s="82"/>
      <c r="L22" s="83"/>
      <c r="M22" s="82"/>
      <c r="N22" s="85"/>
      <c r="O22" s="82"/>
      <c r="P22" s="83"/>
      <c r="R22" s="419"/>
    </row>
    <row r="23" spans="2:18" s="37" customFormat="1" x14ac:dyDescent="0.2">
      <c r="B23" s="68" t="s">
        <v>1</v>
      </c>
      <c r="C23" s="69" t="s">
        <v>6</v>
      </c>
      <c r="D23" s="397"/>
      <c r="E23" s="74"/>
      <c r="F23" s="87"/>
      <c r="G23" s="72"/>
      <c r="H23" s="88"/>
      <c r="I23" s="74"/>
      <c r="J23" s="89"/>
      <c r="K23" s="74"/>
      <c r="L23" s="87"/>
      <c r="M23" s="74"/>
      <c r="N23" s="88"/>
      <c r="O23" s="74"/>
      <c r="P23" s="87"/>
      <c r="R23" s="419"/>
    </row>
    <row r="24" spans="2:18" s="37" customFormat="1" x14ac:dyDescent="0.2">
      <c r="B24" s="90"/>
      <c r="C24" s="91">
        <v>2.1</v>
      </c>
      <c r="D24" s="395" t="s">
        <v>133</v>
      </c>
      <c r="E24" s="77">
        <f>'Pt 2 Premium and Claims'!E51</f>
        <v>7346.6200000000008</v>
      </c>
      <c r="F24" s="78">
        <f>'Pt 2 Premium and Claims'!F51</f>
        <v>9720.5500000000011</v>
      </c>
      <c r="G24" s="79">
        <f>'Pt 2 Premium and Claims'!G51</f>
        <v>0</v>
      </c>
      <c r="H24" s="78">
        <f>'Pt 2 Premium and Claims'!H51</f>
        <v>0</v>
      </c>
      <c r="I24" s="77">
        <f>'Pt 2 Premium and Claims'!I51</f>
        <v>0</v>
      </c>
      <c r="J24" s="78">
        <f>'Pt 2 Premium and Claims'!J51</f>
        <v>0</v>
      </c>
      <c r="K24" s="77">
        <f>'Pt 2 Premium and Claims'!K51</f>
        <v>727960.80999999994</v>
      </c>
      <c r="L24" s="78">
        <f>'Pt 2 Premium and Claims'!L51</f>
        <v>836095.87999999989</v>
      </c>
      <c r="M24" s="77">
        <f>'Pt 2 Premium and Claims'!M51</f>
        <v>0</v>
      </c>
      <c r="N24" s="78">
        <f>'Pt 2 Premium and Claims'!N51</f>
        <v>0</v>
      </c>
      <c r="O24" s="77">
        <f>'Pt 2 Premium and Claims'!O51</f>
        <v>0</v>
      </c>
      <c r="P24" s="78">
        <f>'Pt 2 Premium and Claims'!P51</f>
        <v>0</v>
      </c>
      <c r="R24" s="419"/>
    </row>
    <row r="25" spans="2:18" s="37" customFormat="1" x14ac:dyDescent="0.2">
      <c r="B25" s="92"/>
      <c r="C25" s="93"/>
      <c r="D25" s="396"/>
      <c r="E25" s="82"/>
      <c r="F25" s="83"/>
      <c r="G25" s="84"/>
      <c r="H25" s="85"/>
      <c r="I25" s="82"/>
      <c r="J25" s="86"/>
      <c r="K25" s="82"/>
      <c r="L25" s="83"/>
      <c r="M25" s="82"/>
      <c r="N25" s="85"/>
      <c r="O25" s="82"/>
      <c r="P25" s="83"/>
      <c r="R25" s="419"/>
    </row>
    <row r="26" spans="2:18" x14ac:dyDescent="0.2">
      <c r="B26" s="68" t="s">
        <v>2</v>
      </c>
      <c r="C26" s="69" t="s">
        <v>46</v>
      </c>
      <c r="D26" s="394"/>
      <c r="E26" s="74"/>
      <c r="F26" s="87"/>
      <c r="G26" s="72"/>
      <c r="H26" s="88"/>
      <c r="I26" s="74"/>
      <c r="J26" s="89"/>
      <c r="K26" s="74"/>
      <c r="L26" s="87"/>
      <c r="M26" s="74"/>
      <c r="N26" s="88"/>
      <c r="O26" s="74"/>
      <c r="P26" s="87"/>
      <c r="R26" s="419"/>
    </row>
    <row r="27" spans="2:18" s="37" customFormat="1" ht="30" x14ac:dyDescent="0.2">
      <c r="B27" s="90"/>
      <c r="C27" s="94">
        <v>3.1</v>
      </c>
      <c r="D27" s="395" t="s">
        <v>134</v>
      </c>
      <c r="E27" s="74"/>
      <c r="F27" s="87"/>
      <c r="G27" s="72"/>
      <c r="H27" s="88"/>
      <c r="I27" s="74"/>
      <c r="J27" s="89"/>
      <c r="K27" s="74"/>
      <c r="L27" s="87"/>
      <c r="M27" s="74"/>
      <c r="N27" s="88"/>
      <c r="O27" s="74"/>
      <c r="P27" s="87"/>
      <c r="R27" s="419"/>
    </row>
    <row r="28" spans="2:18" s="37" customFormat="1" x14ac:dyDescent="0.2">
      <c r="B28" s="90"/>
      <c r="C28" s="94"/>
      <c r="D28" s="395" t="s">
        <v>58</v>
      </c>
      <c r="E28" s="95">
        <v>4.84792330062613</v>
      </c>
      <c r="F28" s="96">
        <v>4.84792330062613</v>
      </c>
      <c r="G28" s="97"/>
      <c r="H28" s="98"/>
      <c r="I28" s="99"/>
      <c r="J28" s="100"/>
      <c r="K28" s="99">
        <v>1268.5707599876548</v>
      </c>
      <c r="L28" s="101">
        <v>1268.5707599876548</v>
      </c>
      <c r="M28" s="99"/>
      <c r="N28" s="98"/>
      <c r="O28" s="99"/>
      <c r="P28" s="101"/>
      <c r="R28" s="419"/>
    </row>
    <row r="29" spans="2:18" s="37" customFormat="1" ht="30" x14ac:dyDescent="0.2">
      <c r="B29" s="90"/>
      <c r="C29" s="94"/>
      <c r="D29" s="395" t="s">
        <v>67</v>
      </c>
      <c r="E29" s="99"/>
      <c r="F29" s="101"/>
      <c r="G29" s="97"/>
      <c r="H29" s="98"/>
      <c r="I29" s="99"/>
      <c r="J29" s="100"/>
      <c r="K29" s="99"/>
      <c r="L29" s="101"/>
      <c r="M29" s="99"/>
      <c r="N29" s="98"/>
      <c r="O29" s="99"/>
      <c r="P29" s="101"/>
      <c r="R29" s="419"/>
    </row>
    <row r="30" spans="2:18" ht="45" x14ac:dyDescent="0.2">
      <c r="B30" s="75"/>
      <c r="C30" s="94">
        <v>3.2</v>
      </c>
      <c r="D30" s="395" t="s">
        <v>135</v>
      </c>
      <c r="E30" s="74"/>
      <c r="F30" s="87"/>
      <c r="G30" s="72"/>
      <c r="H30" s="88"/>
      <c r="I30" s="74"/>
      <c r="J30" s="89"/>
      <c r="K30" s="74"/>
      <c r="L30" s="87"/>
      <c r="M30" s="74"/>
      <c r="N30" s="88"/>
      <c r="O30" s="74"/>
      <c r="P30" s="87"/>
      <c r="R30" s="419"/>
    </row>
    <row r="31" spans="2:18" x14ac:dyDescent="0.2">
      <c r="B31" s="75"/>
      <c r="C31" s="94"/>
      <c r="D31" s="393" t="s">
        <v>42</v>
      </c>
      <c r="E31" s="102">
        <v>44.495643246373277</v>
      </c>
      <c r="F31" s="101">
        <v>44.495643246373277</v>
      </c>
      <c r="G31" s="97"/>
      <c r="H31" s="98"/>
      <c r="I31" s="99"/>
      <c r="J31" s="100"/>
      <c r="K31" s="102">
        <v>11643.309612984405</v>
      </c>
      <c r="L31" s="101">
        <v>11643.309612984405</v>
      </c>
      <c r="M31" s="99"/>
      <c r="N31" s="98"/>
      <c r="O31" s="99"/>
      <c r="P31" s="101"/>
      <c r="R31" s="419"/>
    </row>
    <row r="32" spans="2:18" x14ac:dyDescent="0.2">
      <c r="B32" s="75"/>
      <c r="C32" s="94"/>
      <c r="D32" s="393" t="s">
        <v>104</v>
      </c>
      <c r="E32" s="99">
        <v>102.37937073292662</v>
      </c>
      <c r="F32" s="101">
        <v>102.37937073292662</v>
      </c>
      <c r="G32" s="97"/>
      <c r="H32" s="98"/>
      <c r="I32" s="99"/>
      <c r="J32" s="100"/>
      <c r="K32" s="99">
        <v>26789.919741707261</v>
      </c>
      <c r="L32" s="101">
        <v>26789.919741707261</v>
      </c>
      <c r="M32" s="99"/>
      <c r="N32" s="98"/>
      <c r="O32" s="99"/>
      <c r="P32" s="101"/>
      <c r="R32" s="419"/>
    </row>
    <row r="33" spans="2:18" x14ac:dyDescent="0.2">
      <c r="B33" s="75"/>
      <c r="C33" s="94"/>
      <c r="D33" s="393" t="s">
        <v>103</v>
      </c>
      <c r="E33" s="99">
        <v>0</v>
      </c>
      <c r="F33" s="101">
        <v>0</v>
      </c>
      <c r="G33" s="97"/>
      <c r="H33" s="98"/>
      <c r="I33" s="99"/>
      <c r="J33" s="100"/>
      <c r="K33" s="99">
        <v>0</v>
      </c>
      <c r="L33" s="101">
        <v>0</v>
      </c>
      <c r="M33" s="99"/>
      <c r="N33" s="98"/>
      <c r="O33" s="99"/>
      <c r="P33" s="101"/>
      <c r="R33" s="419"/>
    </row>
    <row r="34" spans="2:18" x14ac:dyDescent="0.2">
      <c r="B34" s="75"/>
      <c r="C34" s="94">
        <v>3.3</v>
      </c>
      <c r="D34" s="393" t="s">
        <v>21</v>
      </c>
      <c r="E34" s="102">
        <v>93.497234348993686</v>
      </c>
      <c r="F34" s="101">
        <v>93.497234348993686</v>
      </c>
      <c r="G34" s="97"/>
      <c r="H34" s="98"/>
      <c r="I34" s="99"/>
      <c r="J34" s="100"/>
      <c r="K34" s="102">
        <v>24465.704236601283</v>
      </c>
      <c r="L34" s="101">
        <v>24465.704236601283</v>
      </c>
      <c r="M34" s="99"/>
      <c r="N34" s="98"/>
      <c r="O34" s="99"/>
      <c r="P34" s="101"/>
      <c r="R34" s="419"/>
    </row>
    <row r="35" spans="2:18" x14ac:dyDescent="0.2">
      <c r="B35" s="75"/>
      <c r="C35" s="94">
        <v>3.4</v>
      </c>
      <c r="D35" s="393" t="s">
        <v>72</v>
      </c>
      <c r="E35" s="103">
        <f t="shared" ref="E35:P35" si="0">SUM(E$28:E$29,E$31,E$34+IF($H$6="No",IF(MAX(E$32:E$33)=0,MIN(E$32:E$33),MAX(E$32:E$33)),SUM(E$32:E$33)))</f>
        <v>245.2201716289197</v>
      </c>
      <c r="F35" s="104">
        <f t="shared" si="0"/>
        <v>245.2201716289197</v>
      </c>
      <c r="G35" s="259">
        <f t="shared" si="0"/>
        <v>0</v>
      </c>
      <c r="H35" s="104">
        <f t="shared" si="0"/>
        <v>0</v>
      </c>
      <c r="I35" s="103">
        <f t="shared" si="0"/>
        <v>0</v>
      </c>
      <c r="J35" s="104">
        <f t="shared" si="0"/>
        <v>0</v>
      </c>
      <c r="K35" s="103">
        <f t="shared" si="0"/>
        <v>64167.504351280608</v>
      </c>
      <c r="L35" s="104">
        <f t="shared" si="0"/>
        <v>64167.504351280608</v>
      </c>
      <c r="M35" s="103">
        <f t="shared" si="0"/>
        <v>0</v>
      </c>
      <c r="N35" s="104">
        <f t="shared" si="0"/>
        <v>0</v>
      </c>
      <c r="O35" s="103">
        <f t="shared" si="0"/>
        <v>0</v>
      </c>
      <c r="P35" s="104">
        <f t="shared" si="0"/>
        <v>0</v>
      </c>
      <c r="R35" s="419"/>
    </row>
    <row r="36" spans="2:18" s="37" customFormat="1" x14ac:dyDescent="0.2">
      <c r="B36" s="92"/>
      <c r="C36" s="93"/>
      <c r="D36" s="396"/>
      <c r="E36" s="82"/>
      <c r="F36" s="83"/>
      <c r="G36" s="84"/>
      <c r="H36" s="85"/>
      <c r="I36" s="82"/>
      <c r="J36" s="86"/>
      <c r="K36" s="82"/>
      <c r="L36" s="83"/>
      <c r="M36" s="82"/>
      <c r="N36" s="85"/>
      <c r="O36" s="82"/>
      <c r="P36" s="83"/>
      <c r="R36" s="419"/>
    </row>
    <row r="37" spans="2:18" x14ac:dyDescent="0.2">
      <c r="B37" s="105" t="s">
        <v>3</v>
      </c>
      <c r="C37" s="106" t="s">
        <v>47</v>
      </c>
      <c r="D37" s="398"/>
      <c r="E37" s="74"/>
      <c r="F37" s="87"/>
      <c r="G37" s="72"/>
      <c r="H37" s="88"/>
      <c r="I37" s="74"/>
      <c r="J37" s="89"/>
      <c r="K37" s="74"/>
      <c r="L37" s="87"/>
      <c r="M37" s="74"/>
      <c r="N37" s="88"/>
      <c r="O37" s="74"/>
      <c r="P37" s="87"/>
      <c r="R37" s="419"/>
    </row>
    <row r="38" spans="2:18" x14ac:dyDescent="0.2">
      <c r="B38" s="107"/>
      <c r="C38" s="94">
        <v>4.0999999999999996</v>
      </c>
      <c r="D38" s="393" t="s">
        <v>18</v>
      </c>
      <c r="E38" s="99"/>
      <c r="F38" s="101"/>
      <c r="G38" s="97"/>
      <c r="H38" s="101"/>
      <c r="I38" s="99"/>
      <c r="J38" s="101"/>
      <c r="K38" s="99"/>
      <c r="L38" s="101"/>
      <c r="M38" s="99"/>
      <c r="N38" s="101"/>
      <c r="O38" s="99"/>
      <c r="P38" s="101"/>
      <c r="R38" s="419"/>
    </row>
    <row r="39" spans="2:18" x14ac:dyDescent="0.2">
      <c r="B39" s="107"/>
      <c r="C39" s="94">
        <v>4.2</v>
      </c>
      <c r="D39" s="393" t="s">
        <v>19</v>
      </c>
      <c r="E39" s="99">
        <v>1400.501201305862</v>
      </c>
      <c r="F39" s="101">
        <v>1400.501201305862</v>
      </c>
      <c r="G39" s="97"/>
      <c r="H39" s="101"/>
      <c r="I39" s="99"/>
      <c r="J39" s="101"/>
      <c r="K39" s="99">
        <v>366473.38729033538</v>
      </c>
      <c r="L39" s="101">
        <v>366473.38729033538</v>
      </c>
      <c r="M39" s="99"/>
      <c r="N39" s="101"/>
      <c r="O39" s="99"/>
      <c r="P39" s="101"/>
      <c r="R39" s="419"/>
    </row>
    <row r="40" spans="2:18" x14ac:dyDescent="0.2">
      <c r="B40" s="107"/>
      <c r="C40" s="94">
        <v>4.3</v>
      </c>
      <c r="D40" s="393" t="s">
        <v>22</v>
      </c>
      <c r="E40" s="74"/>
      <c r="F40" s="87"/>
      <c r="G40" s="72"/>
      <c r="H40" s="87"/>
      <c r="I40" s="74"/>
      <c r="J40" s="87"/>
      <c r="K40" s="74"/>
      <c r="L40" s="87"/>
      <c r="M40" s="74"/>
      <c r="N40" s="87"/>
      <c r="O40" s="74"/>
      <c r="P40" s="87"/>
      <c r="R40" s="419"/>
    </row>
    <row r="41" spans="2:18" ht="17.25" customHeight="1" x14ac:dyDescent="0.2">
      <c r="B41" s="107"/>
      <c r="C41" s="94"/>
      <c r="D41" s="395" t="s">
        <v>122</v>
      </c>
      <c r="E41" s="102"/>
      <c r="F41" s="101"/>
      <c r="G41" s="401"/>
      <c r="H41" s="101"/>
      <c r="I41" s="102"/>
      <c r="J41" s="101"/>
      <c r="K41" s="102"/>
      <c r="L41" s="101"/>
      <c r="M41" s="102"/>
      <c r="N41" s="101"/>
      <c r="O41" s="102"/>
      <c r="P41" s="101"/>
      <c r="R41" s="419"/>
    </row>
    <row r="42" spans="2:18" ht="30" x14ac:dyDescent="0.2">
      <c r="B42" s="107"/>
      <c r="C42" s="108"/>
      <c r="D42" s="395" t="s">
        <v>123</v>
      </c>
      <c r="E42" s="102"/>
      <c r="F42" s="101"/>
      <c r="G42" s="401"/>
      <c r="H42" s="101"/>
      <c r="I42" s="102"/>
      <c r="J42" s="101"/>
      <c r="K42" s="102"/>
      <c r="L42" s="101"/>
      <c r="M42" s="102"/>
      <c r="N42" s="101"/>
      <c r="O42" s="102"/>
      <c r="P42" s="101"/>
      <c r="R42" s="419"/>
    </row>
    <row r="43" spans="2:18" x14ac:dyDescent="0.2">
      <c r="B43" s="107"/>
      <c r="C43" s="94">
        <v>4.4000000000000004</v>
      </c>
      <c r="D43" s="393" t="s">
        <v>20</v>
      </c>
      <c r="E43" s="102">
        <v>1239.961939892095</v>
      </c>
      <c r="F43" s="403">
        <v>1239.961939892095</v>
      </c>
      <c r="G43" s="401"/>
      <c r="H43" s="97"/>
      <c r="I43" s="102"/>
      <c r="J43" s="97"/>
      <c r="K43" s="102">
        <v>324464.5929611809</v>
      </c>
      <c r="L43" s="97">
        <v>324464.5929611809</v>
      </c>
      <c r="M43" s="102"/>
      <c r="N43" s="97"/>
      <c r="O43" s="102"/>
      <c r="P43" s="403"/>
      <c r="R43" s="419"/>
    </row>
    <row r="44" spans="2:18" x14ac:dyDescent="0.2">
      <c r="B44" s="107"/>
      <c r="C44" s="94">
        <v>4.5</v>
      </c>
      <c r="D44" s="393" t="s">
        <v>98</v>
      </c>
      <c r="E44" s="103">
        <f>SUM(SUM(E38:E39)+SUM(E41:E43))</f>
        <v>2640.4631411979572</v>
      </c>
      <c r="F44" s="104">
        <f t="shared" ref="F44:P44" si="1">SUM(SUM(F38:F39)+SUM(F41:F43))</f>
        <v>2640.4631411979572</v>
      </c>
      <c r="G44" s="103">
        <f t="shared" si="1"/>
        <v>0</v>
      </c>
      <c r="H44" s="104">
        <f t="shared" si="1"/>
        <v>0</v>
      </c>
      <c r="I44" s="103">
        <f t="shared" si="1"/>
        <v>0</v>
      </c>
      <c r="J44" s="104">
        <f t="shared" si="1"/>
        <v>0</v>
      </c>
      <c r="K44" s="103">
        <f t="shared" si="1"/>
        <v>690937.98025151622</v>
      </c>
      <c r="L44" s="104">
        <f t="shared" si="1"/>
        <v>690937.98025151622</v>
      </c>
      <c r="M44" s="103">
        <f t="shared" si="1"/>
        <v>0</v>
      </c>
      <c r="N44" s="104">
        <f t="shared" si="1"/>
        <v>0</v>
      </c>
      <c r="O44" s="103">
        <f t="shared" si="1"/>
        <v>0</v>
      </c>
      <c r="P44" s="104">
        <f t="shared" si="1"/>
        <v>0</v>
      </c>
      <c r="R44" s="419"/>
    </row>
    <row r="45" spans="2:18" s="37" customFormat="1" x14ac:dyDescent="0.2">
      <c r="B45" s="109"/>
      <c r="C45" s="110"/>
      <c r="D45" s="399"/>
      <c r="E45" s="74"/>
      <c r="F45" s="87"/>
      <c r="G45" s="72"/>
      <c r="H45" s="88"/>
      <c r="I45" s="74"/>
      <c r="J45" s="89"/>
      <c r="K45" s="74"/>
      <c r="L45" s="87"/>
      <c r="M45" s="74"/>
      <c r="N45" s="88"/>
      <c r="O45" s="74"/>
      <c r="P45" s="87"/>
      <c r="R45" s="419"/>
    </row>
    <row r="46" spans="2:18" x14ac:dyDescent="0.2">
      <c r="B46" s="105" t="s">
        <v>4</v>
      </c>
      <c r="C46" s="111" t="s">
        <v>48</v>
      </c>
      <c r="D46" s="400"/>
      <c r="E46" s="74"/>
      <c r="F46" s="87"/>
      <c r="G46" s="72"/>
      <c r="H46" s="88"/>
      <c r="I46" s="74"/>
      <c r="J46" s="89"/>
      <c r="K46" s="74"/>
      <c r="L46" s="87"/>
      <c r="M46" s="74"/>
      <c r="N46" s="88"/>
      <c r="O46" s="74"/>
      <c r="P46" s="87"/>
      <c r="R46" s="419"/>
    </row>
    <row r="47" spans="2:18" s="37" customFormat="1" x14ac:dyDescent="0.2">
      <c r="B47" s="90"/>
      <c r="C47" s="94">
        <v>5.0999999999999996</v>
      </c>
      <c r="D47" s="393" t="s">
        <v>5</v>
      </c>
      <c r="E47" s="112">
        <v>23</v>
      </c>
      <c r="F47" s="404">
        <v>23</v>
      </c>
      <c r="G47" s="113"/>
      <c r="H47" s="113"/>
      <c r="I47" s="112"/>
      <c r="J47" s="113"/>
      <c r="K47" s="112">
        <v>3198</v>
      </c>
      <c r="L47" s="113">
        <v>3198</v>
      </c>
      <c r="M47" s="112"/>
      <c r="N47" s="113"/>
      <c r="O47" s="112"/>
      <c r="P47" s="389"/>
      <c r="R47" s="419"/>
    </row>
    <row r="48" spans="2:18" s="37" customFormat="1" x14ac:dyDescent="0.2">
      <c r="B48" s="90"/>
      <c r="C48" s="94">
        <v>5.2</v>
      </c>
      <c r="D48" s="393" t="s">
        <v>27</v>
      </c>
      <c r="E48" s="112">
        <v>276</v>
      </c>
      <c r="F48" s="404">
        <v>276</v>
      </c>
      <c r="G48" s="113"/>
      <c r="H48" s="113"/>
      <c r="I48" s="112"/>
      <c r="J48" s="113"/>
      <c r="K48" s="112">
        <v>29571</v>
      </c>
      <c r="L48" s="113">
        <v>29571</v>
      </c>
      <c r="M48" s="112"/>
      <c r="N48" s="113"/>
      <c r="O48" s="112"/>
      <c r="P48" s="114"/>
      <c r="R48" s="419"/>
    </row>
    <row r="49" spans="2:18" s="37" customFormat="1" ht="15.75" thickBot="1" x14ac:dyDescent="0.25">
      <c r="B49" s="90"/>
      <c r="C49" s="94">
        <v>5.3</v>
      </c>
      <c r="D49" s="393" t="s">
        <v>23</v>
      </c>
      <c r="E49" s="115">
        <f>E48/12</f>
        <v>23</v>
      </c>
      <c r="F49" s="116">
        <f t="shared" ref="F49:P49" si="2">F48/12</f>
        <v>23</v>
      </c>
      <c r="G49" s="402">
        <f t="shared" si="2"/>
        <v>0</v>
      </c>
      <c r="H49" s="116">
        <f>H48/12</f>
        <v>0</v>
      </c>
      <c r="I49" s="115">
        <f t="shared" si="2"/>
        <v>0</v>
      </c>
      <c r="J49" s="116">
        <f t="shared" si="2"/>
        <v>0</v>
      </c>
      <c r="K49" s="115">
        <f t="shared" si="2"/>
        <v>2464.25</v>
      </c>
      <c r="L49" s="116">
        <f t="shared" si="2"/>
        <v>2464.25</v>
      </c>
      <c r="M49" s="115">
        <f>M48/12</f>
        <v>0</v>
      </c>
      <c r="N49" s="116">
        <f>N48/12</f>
        <v>0</v>
      </c>
      <c r="O49" s="115">
        <f t="shared" si="2"/>
        <v>0</v>
      </c>
      <c r="P49" s="116">
        <f t="shared" si="2"/>
        <v>0</v>
      </c>
      <c r="R49" s="419"/>
    </row>
    <row r="50" spans="2:18"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8" ht="13.5" customHeight="1" x14ac:dyDescent="0.2">
      <c r="B51" s="123"/>
      <c r="C51" s="124"/>
      <c r="D51" s="125"/>
      <c r="E51" s="373"/>
      <c r="F51" s="126"/>
      <c r="G51" s="126"/>
      <c r="H51" s="126"/>
      <c r="I51" s="126"/>
      <c r="J51" s="126"/>
      <c r="K51" s="127"/>
      <c r="L51" s="126"/>
      <c r="M51" s="126"/>
      <c r="N51" s="126"/>
      <c r="O51" s="126"/>
      <c r="P51" s="128"/>
    </row>
    <row r="52" spans="2:18" x14ac:dyDescent="0.2">
      <c r="B52" s="129" t="s">
        <v>56</v>
      </c>
      <c r="C52" s="130" t="s">
        <v>53</v>
      </c>
      <c r="D52" s="131"/>
      <c r="E52" s="132">
        <v>10669.937702764766</v>
      </c>
      <c r="F52" s="133"/>
      <c r="G52" s="133"/>
      <c r="H52" s="133"/>
      <c r="I52" s="133"/>
      <c r="J52" s="133"/>
      <c r="K52" s="127"/>
      <c r="L52" s="133"/>
      <c r="M52" s="133"/>
      <c r="N52" s="133"/>
      <c r="O52" s="133"/>
      <c r="P52" s="134"/>
    </row>
    <row r="53" spans="2:18" ht="15.75" thickBot="1" x14ac:dyDescent="0.25">
      <c r="B53" s="135" t="s">
        <v>57</v>
      </c>
      <c r="C53" s="136" t="s">
        <v>129</v>
      </c>
      <c r="D53" s="137"/>
      <c r="E53" s="138"/>
      <c r="F53" s="139"/>
      <c r="G53" s="139"/>
      <c r="H53" s="139"/>
      <c r="I53" s="139"/>
      <c r="J53" s="139"/>
      <c r="K53" s="140"/>
      <c r="L53" s="139"/>
      <c r="M53" s="139"/>
      <c r="N53" s="139"/>
      <c r="O53" s="139"/>
      <c r="P53" s="141"/>
    </row>
    <row r="54" spans="2:18" x14ac:dyDescent="0.2">
      <c r="B54" s="24"/>
      <c r="C54" s="24"/>
      <c r="D54" s="24"/>
      <c r="E54" s="142"/>
      <c r="F54" s="142"/>
      <c r="G54" s="142"/>
      <c r="H54" s="142"/>
      <c r="I54" s="142"/>
      <c r="J54" s="142"/>
      <c r="K54" s="142"/>
      <c r="L54" s="142"/>
      <c r="M54" s="142"/>
      <c r="N54" s="142"/>
      <c r="O54" s="142"/>
      <c r="P54" s="142"/>
    </row>
    <row r="55" spans="2:18" ht="15.75" x14ac:dyDescent="0.25">
      <c r="B55" s="143" t="s">
        <v>61</v>
      </c>
      <c r="C55" s="143"/>
      <c r="D55" s="143"/>
      <c r="E55" s="142"/>
      <c r="F55" s="142"/>
      <c r="G55" s="142"/>
      <c r="H55" s="142"/>
      <c r="I55" s="142"/>
      <c r="J55" s="142"/>
      <c r="K55" s="142"/>
      <c r="L55" s="142"/>
      <c r="M55" s="142"/>
      <c r="N55" s="142"/>
      <c r="O55" s="142"/>
      <c r="P55" s="142"/>
    </row>
    <row r="56" spans="2:18" ht="17.25" customHeight="1" x14ac:dyDescent="0.25">
      <c r="B56" s="143"/>
      <c r="C56" s="234" t="s">
        <v>137</v>
      </c>
      <c r="D56" s="234"/>
      <c r="E56" s="142"/>
      <c r="F56" s="142"/>
      <c r="G56" s="142"/>
      <c r="H56" s="142"/>
      <c r="I56" s="142"/>
      <c r="J56" s="142"/>
      <c r="K56" s="142"/>
      <c r="L56" s="142"/>
      <c r="M56" s="142"/>
      <c r="N56" s="142"/>
      <c r="O56" s="142"/>
      <c r="P56" s="142"/>
    </row>
    <row r="57" spans="2:18" ht="16.5" customHeight="1" x14ac:dyDescent="0.25">
      <c r="B57" s="143"/>
      <c r="C57" s="143" t="s">
        <v>70</v>
      </c>
      <c r="D57" s="45"/>
      <c r="E57" s="142"/>
      <c r="F57" s="142"/>
      <c r="G57" s="142"/>
      <c r="H57" s="142"/>
      <c r="I57" s="142"/>
      <c r="J57" s="142"/>
      <c r="K57" s="142"/>
      <c r="L57" s="142"/>
      <c r="M57" s="142"/>
      <c r="N57" s="142"/>
      <c r="O57" s="142"/>
      <c r="P57" s="142"/>
    </row>
    <row r="58" spans="2:18" ht="17.25" customHeight="1" x14ac:dyDescent="0.25">
      <c r="B58" s="143"/>
      <c r="C58" s="143" t="s">
        <v>66</v>
      </c>
      <c r="D58" s="45"/>
    </row>
    <row r="59" spans="2:18" ht="17.25" customHeight="1" x14ac:dyDescent="0.2">
      <c r="B59" s="144"/>
      <c r="C59" s="234" t="s">
        <v>101</v>
      </c>
      <c r="D59" s="234"/>
      <c r="E59" s="145"/>
    </row>
    <row r="60" spans="2:18"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88" priority="85" stopIfTrue="1" operator="lessThan">
      <formula>0</formula>
    </cfRule>
  </conditionalFormatting>
  <conditionalFormatting sqref="K28:K29 K31:K34 M28:M29 M31:M34 O28:O29 O31:O34">
    <cfRule type="cellIs" dxfId="87" priority="54" stopIfTrue="1" operator="lessThan">
      <formula>0</formula>
    </cfRule>
  </conditionalFormatting>
  <conditionalFormatting sqref="G35:H35">
    <cfRule type="cellIs" dxfId="86" priority="26" stopIfTrue="1" operator="lessThan">
      <formula>0</formula>
    </cfRule>
  </conditionalFormatting>
  <conditionalFormatting sqref="I35:J35">
    <cfRule type="cellIs" dxfId="85" priority="25" stopIfTrue="1" operator="lessThan">
      <formula>0</formula>
    </cfRule>
  </conditionalFormatting>
  <conditionalFormatting sqref="K35:L35">
    <cfRule type="cellIs" dxfId="84" priority="24" stopIfTrue="1" operator="lessThan">
      <formula>0</formula>
    </cfRule>
  </conditionalFormatting>
  <conditionalFormatting sqref="M35:N35">
    <cfRule type="cellIs" dxfId="83" priority="23" stopIfTrue="1" operator="lessThan">
      <formula>0</formula>
    </cfRule>
  </conditionalFormatting>
  <conditionalFormatting sqref="O35:P35">
    <cfRule type="cellIs" dxfId="82" priority="22" stopIfTrue="1" operator="lessThan">
      <formula>0</formula>
    </cfRule>
  </conditionalFormatting>
  <conditionalFormatting sqref="G38:G39 I38:I39 K38:K39 M38:M39 O38:O39">
    <cfRule type="cellIs" dxfId="81" priority="21" stopIfTrue="1" operator="lessThan">
      <formula>0</formula>
    </cfRule>
  </conditionalFormatting>
  <conditionalFormatting sqref="F43">
    <cfRule type="cellIs" dxfId="80" priority="20" stopIfTrue="1" operator="lessThan">
      <formula>0</formula>
    </cfRule>
  </conditionalFormatting>
  <conditionalFormatting sqref="E43">
    <cfRule type="cellIs" dxfId="79" priority="18" stopIfTrue="1" operator="lessThan">
      <formula>0</formula>
    </cfRule>
  </conditionalFormatting>
  <conditionalFormatting sqref="H43 J43 L43 N43">
    <cfRule type="cellIs" dxfId="78" priority="16" stopIfTrue="1" operator="lessThan">
      <formula>0</formula>
    </cfRule>
  </conditionalFormatting>
  <conditionalFormatting sqref="G43 I43 K43 M43 O43">
    <cfRule type="cellIs" dxfId="77" priority="15" stopIfTrue="1" operator="lessThan">
      <formula>0</formula>
    </cfRule>
  </conditionalFormatting>
  <conditionalFormatting sqref="G41:G42 I41:I42 K41:K42 M41:M42 O41:O42">
    <cfRule type="cellIs" dxfId="76" priority="14" stopIfTrue="1" operator="lessThan">
      <formula>0</formula>
    </cfRule>
  </conditionalFormatting>
  <conditionalFormatting sqref="G47:O48">
    <cfRule type="cellIs" dxfId="75" priority="13" stopIfTrue="1" operator="lessThan">
      <formula>0</formula>
    </cfRule>
  </conditionalFormatting>
  <conditionalFormatting sqref="F44">
    <cfRule type="cellIs" dxfId="74" priority="12" stopIfTrue="1" operator="lessThan">
      <formula>0</formula>
    </cfRule>
  </conditionalFormatting>
  <conditionalFormatting sqref="G44">
    <cfRule type="cellIs" dxfId="73" priority="11" stopIfTrue="1" operator="lessThan">
      <formula>0</formula>
    </cfRule>
  </conditionalFormatting>
  <conditionalFormatting sqref="H44">
    <cfRule type="cellIs" dxfId="72" priority="10" stopIfTrue="1" operator="lessThan">
      <formula>0</formula>
    </cfRule>
  </conditionalFormatting>
  <conditionalFormatting sqref="I44">
    <cfRule type="cellIs" dxfId="71" priority="9" stopIfTrue="1" operator="lessThan">
      <formula>0</formula>
    </cfRule>
  </conditionalFormatting>
  <conditionalFormatting sqref="J44">
    <cfRule type="cellIs" dxfId="70" priority="8" stopIfTrue="1" operator="lessThan">
      <formula>0</formula>
    </cfRule>
  </conditionalFormatting>
  <conditionalFormatting sqref="K44">
    <cfRule type="cellIs" dxfId="69" priority="7" stopIfTrue="1" operator="lessThan">
      <formula>0</formula>
    </cfRule>
  </conditionalFormatting>
  <conditionalFormatting sqref="L44">
    <cfRule type="cellIs" dxfId="68" priority="6" stopIfTrue="1" operator="lessThan">
      <formula>0</formula>
    </cfRule>
  </conditionalFormatting>
  <conditionalFormatting sqref="M44">
    <cfRule type="cellIs" dxfId="67" priority="5" stopIfTrue="1" operator="lessThan">
      <formula>0</formula>
    </cfRule>
  </conditionalFormatting>
  <conditionalFormatting sqref="N44">
    <cfRule type="cellIs" dxfId="66" priority="4" stopIfTrue="1" operator="lessThan">
      <formula>0</formula>
    </cfRule>
  </conditionalFormatting>
  <conditionalFormatting sqref="O44">
    <cfRule type="cellIs" dxfId="65" priority="3" stopIfTrue="1" operator="lessThan">
      <formula>0</formula>
    </cfRule>
  </conditionalFormatting>
  <conditionalFormatting sqref="P44">
    <cfRule type="cellIs" dxfId="64" priority="2" stopIfTrue="1" operator="lessThan">
      <formula>0</formula>
    </cfRule>
  </conditionalFormatting>
  <conditionalFormatting sqref="P43">
    <cfRule type="cellIs" dxfId="63"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topLeftCell="A8" zoomScaleNormal="100" workbookViewId="0">
      <selection activeCell="D24" sqref="D2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7" width="13.5703125" style="11" bestFit="1" customWidth="1"/>
    <col min="18" max="18" width="12.28515625" style="11" bestFit="1" customWidth="1"/>
    <col min="19"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Mutual of Omaha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7"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7"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7"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7"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7" s="25" customFormat="1" x14ac:dyDescent="0.2">
      <c r="A21" s="37"/>
      <c r="B21" s="68" t="s">
        <v>0</v>
      </c>
      <c r="C21" s="106" t="s">
        <v>64</v>
      </c>
      <c r="D21" s="406"/>
      <c r="E21" s="151"/>
      <c r="F21" s="152"/>
      <c r="G21" s="151"/>
      <c r="H21" s="153"/>
      <c r="I21" s="151"/>
      <c r="J21" s="152"/>
      <c r="K21" s="151"/>
      <c r="L21" s="152"/>
      <c r="M21" s="151"/>
      <c r="N21" s="153"/>
      <c r="O21" s="151"/>
      <c r="P21" s="152"/>
    </row>
    <row r="22" spans="1:17" s="25" customFormat="1" x14ac:dyDescent="0.2">
      <c r="A22" s="37"/>
      <c r="B22" s="75"/>
      <c r="C22" s="76">
        <v>1.1000000000000001</v>
      </c>
      <c r="D22" s="393" t="s">
        <v>15</v>
      </c>
      <c r="E22" s="154">
        <v>5690.93</v>
      </c>
      <c r="F22" s="155">
        <v>5690.93</v>
      </c>
      <c r="G22" s="154"/>
      <c r="H22" s="155"/>
      <c r="I22" s="154"/>
      <c r="J22" s="155"/>
      <c r="K22" s="154">
        <v>1508071.58</v>
      </c>
      <c r="L22" s="155">
        <v>1508071.58</v>
      </c>
      <c r="M22" s="154"/>
      <c r="N22" s="155"/>
      <c r="O22" s="154"/>
      <c r="P22" s="155"/>
      <c r="Q22" s="418"/>
    </row>
    <row r="23" spans="1:17" s="25" customFormat="1" x14ac:dyDescent="0.2">
      <c r="A23" s="37"/>
      <c r="B23" s="75"/>
      <c r="C23" s="76">
        <v>1.2</v>
      </c>
      <c r="D23" s="393" t="s">
        <v>16</v>
      </c>
      <c r="E23" s="154">
        <v>426.13</v>
      </c>
      <c r="F23" s="155">
        <v>426.13</v>
      </c>
      <c r="G23" s="154"/>
      <c r="H23" s="155"/>
      <c r="I23" s="154"/>
      <c r="J23" s="155"/>
      <c r="K23" s="154">
        <v>42884.28</v>
      </c>
      <c r="L23" s="155">
        <v>42884.28</v>
      </c>
      <c r="M23" s="154"/>
      <c r="N23" s="155"/>
      <c r="O23" s="154"/>
      <c r="P23" s="155"/>
      <c r="Q23" s="418"/>
    </row>
    <row r="24" spans="1:17" s="25" customFormat="1" x14ac:dyDescent="0.2">
      <c r="A24" s="37"/>
      <c r="B24" s="75"/>
      <c r="C24" s="76">
        <v>1.3</v>
      </c>
      <c r="D24" s="393" t="s">
        <v>34</v>
      </c>
      <c r="E24" s="154">
        <v>401.07</v>
      </c>
      <c r="F24" s="155">
        <v>401.07</v>
      </c>
      <c r="G24" s="154"/>
      <c r="H24" s="155"/>
      <c r="I24" s="154"/>
      <c r="J24" s="155"/>
      <c r="K24" s="154">
        <v>55235.46</v>
      </c>
      <c r="L24" s="155">
        <v>55235.46</v>
      </c>
      <c r="M24" s="154"/>
      <c r="N24" s="155"/>
      <c r="O24" s="154"/>
      <c r="P24" s="155"/>
      <c r="Q24" s="418"/>
    </row>
    <row r="25" spans="1:17" s="25" customFormat="1" x14ac:dyDescent="0.2">
      <c r="A25" s="37"/>
      <c r="B25" s="75"/>
      <c r="C25" s="76">
        <v>1.4</v>
      </c>
      <c r="D25" s="393" t="s">
        <v>17</v>
      </c>
      <c r="E25" s="154"/>
      <c r="F25" s="155"/>
      <c r="G25" s="154"/>
      <c r="H25" s="155"/>
      <c r="I25" s="154"/>
      <c r="J25" s="155"/>
      <c r="K25" s="154"/>
      <c r="L25" s="155"/>
      <c r="M25" s="154"/>
      <c r="N25" s="155"/>
      <c r="O25" s="154"/>
      <c r="P25" s="155"/>
    </row>
    <row r="26" spans="1:17" s="25" customFormat="1" x14ac:dyDescent="0.2">
      <c r="A26" s="37"/>
      <c r="B26" s="156"/>
      <c r="C26" s="157"/>
      <c r="D26" s="407"/>
      <c r="E26" s="158"/>
      <c r="F26" s="159"/>
      <c r="G26" s="158"/>
      <c r="H26" s="160"/>
      <c r="I26" s="158"/>
      <c r="J26" s="159"/>
      <c r="K26" s="158"/>
      <c r="L26" s="159"/>
      <c r="M26" s="158"/>
      <c r="N26" s="160"/>
      <c r="O26" s="158"/>
      <c r="P26" s="159"/>
      <c r="Q26" s="418"/>
    </row>
    <row r="27" spans="1:17" s="25" customFormat="1" x14ac:dyDescent="0.2">
      <c r="A27" s="37"/>
      <c r="B27" s="75" t="s">
        <v>1</v>
      </c>
      <c r="C27" s="111" t="s">
        <v>65</v>
      </c>
      <c r="D27" s="408"/>
      <c r="E27" s="161"/>
      <c r="F27" s="162"/>
      <c r="G27" s="161"/>
      <c r="H27" s="163"/>
      <c r="I27" s="161"/>
      <c r="J27" s="162"/>
      <c r="K27" s="161"/>
      <c r="L27" s="162"/>
      <c r="M27" s="161"/>
      <c r="N27" s="163"/>
      <c r="O27" s="161"/>
      <c r="P27" s="162"/>
    </row>
    <row r="28" spans="1:17" s="25" customFormat="1" x14ac:dyDescent="0.2">
      <c r="A28" s="37"/>
      <c r="B28" s="75"/>
      <c r="C28" s="76">
        <v>2.1</v>
      </c>
      <c r="D28" s="393" t="s">
        <v>39</v>
      </c>
      <c r="E28" s="161"/>
      <c r="F28" s="162"/>
      <c r="G28" s="161"/>
      <c r="H28" s="163"/>
      <c r="I28" s="161"/>
      <c r="J28" s="162"/>
      <c r="K28" s="161"/>
      <c r="L28" s="162"/>
      <c r="M28" s="161"/>
      <c r="N28" s="163"/>
      <c r="O28" s="161"/>
      <c r="P28" s="162"/>
      <c r="Q28" s="418"/>
    </row>
    <row r="29" spans="1:17" s="25" customFormat="1" x14ac:dyDescent="0.2">
      <c r="A29" s="37"/>
      <c r="B29" s="75"/>
      <c r="C29" s="76"/>
      <c r="D29" s="393" t="s">
        <v>55</v>
      </c>
      <c r="E29" s="154">
        <v>7389.6</v>
      </c>
      <c r="F29" s="164"/>
      <c r="G29" s="154"/>
      <c r="H29" s="164"/>
      <c r="I29" s="154"/>
      <c r="J29" s="164"/>
      <c r="K29" s="154">
        <v>704644.71</v>
      </c>
      <c r="L29" s="164"/>
      <c r="M29" s="154"/>
      <c r="N29" s="164"/>
      <c r="O29" s="154"/>
      <c r="P29" s="164"/>
      <c r="Q29" s="418"/>
    </row>
    <row r="30" spans="1:17" s="25" customFormat="1" ht="28.5" customHeight="1" x14ac:dyDescent="0.2">
      <c r="A30" s="37"/>
      <c r="B30" s="75"/>
      <c r="C30" s="76"/>
      <c r="D30" s="395" t="s">
        <v>54</v>
      </c>
      <c r="E30" s="165"/>
      <c r="F30" s="155">
        <f>7389.6+1433.5</f>
        <v>8823.1</v>
      </c>
      <c r="G30" s="165"/>
      <c r="H30" s="155"/>
      <c r="I30" s="165"/>
      <c r="J30" s="155"/>
      <c r="K30" s="165"/>
      <c r="L30" s="155">
        <v>755465.7</v>
      </c>
      <c r="M30" s="165"/>
      <c r="N30" s="155"/>
      <c r="O30" s="165"/>
      <c r="P30" s="155"/>
      <c r="Q30" s="418"/>
    </row>
    <row r="31" spans="1:17" s="37" customFormat="1" x14ac:dyDescent="0.2">
      <c r="B31" s="90"/>
      <c r="C31" s="76">
        <v>2.2000000000000002</v>
      </c>
      <c r="D31" s="393" t="s">
        <v>35</v>
      </c>
      <c r="E31" s="161"/>
      <c r="F31" s="162"/>
      <c r="G31" s="161"/>
      <c r="H31" s="163"/>
      <c r="I31" s="161"/>
      <c r="J31" s="162"/>
      <c r="K31" s="161"/>
      <c r="L31" s="162"/>
      <c r="M31" s="161"/>
      <c r="N31" s="163"/>
      <c r="O31" s="161"/>
      <c r="P31" s="162"/>
      <c r="Q31" s="418"/>
    </row>
    <row r="32" spans="1:17" s="37" customFormat="1" ht="30" x14ac:dyDescent="0.2">
      <c r="B32" s="90"/>
      <c r="C32" s="76"/>
      <c r="D32" s="395" t="s">
        <v>51</v>
      </c>
      <c r="E32" s="154"/>
      <c r="F32" s="164"/>
      <c r="G32" s="154"/>
      <c r="H32" s="166"/>
      <c r="I32" s="154"/>
      <c r="J32" s="164"/>
      <c r="K32" s="154"/>
      <c r="L32" s="164"/>
      <c r="M32" s="154"/>
      <c r="N32" s="166"/>
      <c r="O32" s="154"/>
      <c r="P32" s="164"/>
      <c r="Q32" s="418"/>
    </row>
    <row r="33" spans="1:17" s="37" customFormat="1" ht="30" x14ac:dyDescent="0.2">
      <c r="B33" s="90"/>
      <c r="C33" s="76"/>
      <c r="D33" s="395" t="s">
        <v>44</v>
      </c>
      <c r="E33" s="165"/>
      <c r="F33" s="155"/>
      <c r="G33" s="165"/>
      <c r="H33" s="167"/>
      <c r="I33" s="165"/>
      <c r="J33" s="155"/>
      <c r="K33" s="165"/>
      <c r="L33" s="155"/>
      <c r="M33" s="165"/>
      <c r="N33" s="167"/>
      <c r="O33" s="165"/>
      <c r="P33" s="155"/>
      <c r="Q33" s="418"/>
    </row>
    <row r="34" spans="1:17" s="25" customFormat="1" x14ac:dyDescent="0.2">
      <c r="A34" s="37"/>
      <c r="B34" s="75"/>
      <c r="C34" s="76">
        <v>2.2999999999999998</v>
      </c>
      <c r="D34" s="393" t="s">
        <v>28</v>
      </c>
      <c r="E34" s="154"/>
      <c r="F34" s="164"/>
      <c r="G34" s="154"/>
      <c r="H34" s="166"/>
      <c r="I34" s="154"/>
      <c r="J34" s="164"/>
      <c r="K34" s="154"/>
      <c r="L34" s="164"/>
      <c r="M34" s="154"/>
      <c r="N34" s="166"/>
      <c r="O34" s="154"/>
      <c r="P34" s="164"/>
      <c r="Q34" s="418"/>
    </row>
    <row r="35" spans="1:17" s="37" customFormat="1" x14ac:dyDescent="0.2">
      <c r="B35" s="90"/>
      <c r="C35" s="76">
        <v>2.4</v>
      </c>
      <c r="D35" s="393" t="s">
        <v>36</v>
      </c>
      <c r="E35" s="161"/>
      <c r="F35" s="162"/>
      <c r="G35" s="161"/>
      <c r="H35" s="163"/>
      <c r="I35" s="161"/>
      <c r="J35" s="162"/>
      <c r="K35" s="161"/>
      <c r="L35" s="162"/>
      <c r="M35" s="161"/>
      <c r="N35" s="163"/>
      <c r="O35" s="161"/>
      <c r="P35" s="162"/>
      <c r="Q35" s="418"/>
    </row>
    <row r="36" spans="1:17" s="37" customFormat="1" ht="30" x14ac:dyDescent="0.2">
      <c r="B36" s="90"/>
      <c r="C36" s="76"/>
      <c r="D36" s="395" t="s">
        <v>52</v>
      </c>
      <c r="E36" s="154">
        <v>670.1</v>
      </c>
      <c r="F36" s="164"/>
      <c r="G36" s="154"/>
      <c r="H36" s="166"/>
      <c r="I36" s="154"/>
      <c r="J36" s="164"/>
      <c r="K36" s="154">
        <v>75875.25</v>
      </c>
      <c r="L36" s="164"/>
      <c r="M36" s="154"/>
      <c r="N36" s="166"/>
      <c r="O36" s="154"/>
      <c r="P36" s="164"/>
      <c r="Q36" s="418"/>
    </row>
    <row r="37" spans="1:17" s="37" customFormat="1" ht="30" x14ac:dyDescent="0.2">
      <c r="B37" s="90"/>
      <c r="C37" s="76"/>
      <c r="D37" s="395" t="s">
        <v>43</v>
      </c>
      <c r="E37" s="165"/>
      <c r="F37" s="155">
        <v>897.45</v>
      </c>
      <c r="G37" s="165"/>
      <c r="H37" s="167"/>
      <c r="I37" s="165"/>
      <c r="J37" s="155"/>
      <c r="K37" s="165"/>
      <c r="L37" s="155">
        <v>80630.179999999993</v>
      </c>
      <c r="M37" s="165"/>
      <c r="N37" s="167"/>
      <c r="O37" s="165"/>
      <c r="P37" s="155"/>
      <c r="Q37" s="418"/>
    </row>
    <row r="38" spans="1:17" s="25" customFormat="1" x14ac:dyDescent="0.2">
      <c r="A38" s="37"/>
      <c r="B38" s="75"/>
      <c r="C38" s="76">
        <v>2.5</v>
      </c>
      <c r="D38" s="393" t="s">
        <v>29</v>
      </c>
      <c r="E38" s="154">
        <v>713.08</v>
      </c>
      <c r="F38" s="164"/>
      <c r="G38" s="154"/>
      <c r="H38" s="166"/>
      <c r="I38" s="154"/>
      <c r="J38" s="164"/>
      <c r="K38" s="154">
        <v>52559.15</v>
      </c>
      <c r="L38" s="164"/>
      <c r="M38" s="154"/>
      <c r="N38" s="166"/>
      <c r="O38" s="154"/>
      <c r="P38" s="164"/>
      <c r="Q38" s="418"/>
    </row>
    <row r="39" spans="1:17" s="25" customFormat="1" x14ac:dyDescent="0.2">
      <c r="A39" s="37"/>
      <c r="B39" s="75"/>
      <c r="C39" s="76">
        <v>2.6</v>
      </c>
      <c r="D39" s="393" t="s">
        <v>31</v>
      </c>
      <c r="E39" s="161"/>
      <c r="F39" s="162"/>
      <c r="G39" s="161"/>
      <c r="H39" s="163"/>
      <c r="I39" s="161"/>
      <c r="J39" s="162"/>
      <c r="K39" s="161"/>
      <c r="L39" s="162"/>
      <c r="M39" s="161"/>
      <c r="N39" s="163"/>
      <c r="O39" s="161"/>
      <c r="P39" s="162"/>
      <c r="Q39" s="418"/>
    </row>
    <row r="40" spans="1:17" s="25" customFormat="1" ht="28.5" customHeight="1" x14ac:dyDescent="0.2">
      <c r="A40" s="37"/>
      <c r="B40" s="75"/>
      <c r="C40" s="76"/>
      <c r="D40" s="395" t="s">
        <v>112</v>
      </c>
      <c r="E40" s="154"/>
      <c r="F40" s="164"/>
      <c r="G40" s="154"/>
      <c r="H40" s="166"/>
      <c r="I40" s="154"/>
      <c r="J40" s="164"/>
      <c r="K40" s="154"/>
      <c r="L40" s="164"/>
      <c r="M40" s="154"/>
      <c r="N40" s="166"/>
      <c r="O40" s="154"/>
      <c r="P40" s="164"/>
      <c r="Q40" s="418"/>
    </row>
    <row r="41" spans="1:17" s="25" customFormat="1" ht="27.95" customHeight="1" x14ac:dyDescent="0.2">
      <c r="A41" s="37"/>
      <c r="B41" s="75"/>
      <c r="C41" s="76"/>
      <c r="D41" s="395" t="s">
        <v>113</v>
      </c>
      <c r="E41" s="165"/>
      <c r="F41" s="155"/>
      <c r="G41" s="165"/>
      <c r="H41" s="167"/>
      <c r="I41" s="165"/>
      <c r="J41" s="155"/>
      <c r="K41" s="165"/>
      <c r="L41" s="155"/>
      <c r="M41" s="165"/>
      <c r="N41" s="167"/>
      <c r="O41" s="165"/>
      <c r="P41" s="155"/>
    </row>
    <row r="42" spans="1:17" s="25" customFormat="1" x14ac:dyDescent="0.2">
      <c r="A42" s="37"/>
      <c r="B42" s="75"/>
      <c r="C42" s="76">
        <v>2.7</v>
      </c>
      <c r="D42" s="393" t="s">
        <v>37</v>
      </c>
      <c r="E42" s="161"/>
      <c r="F42" s="162"/>
      <c r="G42" s="161"/>
      <c r="H42" s="163"/>
      <c r="I42" s="161"/>
      <c r="J42" s="162"/>
      <c r="K42" s="161"/>
      <c r="L42" s="162"/>
      <c r="M42" s="161"/>
      <c r="N42" s="163"/>
      <c r="O42" s="161"/>
      <c r="P42" s="162"/>
    </row>
    <row r="43" spans="1:17" s="25" customFormat="1" x14ac:dyDescent="0.2">
      <c r="A43" s="37"/>
      <c r="B43" s="75"/>
      <c r="C43" s="76"/>
      <c r="D43" s="395" t="s">
        <v>114</v>
      </c>
      <c r="E43" s="154"/>
      <c r="F43" s="164"/>
      <c r="G43" s="154"/>
      <c r="H43" s="166"/>
      <c r="I43" s="154"/>
      <c r="J43" s="164"/>
      <c r="K43" s="154"/>
      <c r="L43" s="164"/>
      <c r="M43" s="154"/>
      <c r="N43" s="166"/>
      <c r="O43" s="154"/>
      <c r="P43" s="164"/>
    </row>
    <row r="44" spans="1:17" s="37" customFormat="1" ht="30" x14ac:dyDescent="0.2">
      <c r="B44" s="90"/>
      <c r="C44" s="76"/>
      <c r="D44" s="395" t="s">
        <v>115</v>
      </c>
      <c r="E44" s="165"/>
      <c r="F44" s="155"/>
      <c r="G44" s="165"/>
      <c r="H44" s="167"/>
      <c r="I44" s="165"/>
      <c r="J44" s="155"/>
      <c r="K44" s="165"/>
      <c r="L44" s="155"/>
      <c r="M44" s="165"/>
      <c r="N44" s="167"/>
      <c r="O44" s="165"/>
      <c r="P44" s="155"/>
    </row>
    <row r="45" spans="1:17" s="25" customFormat="1" x14ac:dyDescent="0.2">
      <c r="A45" s="37"/>
      <c r="B45" s="75"/>
      <c r="C45" s="168" t="s">
        <v>116</v>
      </c>
      <c r="D45" s="393" t="s">
        <v>30</v>
      </c>
      <c r="E45" s="154"/>
      <c r="F45" s="169"/>
      <c r="G45" s="154"/>
      <c r="H45" s="170"/>
      <c r="I45" s="154"/>
      <c r="J45" s="169"/>
      <c r="K45" s="154"/>
      <c r="L45" s="169"/>
      <c r="M45" s="154"/>
      <c r="N45" s="170"/>
      <c r="O45" s="154"/>
      <c r="P45" s="169"/>
    </row>
    <row r="46" spans="1:17" s="25" customFormat="1" x14ac:dyDescent="0.2">
      <c r="A46" s="37"/>
      <c r="B46" s="75"/>
      <c r="C46" s="76">
        <v>2.9</v>
      </c>
      <c r="D46" s="393" t="s">
        <v>100</v>
      </c>
      <c r="E46" s="161"/>
      <c r="F46" s="171"/>
      <c r="G46" s="161"/>
      <c r="H46" s="172"/>
      <c r="I46" s="161"/>
      <c r="J46" s="171"/>
      <c r="K46" s="161"/>
      <c r="L46" s="171"/>
      <c r="M46" s="161"/>
      <c r="N46" s="172"/>
      <c r="O46" s="161"/>
      <c r="P46" s="171"/>
    </row>
    <row r="47" spans="1:17" s="25" customFormat="1" x14ac:dyDescent="0.2">
      <c r="A47" s="37"/>
      <c r="B47" s="75"/>
      <c r="C47" s="76"/>
      <c r="D47" s="395" t="s">
        <v>117</v>
      </c>
      <c r="E47" s="154"/>
      <c r="F47" s="173"/>
      <c r="G47" s="154"/>
      <c r="H47" s="174"/>
      <c r="I47" s="154"/>
      <c r="J47" s="173"/>
      <c r="K47" s="154"/>
      <c r="L47" s="173"/>
      <c r="M47" s="154"/>
      <c r="N47" s="174"/>
      <c r="O47" s="154"/>
      <c r="P47" s="173"/>
    </row>
    <row r="48" spans="1:17" s="25" customFormat="1" x14ac:dyDescent="0.2">
      <c r="A48" s="37"/>
      <c r="B48" s="75"/>
      <c r="C48" s="76"/>
      <c r="D48" s="393" t="s">
        <v>118</v>
      </c>
      <c r="E48" s="154"/>
      <c r="F48" s="173"/>
      <c r="G48" s="154"/>
      <c r="H48" s="174"/>
      <c r="I48" s="154"/>
      <c r="J48" s="173"/>
      <c r="K48" s="154"/>
      <c r="L48" s="173"/>
      <c r="M48" s="154"/>
      <c r="N48" s="174"/>
      <c r="O48" s="154"/>
      <c r="P48" s="173"/>
    </row>
    <row r="49" spans="1:18" s="25" customFormat="1" x14ac:dyDescent="0.2">
      <c r="A49" s="37"/>
      <c r="B49" s="75"/>
      <c r="C49" s="76"/>
      <c r="D49" s="393" t="s">
        <v>119</v>
      </c>
      <c r="E49" s="154"/>
      <c r="F49" s="169"/>
      <c r="G49" s="154"/>
      <c r="H49" s="170"/>
      <c r="I49" s="154"/>
      <c r="J49" s="169"/>
      <c r="K49" s="154"/>
      <c r="L49" s="169"/>
      <c r="M49" s="154"/>
      <c r="N49" s="170"/>
      <c r="O49" s="154"/>
      <c r="P49" s="169"/>
    </row>
    <row r="50" spans="1:18" s="37" customFormat="1" x14ac:dyDescent="0.2">
      <c r="B50" s="90"/>
      <c r="C50" s="175" t="s">
        <v>14</v>
      </c>
      <c r="D50" s="393" t="s">
        <v>26</v>
      </c>
      <c r="E50" s="154"/>
      <c r="F50" s="155"/>
      <c r="G50" s="154"/>
      <c r="H50" s="167"/>
      <c r="I50" s="154"/>
      <c r="J50" s="155"/>
      <c r="K50" s="154"/>
      <c r="L50" s="155"/>
      <c r="M50" s="154"/>
      <c r="N50" s="167"/>
      <c r="O50" s="154"/>
      <c r="P50" s="155"/>
    </row>
    <row r="51" spans="1:18" s="37" customFormat="1" x14ac:dyDescent="0.2">
      <c r="A51" s="176"/>
      <c r="B51" s="90"/>
      <c r="C51" s="175" t="s">
        <v>120</v>
      </c>
      <c r="D51" s="395" t="s">
        <v>49</v>
      </c>
      <c r="E51" s="103">
        <f>E29+E32-E34+E36-E38+E40+E43-E45+E47+E48-E49+E50</f>
        <v>7346.6200000000008</v>
      </c>
      <c r="F51" s="104">
        <f>F30+F33+F37+F41+F44+F47+F48+F50</f>
        <v>9720.5500000000011</v>
      </c>
      <c r="G51" s="103">
        <f>G29+G32-G34+G36-G38+G40+G43-G45+G47+G48-G49+G50</f>
        <v>0</v>
      </c>
      <c r="H51" s="104">
        <f>H30+H33+H37+H41+H44+H47+H48+H50</f>
        <v>0</v>
      </c>
      <c r="I51" s="103">
        <f>I29+I32-I34+I36-I38+I40+I43-I45+I47+I48-I49+I50</f>
        <v>0</v>
      </c>
      <c r="J51" s="104">
        <f>J30+J33+J37+J41+J44+J47+J48+J50</f>
        <v>0</v>
      </c>
      <c r="K51" s="103">
        <f>K29+K32-K34+K36-K38+K40+K43-K45+K47+K48-K49+K50</f>
        <v>727960.80999999994</v>
      </c>
      <c r="L51" s="104">
        <f>L30+L33+L37+L41+L44+L47+L48+L50</f>
        <v>836095.87999999989</v>
      </c>
      <c r="M51" s="103">
        <f>M29+M32-M34+M36-M38+M40+M43-M45+M47+M48-M49+M50</f>
        <v>0</v>
      </c>
      <c r="N51" s="104">
        <f>N30+N33+N37+N41+N44+N47+N48+N50</f>
        <v>0</v>
      </c>
      <c r="O51" s="103">
        <f>O29+O32-O34+O36-O38+O40+O43-O45+O47+O48-O49+O50</f>
        <v>0</v>
      </c>
      <c r="P51" s="104">
        <f>P30+P33+P37+P41+P44+P47+P48+P50</f>
        <v>0</v>
      </c>
      <c r="Q51" s="419"/>
      <c r="R51" s="419"/>
    </row>
    <row r="52" spans="1:18" s="25" customFormat="1" ht="15.75" thickBot="1" x14ac:dyDescent="0.25">
      <c r="A52" s="37"/>
      <c r="B52" s="156"/>
      <c r="C52" s="124"/>
      <c r="D52" s="409"/>
      <c r="E52" s="177"/>
      <c r="F52" s="178"/>
      <c r="G52" s="177"/>
      <c r="H52" s="179"/>
      <c r="I52" s="177"/>
      <c r="J52" s="178"/>
      <c r="K52" s="177"/>
      <c r="L52" s="178"/>
      <c r="M52" s="177"/>
      <c r="N52" s="179"/>
      <c r="O52" s="177"/>
      <c r="P52" s="178"/>
    </row>
    <row r="53" spans="1:18" s="25" customFormat="1" x14ac:dyDescent="0.2">
      <c r="A53" s="37"/>
      <c r="B53" s="24"/>
      <c r="C53" s="24"/>
      <c r="D53" s="24"/>
      <c r="E53" s="418"/>
    </row>
    <row r="54" spans="1:18" s="25" customFormat="1" ht="15.75" x14ac:dyDescent="0.25">
      <c r="A54" s="37"/>
      <c r="B54" s="143"/>
      <c r="C54" s="143" t="s">
        <v>61</v>
      </c>
      <c r="D54" s="143"/>
    </row>
    <row r="55" spans="1:18" s="25" customFormat="1" ht="13.15" customHeight="1" x14ac:dyDescent="0.25">
      <c r="A55" s="37"/>
      <c r="B55" s="143"/>
      <c r="C55" s="143"/>
      <c r="D55" s="180" t="s">
        <v>137</v>
      </c>
    </row>
    <row r="56" spans="1:18" s="25" customFormat="1" ht="15.75" x14ac:dyDescent="0.25">
      <c r="A56" s="37"/>
      <c r="B56" s="143"/>
      <c r="C56" s="143"/>
      <c r="D56" s="143" t="s">
        <v>71</v>
      </c>
    </row>
    <row r="57" spans="1:18" s="25" customFormat="1" ht="13.15" customHeight="1" x14ac:dyDescent="0.25">
      <c r="A57" s="37"/>
      <c r="B57" s="143"/>
      <c r="C57" s="143"/>
      <c r="D57" s="143" t="s">
        <v>66</v>
      </c>
      <c r="E57" s="181"/>
    </row>
    <row r="58" spans="1:18" s="25" customFormat="1" ht="13.15" customHeight="1" x14ac:dyDescent="0.2">
      <c r="A58" s="37"/>
      <c r="B58" s="24"/>
      <c r="C58" s="144"/>
      <c r="D58" s="180" t="s">
        <v>101</v>
      </c>
    </row>
    <row r="59" spans="1:18"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I38 G38 E38 E34 G34 I34 F41 H41 J41 E32 G32 I32 E36 G36 I36 F33 H33 J33 F37 H37 J37 F44 H44 J44 E47:P48 E43:P43 E50:P50">
    <cfRule type="cellIs" dxfId="62" priority="129" stopIfTrue="1" operator="lessThan">
      <formula>0</formula>
    </cfRule>
  </conditionalFormatting>
  <conditionalFormatting sqref="O49 O45 M45 M49 K45 K49 K40 M40 O40 O38 M38 K38 K34 M34 O34 L41 N41 P41 K32 M32 O32 K36 M36 O36 L33 N33 P33 L37 N37 P37 L44 N44 P44">
    <cfRule type="cellIs" dxfId="61" priority="53" stopIfTrue="1" operator="lessThan">
      <formula>0</formula>
    </cfRule>
  </conditionalFormatting>
  <conditionalFormatting sqref="G22:G25">
    <cfRule type="cellIs" dxfId="60" priority="50" stopIfTrue="1" operator="lessThan">
      <formula>0</formula>
    </cfRule>
  </conditionalFormatting>
  <conditionalFormatting sqref="I22:I25">
    <cfRule type="cellIs" dxfId="59" priority="49" stopIfTrue="1" operator="lessThan">
      <formula>0</formula>
    </cfRule>
  </conditionalFormatting>
  <conditionalFormatting sqref="K25">
    <cfRule type="cellIs" dxfId="58" priority="48" stopIfTrue="1" operator="lessThan">
      <formula>0</formula>
    </cfRule>
  </conditionalFormatting>
  <conditionalFormatting sqref="M22:M25">
    <cfRule type="cellIs" dxfId="57" priority="47" stopIfTrue="1" operator="lessThan">
      <formula>0</formula>
    </cfRule>
  </conditionalFormatting>
  <conditionalFormatting sqref="O22:O25">
    <cfRule type="cellIs" dxfId="56" priority="46" stopIfTrue="1" operator="lessThan">
      <formula>0</formula>
    </cfRule>
  </conditionalFormatting>
  <conditionalFormatting sqref="G29 H30">
    <cfRule type="cellIs" dxfId="55" priority="45" stopIfTrue="1" operator="lessThan">
      <formula>0</formula>
    </cfRule>
  </conditionalFormatting>
  <conditionalFormatting sqref="I29 J30">
    <cfRule type="cellIs" dxfId="54" priority="44" stopIfTrue="1" operator="lessThan">
      <formula>0</formula>
    </cfRule>
  </conditionalFormatting>
  <conditionalFormatting sqref="K29 L30">
    <cfRule type="cellIs" dxfId="53" priority="43" stopIfTrue="1" operator="lessThan">
      <formula>0</formula>
    </cfRule>
  </conditionalFormatting>
  <conditionalFormatting sqref="M29 N30">
    <cfRule type="cellIs" dxfId="52" priority="42" stopIfTrue="1" operator="lessThan">
      <formula>0</formula>
    </cfRule>
  </conditionalFormatting>
  <conditionalFormatting sqref="O29 P30">
    <cfRule type="cellIs" dxfId="51" priority="41" stopIfTrue="1" operator="lessThan">
      <formula>0</formula>
    </cfRule>
  </conditionalFormatting>
  <conditionalFormatting sqref="H22">
    <cfRule type="cellIs" dxfId="50" priority="36" stopIfTrue="1" operator="lessThan">
      <formula>0</formula>
    </cfRule>
  </conditionalFormatting>
  <conditionalFormatting sqref="H23">
    <cfRule type="cellIs" dxfId="49" priority="35" stopIfTrue="1" operator="lessThan">
      <formula>0</formula>
    </cfRule>
  </conditionalFormatting>
  <conditionalFormatting sqref="H24">
    <cfRule type="cellIs" dxfId="48" priority="34" stopIfTrue="1" operator="lessThan">
      <formula>0</formula>
    </cfRule>
  </conditionalFormatting>
  <conditionalFormatting sqref="H25">
    <cfRule type="cellIs" dxfId="47" priority="33" stopIfTrue="1" operator="lessThan">
      <formula>0</formula>
    </cfRule>
  </conditionalFormatting>
  <conditionalFormatting sqref="J22">
    <cfRule type="cellIs" dxfId="46" priority="32" stopIfTrue="1" operator="lessThan">
      <formula>0</formula>
    </cfRule>
  </conditionalFormatting>
  <conditionalFormatting sqref="J23">
    <cfRule type="cellIs" dxfId="45" priority="31" stopIfTrue="1" operator="lessThan">
      <formula>0</formula>
    </cfRule>
  </conditionalFormatting>
  <conditionalFormatting sqref="J24">
    <cfRule type="cellIs" dxfId="44" priority="30" stopIfTrue="1" operator="lessThan">
      <formula>0</formula>
    </cfRule>
  </conditionalFormatting>
  <conditionalFormatting sqref="J25">
    <cfRule type="cellIs" dxfId="43" priority="29" stopIfTrue="1" operator="lessThan">
      <formula>0</formula>
    </cfRule>
  </conditionalFormatting>
  <conditionalFormatting sqref="E51">
    <cfRule type="cellIs" dxfId="42" priority="28" stopIfTrue="1" operator="lessThan">
      <formula>0</formula>
    </cfRule>
  </conditionalFormatting>
  <conditionalFormatting sqref="F51">
    <cfRule type="cellIs" dxfId="41" priority="27" stopIfTrue="1" operator="lessThan">
      <formula>0</formula>
    </cfRule>
  </conditionalFormatting>
  <conditionalFormatting sqref="L25">
    <cfRule type="cellIs" dxfId="40" priority="23" stopIfTrue="1" operator="lessThan">
      <formula>0</formula>
    </cfRule>
  </conditionalFormatting>
  <conditionalFormatting sqref="N22">
    <cfRule type="cellIs" dxfId="39" priority="22" stopIfTrue="1" operator="lessThan">
      <formula>0</formula>
    </cfRule>
  </conditionalFormatting>
  <conditionalFormatting sqref="N23">
    <cfRule type="cellIs" dxfId="38" priority="21" stopIfTrue="1" operator="lessThan">
      <formula>0</formula>
    </cfRule>
  </conditionalFormatting>
  <conditionalFormatting sqref="N24">
    <cfRule type="cellIs" dxfId="37" priority="20" stopIfTrue="1" operator="lessThan">
      <formula>0</formula>
    </cfRule>
  </conditionalFormatting>
  <conditionalFormatting sqref="N25">
    <cfRule type="cellIs" dxfId="36" priority="19" stopIfTrue="1" operator="lessThan">
      <formula>0</formula>
    </cfRule>
  </conditionalFormatting>
  <conditionalFormatting sqref="P22">
    <cfRule type="cellIs" dxfId="35" priority="18" stopIfTrue="1" operator="lessThan">
      <formula>0</formula>
    </cfRule>
  </conditionalFormatting>
  <conditionalFormatting sqref="P23">
    <cfRule type="cellIs" dxfId="34" priority="17" stopIfTrue="1" operator="lessThan">
      <formula>0</formula>
    </cfRule>
  </conditionalFormatting>
  <conditionalFormatting sqref="P24">
    <cfRule type="cellIs" dxfId="33" priority="16" stopIfTrue="1" operator="lessThan">
      <formula>0</formula>
    </cfRule>
  </conditionalFormatting>
  <conditionalFormatting sqref="P25">
    <cfRule type="cellIs" dxfId="32" priority="15" stopIfTrue="1" operator="lessThan">
      <formula>0</formula>
    </cfRule>
  </conditionalFormatting>
  <conditionalFormatting sqref="G51">
    <cfRule type="cellIs" dxfId="31" priority="14" stopIfTrue="1" operator="lessThan">
      <formula>0</formula>
    </cfRule>
  </conditionalFormatting>
  <conditionalFormatting sqref="H51">
    <cfRule type="cellIs" dxfId="30" priority="13" stopIfTrue="1" operator="lessThan">
      <formula>0</formula>
    </cfRule>
  </conditionalFormatting>
  <conditionalFormatting sqref="I51">
    <cfRule type="cellIs" dxfId="29" priority="12" stopIfTrue="1" operator="lessThan">
      <formula>0</formula>
    </cfRule>
  </conditionalFormatting>
  <conditionalFormatting sqref="J51">
    <cfRule type="cellIs" dxfId="28" priority="11" stopIfTrue="1" operator="lessThan">
      <formula>0</formula>
    </cfRule>
  </conditionalFormatting>
  <conditionalFormatting sqref="K51">
    <cfRule type="cellIs" dxfId="27" priority="10" stopIfTrue="1" operator="lessThan">
      <formula>0</formula>
    </cfRule>
  </conditionalFormatting>
  <conditionalFormatting sqref="L51">
    <cfRule type="cellIs" dxfId="26" priority="9" stopIfTrue="1" operator="lessThan">
      <formula>0</formula>
    </cfRule>
  </conditionalFormatting>
  <conditionalFormatting sqref="M51">
    <cfRule type="cellIs" dxfId="25" priority="8" stopIfTrue="1" operator="lessThan">
      <formula>0</formula>
    </cfRule>
  </conditionalFormatting>
  <conditionalFormatting sqref="N51">
    <cfRule type="cellIs" dxfId="24" priority="7" stopIfTrue="1" operator="lessThan">
      <formula>0</formula>
    </cfRule>
  </conditionalFormatting>
  <conditionalFormatting sqref="O51">
    <cfRule type="cellIs" dxfId="23" priority="6" stopIfTrue="1" operator="lessThan">
      <formula>0</formula>
    </cfRule>
  </conditionalFormatting>
  <conditionalFormatting sqref="P51">
    <cfRule type="cellIs" dxfId="22" priority="5" stopIfTrue="1" operator="lessThan">
      <formula>0</formula>
    </cfRule>
  </conditionalFormatting>
  <conditionalFormatting sqref="E22:E25">
    <cfRule type="cellIs" dxfId="21" priority="4" stopIfTrue="1" operator="lessThan">
      <formula>0</formula>
    </cfRule>
  </conditionalFormatting>
  <conditionalFormatting sqref="E29">
    <cfRule type="cellIs" dxfId="20" priority="3" stopIfTrue="1" operator="lessThan">
      <formula>0</formula>
    </cfRule>
  </conditionalFormatting>
  <conditionalFormatting sqref="F30">
    <cfRule type="cellIs" dxfId="19" priority="2" stopIfTrue="1" operator="lessThan">
      <formula>0</formula>
    </cfRule>
  </conditionalFormatting>
  <conditionalFormatting sqref="K22:K24">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C62" zoomScaleNormal="100" workbookViewId="0">
      <selection activeCell="D62" sqref="D62"/>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Mutual of Omaha Insurance Company</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45" x14ac:dyDescent="0.2">
      <c r="B18" s="416" t="s">
        <v>163</v>
      </c>
      <c r="C18" s="197"/>
      <c r="D18" s="333" t="s">
        <v>165</v>
      </c>
      <c r="E18" s="193"/>
    </row>
    <row r="19" spans="2:5" s="184" customFormat="1" ht="60" x14ac:dyDescent="0.2">
      <c r="B19" s="416" t="s">
        <v>164</v>
      </c>
      <c r="C19" s="197"/>
      <c r="D19" s="333" t="s">
        <v>166</v>
      </c>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120" x14ac:dyDescent="0.2">
      <c r="B26" s="416" t="s">
        <v>167</v>
      </c>
      <c r="C26" s="197"/>
      <c r="D26" s="333" t="s">
        <v>168</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105" x14ac:dyDescent="0.2">
      <c r="B33" s="416" t="s">
        <v>169</v>
      </c>
      <c r="C33" s="197"/>
      <c r="D33" s="417" t="s">
        <v>171</v>
      </c>
      <c r="E33" s="193"/>
    </row>
    <row r="34" spans="2:5" s="184" customFormat="1" ht="150" x14ac:dyDescent="0.2">
      <c r="B34" s="416" t="s">
        <v>170</v>
      </c>
      <c r="C34" s="197"/>
      <c r="D34" s="417" t="s">
        <v>172</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120" x14ac:dyDescent="0.2">
      <c r="B47" s="416" t="s">
        <v>21</v>
      </c>
      <c r="C47" s="197"/>
      <c r="D47" s="333" t="s">
        <v>173</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60" x14ac:dyDescent="0.2">
      <c r="B62" s="416" t="s">
        <v>174</v>
      </c>
      <c r="C62" s="202"/>
      <c r="D62" s="417" t="s">
        <v>177</v>
      </c>
      <c r="E62" s="203"/>
    </row>
    <row r="63" spans="2:5" s="204" customFormat="1" ht="75" x14ac:dyDescent="0.2">
      <c r="B63" s="416" t="s">
        <v>175</v>
      </c>
      <c r="C63" s="197"/>
      <c r="D63" s="417" t="s">
        <v>176</v>
      </c>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60" x14ac:dyDescent="0.2">
      <c r="B76" s="416" t="s">
        <v>20</v>
      </c>
      <c r="C76" s="202"/>
      <c r="D76" s="333" t="s">
        <v>178</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80" zoomScaleNormal="80" workbookViewId="0">
      <pane xSplit="4" ySplit="19" topLeftCell="P20" activePane="bottomRight" state="frozen"/>
      <selection pane="topRight" activeCell="E1" sqref="E1"/>
      <selection pane="bottomLeft" activeCell="A20" sqref="A20"/>
      <selection pane="bottomRight" activeCell="V12" sqref="V1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Mutual of Omaha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v>6595.75</v>
      </c>
      <c r="F21" s="247">
        <v>8119.4400000000005</v>
      </c>
      <c r="G21" s="166"/>
      <c r="H21" s="164"/>
      <c r="I21" s="246"/>
      <c r="J21" s="247"/>
      <c r="K21" s="166"/>
      <c r="L21" s="164"/>
      <c r="M21" s="246"/>
      <c r="N21" s="247"/>
      <c r="O21" s="166"/>
      <c r="P21" s="164"/>
      <c r="Q21" s="246">
        <v>220014.53999999998</v>
      </c>
      <c r="R21" s="247">
        <v>450413.08000000007</v>
      </c>
      <c r="S21" s="166"/>
      <c r="T21" s="164"/>
      <c r="U21" s="246"/>
      <c r="V21" s="247"/>
      <c r="W21" s="166"/>
      <c r="X21" s="164"/>
      <c r="Y21" s="246"/>
      <c r="Z21" s="247"/>
      <c r="AA21" s="166"/>
      <c r="AB21" s="164"/>
    </row>
    <row r="22" spans="1:28" s="41" customFormat="1" ht="30" x14ac:dyDescent="0.2">
      <c r="B22" s="213"/>
      <c r="C22" s="76">
        <v>1.2</v>
      </c>
      <c r="D22" s="215" t="s">
        <v>132</v>
      </c>
      <c r="E22" s="248">
        <v>6595.75</v>
      </c>
      <c r="F22" s="249">
        <v>8119</v>
      </c>
      <c r="G22" s="250">
        <f>'Pt 1 Summary of Data'!F24</f>
        <v>9720.5500000000011</v>
      </c>
      <c r="H22" s="251">
        <f>SUM(E22:G22)</f>
        <v>24435.300000000003</v>
      </c>
      <c r="I22" s="248"/>
      <c r="J22" s="249"/>
      <c r="K22" s="250">
        <f>'Pt 1 Summary of Data'!H24</f>
        <v>0</v>
      </c>
      <c r="L22" s="251">
        <f>SUM(I22:K22)</f>
        <v>0</v>
      </c>
      <c r="M22" s="248"/>
      <c r="N22" s="249"/>
      <c r="O22" s="250">
        <f>'Pt 1 Summary of Data'!J24</f>
        <v>0</v>
      </c>
      <c r="P22" s="251">
        <f>SUM(M22:O22)</f>
        <v>0</v>
      </c>
      <c r="Q22" s="248">
        <v>220015</v>
      </c>
      <c r="R22" s="249">
        <v>450413</v>
      </c>
      <c r="S22" s="250">
        <f>'Pt 1 Summary of Data'!L24</f>
        <v>836095.87999999989</v>
      </c>
      <c r="T22" s="251">
        <f>SUM(Q22:S22)</f>
        <v>1506523.88</v>
      </c>
      <c r="U22" s="248"/>
      <c r="V22" s="249"/>
      <c r="W22" s="250">
        <f>'Pt 1 Summary of Data'!N24</f>
        <v>0</v>
      </c>
      <c r="X22" s="251">
        <f>SUM(U22:W22)</f>
        <v>0</v>
      </c>
      <c r="Y22" s="248"/>
      <c r="Z22" s="249"/>
      <c r="AA22" s="250">
        <f>'Pt 1 Summary of Data'!P24</f>
        <v>0</v>
      </c>
      <c r="AB22" s="251">
        <f>SUM(Y22:AA22)</f>
        <v>0</v>
      </c>
    </row>
    <row r="23" spans="1:28" s="47" customFormat="1" x14ac:dyDescent="0.2">
      <c r="A23" s="41"/>
      <c r="B23" s="216"/>
      <c r="C23" s="76">
        <v>1.3</v>
      </c>
      <c r="D23" s="215" t="s">
        <v>121</v>
      </c>
      <c r="E23" s="252">
        <f>SUM(E$22)</f>
        <v>6595.75</v>
      </c>
      <c r="F23" s="252">
        <f>SUM(F$22)</f>
        <v>8119</v>
      </c>
      <c r="G23" s="252">
        <f>SUM(G$22:G$22)</f>
        <v>9720.5500000000011</v>
      </c>
      <c r="H23" s="251">
        <f>SUM(E23:G23)</f>
        <v>24435.300000000003</v>
      </c>
      <c r="I23" s="252">
        <f>SUM(I$22:I$22)</f>
        <v>0</v>
      </c>
      <c r="J23" s="252">
        <f>SUM(J$22:J$22)</f>
        <v>0</v>
      </c>
      <c r="K23" s="252">
        <f>SUM(K$22:K$22)</f>
        <v>0</v>
      </c>
      <c r="L23" s="251">
        <f>SUM(I23:K23)</f>
        <v>0</v>
      </c>
      <c r="M23" s="252">
        <f>SUM(M$22:M$22)</f>
        <v>0</v>
      </c>
      <c r="N23" s="252">
        <f>SUM(N$22:N$22)</f>
        <v>0</v>
      </c>
      <c r="O23" s="252">
        <f>SUM(O$22:O$22)</f>
        <v>0</v>
      </c>
      <c r="P23" s="251">
        <f>SUM(M23:O23)</f>
        <v>0</v>
      </c>
      <c r="Q23" s="252">
        <f>SUM(Q$22:Q$22)</f>
        <v>220015</v>
      </c>
      <c r="R23" s="252">
        <f>SUM(R$22:R$22)</f>
        <v>450413</v>
      </c>
      <c r="S23" s="252">
        <f>SUM(S$22:S$22)</f>
        <v>836095.87999999989</v>
      </c>
      <c r="T23" s="251">
        <f>SUM(Q23:S23)</f>
        <v>1506523.88</v>
      </c>
      <c r="U23" s="252">
        <f>SUM(U$22:U$22)</f>
        <v>0</v>
      </c>
      <c r="V23" s="252">
        <f>SUM(V$22:V$22)</f>
        <v>0</v>
      </c>
      <c r="W23" s="252">
        <f>SUM(W$22:W$22)</f>
        <v>0</v>
      </c>
      <c r="X23" s="251">
        <f>SUM(U23:W23)</f>
        <v>0</v>
      </c>
      <c r="Y23" s="413">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v>7126</v>
      </c>
      <c r="F26" s="249">
        <v>6704</v>
      </c>
      <c r="G26" s="259">
        <f>'Pt 1 Summary of Data'!F21</f>
        <v>5715.9900000000007</v>
      </c>
      <c r="H26" s="251">
        <f>SUM(E26:G26)</f>
        <v>19545.990000000002</v>
      </c>
      <c r="I26" s="258"/>
      <c r="J26" s="249"/>
      <c r="K26" s="259">
        <f>'Pt 1 Summary of Data'!H21</f>
        <v>0</v>
      </c>
      <c r="L26" s="251">
        <f>SUM(I26:K26)</f>
        <v>0</v>
      </c>
      <c r="M26" s="258"/>
      <c r="N26" s="249"/>
      <c r="O26" s="259">
        <f>'Pt 1 Summary of Data'!J21</f>
        <v>0</v>
      </c>
      <c r="P26" s="251">
        <f>SUM(M26:O26)</f>
        <v>0</v>
      </c>
      <c r="Q26" s="258">
        <v>450384</v>
      </c>
      <c r="R26" s="249">
        <v>991910</v>
      </c>
      <c r="S26" s="259">
        <f>'Pt 1 Summary of Data'!L21</f>
        <v>1495720.4000000001</v>
      </c>
      <c r="T26" s="251">
        <f>SUM(Q26:S26)</f>
        <v>2938014.4000000004</v>
      </c>
      <c r="U26" s="258"/>
      <c r="V26" s="249"/>
      <c r="W26" s="259">
        <f>'Pt 1 Summary of Data'!N21</f>
        <v>0</v>
      </c>
      <c r="X26" s="251">
        <f>SUM(U26:W26)</f>
        <v>0</v>
      </c>
      <c r="Y26" s="258"/>
      <c r="Z26" s="249"/>
      <c r="AA26" s="259">
        <f>'Pt 1 Summary of Data'!P21</f>
        <v>0</v>
      </c>
      <c r="AB26" s="251">
        <f>SUM(Y26:AA26)</f>
        <v>0</v>
      </c>
    </row>
    <row r="27" spans="1:28" s="41" customFormat="1" ht="30" x14ac:dyDescent="0.2">
      <c r="B27" s="213"/>
      <c r="C27" s="76">
        <v>2.2000000000000002</v>
      </c>
      <c r="D27" s="215" t="s">
        <v>84</v>
      </c>
      <c r="E27" s="258">
        <v>338.65521076751077</v>
      </c>
      <c r="F27" s="249">
        <v>279.73833920423135</v>
      </c>
      <c r="G27" s="259">
        <f>'Pt 1 Summary of Data'!F35</f>
        <v>245.2201716289197</v>
      </c>
      <c r="H27" s="251">
        <f>SUM(E27:G27)</f>
        <v>863.61372160066185</v>
      </c>
      <c r="I27" s="258"/>
      <c r="J27" s="249"/>
      <c r="K27" s="259">
        <f>'Pt 1 Summary of Data'!H35</f>
        <v>0</v>
      </c>
      <c r="L27" s="251">
        <f>SUM(I27:K27)</f>
        <v>0</v>
      </c>
      <c r="M27" s="258"/>
      <c r="N27" s="249"/>
      <c r="O27" s="259">
        <f>'Pt 1 Summary of Data'!J35</f>
        <v>0</v>
      </c>
      <c r="P27" s="251">
        <f>SUM(M27:O27)</f>
        <v>0</v>
      </c>
      <c r="Q27" s="258">
        <v>22247.455512964039</v>
      </c>
      <c r="R27" s="249">
        <v>41380.497944372364</v>
      </c>
      <c r="S27" s="259">
        <f>'Pt 1 Summary of Data'!L35</f>
        <v>64167.504351280608</v>
      </c>
      <c r="T27" s="251">
        <f>SUM(Q27:S27)</f>
        <v>127795.45780861701</v>
      </c>
      <c r="U27" s="258"/>
      <c r="V27" s="249"/>
      <c r="W27" s="259">
        <f>'Pt 1 Summary of Data'!N35</f>
        <v>0</v>
      </c>
      <c r="X27" s="251">
        <f>SUM(U27:W27)</f>
        <v>0</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6787.3447892324893</v>
      </c>
      <c r="F28" s="259">
        <f t="shared" si="0"/>
        <v>6424.2616607957689</v>
      </c>
      <c r="G28" s="259">
        <f t="shared" si="0"/>
        <v>5470.7698283710806</v>
      </c>
      <c r="H28" s="104">
        <f>H$26-H$27</f>
        <v>18682.376278399341</v>
      </c>
      <c r="I28" s="259">
        <f>I$26-I$27</f>
        <v>0</v>
      </c>
      <c r="J28" s="259">
        <f>J$26-J$27</f>
        <v>0</v>
      </c>
      <c r="K28" s="259">
        <f t="shared" si="0"/>
        <v>0</v>
      </c>
      <c r="L28" s="104">
        <f>L$26-L$27</f>
        <v>0</v>
      </c>
      <c r="M28" s="259">
        <f t="shared" si="0"/>
        <v>0</v>
      </c>
      <c r="N28" s="259">
        <f t="shared" si="0"/>
        <v>0</v>
      </c>
      <c r="O28" s="259">
        <f t="shared" si="0"/>
        <v>0</v>
      </c>
      <c r="P28" s="104">
        <f>P$26-P$27</f>
        <v>0</v>
      </c>
      <c r="Q28" s="259">
        <f t="shared" si="0"/>
        <v>428136.54448703595</v>
      </c>
      <c r="R28" s="259">
        <f t="shared" si="0"/>
        <v>950529.50205562764</v>
      </c>
      <c r="S28" s="259">
        <f t="shared" si="0"/>
        <v>1431552.8956487195</v>
      </c>
      <c r="T28" s="104">
        <f>T$26-T$27</f>
        <v>2810218.9421913833</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v>29</v>
      </c>
      <c r="F30" s="264">
        <v>28</v>
      </c>
      <c r="G30" s="265">
        <f>'Pt 1 Summary of Data'!F49</f>
        <v>23</v>
      </c>
      <c r="H30" s="266">
        <f>SUM(E30:G30)</f>
        <v>80</v>
      </c>
      <c r="I30" s="267"/>
      <c r="J30" s="264"/>
      <c r="K30" s="268">
        <f>'Pt 1 Summary of Data'!H49</f>
        <v>0</v>
      </c>
      <c r="L30" s="266">
        <f>SUM(I30:K30)</f>
        <v>0</v>
      </c>
      <c r="M30" s="267"/>
      <c r="N30" s="264"/>
      <c r="O30" s="268">
        <f>'Pt 1 Summary of Data'!J49</f>
        <v>0</v>
      </c>
      <c r="P30" s="266">
        <f>SUM(M30:O30)</f>
        <v>0</v>
      </c>
      <c r="Q30" s="263">
        <v>680</v>
      </c>
      <c r="R30" s="264">
        <v>1533</v>
      </c>
      <c r="S30" s="265">
        <f>'Pt 1 Summary of Data'!L49</f>
        <v>2464.25</v>
      </c>
      <c r="T30" s="266">
        <f>SUM(Q30:S30)</f>
        <v>4677.25</v>
      </c>
      <c r="U30" s="267"/>
      <c r="V30" s="264"/>
      <c r="W30" s="268">
        <f>'Pt 1 Summary of Data'!N49</f>
        <v>0</v>
      </c>
      <c r="X30" s="266">
        <f>SUM(U30:W30)</f>
        <v>0</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0.53608772518814007</v>
      </c>
      <c r="U33" s="277"/>
      <c r="V33" s="278"/>
      <c r="W33" s="278"/>
      <c r="X33" s="279" t="str">
        <f>IF(X30&lt;1000,"Not Required to Calculate",X23/X28)</f>
        <v>Not Required to Calculate</v>
      </c>
      <c r="Y33" s="277"/>
      <c r="Z33" s="278"/>
      <c r="AA33" s="278"/>
      <c r="AB33" s="414"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Mutual of Omaha Insurance Company</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G18" sqref="G18"/>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Mutual of Omaha Insurance Company</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2022-07-15T20:11:39Z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