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24226"/>
  <xr:revisionPtr revIDLastSave="0" documentId="13_ncr:1_{8B892666-CD6F-443D-BCE5-B8F20F8FE544}" xr6:coauthVersionLast="47" xr6:coauthVersionMax="47" xr10:uidLastSave="{00000000-0000-0000-0000-000000000000}"/>
  <bookViews>
    <workbookView xWindow="-120" yWindow="-120" windowWidth="29040" windowHeight="15840" tabRatio="646"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10" l="1"/>
  <c r="Y22" i="10" l="1"/>
  <c r="U22" i="10"/>
  <c r="N29" i="4" l="1"/>
  <c r="N28" i="4"/>
  <c r="N24" i="18"/>
  <c r="N23" i="18"/>
  <c r="N22" i="18"/>
  <c r="P28" i="4" l="1"/>
  <c r="P29" i="4"/>
  <c r="P34" i="4"/>
  <c r="P33" i="4"/>
  <c r="P32" i="4"/>
  <c r="P31" i="4"/>
  <c r="P39" i="4"/>
  <c r="P38" i="4"/>
  <c r="P43" i="4"/>
  <c r="P42" i="4"/>
  <c r="P41" i="4"/>
  <c r="P48" i="4"/>
  <c r="P47" i="4"/>
  <c r="N48" i="4"/>
  <c r="N47" i="4"/>
  <c r="N43" i="4"/>
  <c r="N42" i="4"/>
  <c r="N41" i="4"/>
  <c r="N39" i="4"/>
  <c r="N38" i="4"/>
  <c r="N34" i="4"/>
  <c r="N33" i="4"/>
  <c r="N32" i="4"/>
  <c r="N31" i="4"/>
  <c r="Z22" i="10" l="1"/>
  <c r="V22" i="10"/>
  <c r="R22" i="10"/>
  <c r="P25" i="18" l="1"/>
  <c r="P24" i="18"/>
  <c r="P23" i="18"/>
  <c r="P22" i="18"/>
  <c r="N25" i="18"/>
  <c r="L25" i="18"/>
  <c r="L24" i="18"/>
  <c r="L23" i="18"/>
  <c r="L22" i="18"/>
  <c r="E52" i="4" l="1"/>
  <c r="E51" i="4"/>
  <c r="L48" i="4"/>
  <c r="L47" i="4"/>
  <c r="L43" i="4"/>
  <c r="L42" i="4"/>
  <c r="L41" i="4"/>
  <c r="L39" i="4"/>
  <c r="L38" i="4"/>
  <c r="L34" i="4"/>
  <c r="L33" i="4"/>
  <c r="L32" i="4"/>
  <c r="L31" i="4"/>
  <c r="L29" i="4"/>
  <c r="L28"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27" i="10"/>
  <c r="T28" i="10" s="1"/>
  <c r="T33" i="10" s="1"/>
  <c r="S28" i="10"/>
  <c r="X33" i="10"/>
  <c r="AA28" i="10"/>
  <c r="K28" i="10"/>
  <c r="G28" i="10"/>
  <c r="L33" i="10"/>
  <c r="P33" i="10"/>
  <c r="H33" i="10"/>
  <c r="O28" i="10"/>
</calcChain>
</file>

<file path=xl/sharedStrings.xml><?xml version="1.0" encoding="utf-8"?>
<sst xmlns="http://schemas.openxmlformats.org/spreadsheetml/2006/main" count="339" uniqueCount="203">
  <si>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</si>
  <si>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</si>
  <si>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</si>
  <si>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</si>
  <si>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</si>
  <si>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</si>
  <si>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</si>
  <si>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</si>
  <si>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</si>
  <si>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</si>
  <si>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</si>
  <si>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</si>
  <si>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</si>
  <si>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</si>
  <si>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</si>
  <si>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</si>
  <si>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</si>
  <si>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</si>
  <si>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</si>
  <si>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</si>
  <si>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</si>
  <si>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</si>
  <si>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</si>
  <si>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</si>
  <si>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</si>
  <si>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</si>
  <si>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</si>
  <si>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</si>
  <si>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</si>
  <si>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</si>
  <si>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</si>
  <si>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</si>
  <si>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</si>
  <si>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</si>
  <si>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</si>
  <si>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</si>
  <si>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</si>
  <si>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</si>
  <si>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</si>
  <si>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</si>
  <si>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</si>
  <si>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</si>
  <si>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</si>
  <si>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</si>
  <si>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</si>
  <si>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</si>
  <si>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</si>
  <si>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</si>
  <si>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</si>
  <si>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</si>
  <si>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</si>
  <si>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</si>
  <si>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</si>
  <si>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</si>
  <si>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</si>
  <si>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</si>
  <si>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</si>
  <si>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</si>
  <si>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</si>
  <si>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</si>
  <si>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</si>
  <si>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</si>
  <si>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</si>
  <si>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</si>
  <si>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</si>
  <si>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</si>
  <si>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</si>
  <si>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</si>
  <si>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</si>
  <si>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</si>
  <si>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</si>
  <si>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</si>
  <si>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</si>
  <si>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</si>
  <si>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</si>
  <si>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</si>
  <si>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</si>
  <si>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</si>
  <si>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</si>
  <si>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</si>
  <si>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</si>
  <si>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</si>
  <si>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</si>
  <si>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</si>
  <si>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</si>
  <si>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</si>
  <si>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</si>
  <si>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</si>
  <si>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</si>
  <si>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</si>
  <si>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</si>
  <si>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</si>
  <si>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</si>
  <si>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</si>
  <si>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</si>
  <si>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</si>
  <si>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</si>
  <si>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</si>
  <si>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</si>
  <si>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</si>
  <si>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</si>
  <si>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</si>
  <si>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</si>
  <si>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</si>
  <si>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</si>
  <si>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</si>
  <si>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</si>
  <si>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</si>
  <si>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</si>
  <si>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</si>
  <si>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</si>
  <si>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</si>
  <si>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</si>
  <si>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</si>
  <si>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</si>
  <si>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</si>
  <si>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</si>
  <si>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</si>
  <si>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</si>
  <si>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</si>
  <si>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</si>
  <si>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</si>
  <si>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</si>
  <si>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</si>
  <si>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</si>
  <si>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</si>
  <si>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</si>
  <si>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</si>
  <si>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</si>
  <si>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</si>
  <si>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</si>
  <si>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</si>
  <si>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</si>
  <si>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</si>
  <si>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</si>
  <si>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</si>
  <si>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</si>
  <si>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</si>
  <si>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</si>
  <si>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</si>
  <si>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</si>
  <si>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</si>
  <si>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</si>
  <si>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</si>
  <si>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</si>
  <si>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</si>
  <si>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</si>
  <si>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</si>
  <si>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</si>
  <si>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</si>
  <si>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</si>
  <si>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</si>
  <si>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</si>
  <si>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</si>
  <si>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</si>
  <si>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</si>
  <si>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</si>
  <si>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</si>
  <si>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</si>
  <si>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</si>
  <si>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Metropolitan Life Insurance Company</t>
  </si>
  <si>
    <t>None</t>
  </si>
  <si>
    <t xml:space="preserve">No </t>
  </si>
  <si>
    <t>Line 2.1 - Claims Paid</t>
  </si>
  <si>
    <t>Line 2.2 - Direct Claim Liability</t>
  </si>
  <si>
    <t>Lines 2.4 through 2.10</t>
  </si>
  <si>
    <t>These Lines are not applicable to the Company's business.</t>
  </si>
  <si>
    <t>Line 3.1a - Federal Income Taxes</t>
  </si>
  <si>
    <t>Line 3.1b - PPACA Section 9010 Fees</t>
  </si>
  <si>
    <t>Line 3.1b - Federal Unemployment Taxes</t>
  </si>
  <si>
    <t>Line 3.1b - Social Security Taxes</t>
  </si>
  <si>
    <t>Line 3.1b - Other Federal Taxes</t>
  </si>
  <si>
    <t>Federal Unemployment tax expense was allocated in the same manner as Social Security tax expense.</t>
  </si>
  <si>
    <t>Other Federal tax expense was allocated in the same manner as Social Security tax expense.</t>
  </si>
  <si>
    <t>Line 3.2a - State Income Tax</t>
  </si>
  <si>
    <t>Line 3.2a - Other State Taxes</t>
  </si>
  <si>
    <t>Line 3.2b - Premium Taxes</t>
  </si>
  <si>
    <t>The Company has no State Income Tax expense in California, as the Company pays premium tax in lieu of state income tax.</t>
  </si>
  <si>
    <t>Other State Tax expense was allocated in the same manner as Social Security tax expense.</t>
  </si>
  <si>
    <t>Premium Tax expense is based on the actual premium tax rate in California.  There was no allocation used.</t>
  </si>
  <si>
    <t>None.</t>
  </si>
  <si>
    <t>Line 3.2c - Community Benefit Expenditures</t>
  </si>
  <si>
    <t>Line 3.3 - Regulatory Licenses and Fees</t>
  </si>
  <si>
    <t>Line 4.1 - Direct Sales Salaries and Benefits</t>
  </si>
  <si>
    <t>Direct Sales Salaries and Benefits expense was allocated in the same manner as Social Security tax expense.</t>
  </si>
  <si>
    <t>Line 4.2 - Broker Commissions</t>
  </si>
  <si>
    <t>Line 4.3a - Sales and Use Tax</t>
  </si>
  <si>
    <t>Line 4.3b - Fines and Penalties of Regulatory Authorities</t>
  </si>
  <si>
    <t>Line 4.4 - Other General and Administrative Expenses</t>
  </si>
  <si>
    <t>Sales and Use Tax expense was allocated in the same manner as Social Security tax expense.</t>
  </si>
  <si>
    <t xml:space="preserve">Other General and Administrative expense was allocated in the same manner as Social Security tax expense. </t>
  </si>
  <si>
    <t>The Company had no deferred experience in the prior year or current year.</t>
  </si>
  <si>
    <t>n/a</t>
  </si>
  <si>
    <t>Federal income tax expense was allocated to the Individual, Small Group and Large Group columns, and to the Company's business in other states, in proportion to taxable income.</t>
  </si>
  <si>
    <t>Social Security tax expense was allocated to the Individual, Small Group and Large Group columns, and to the Company's business in other states, in proportion to adjusted member months.  Adjusted member months take into account the fact that Individuals and Small Groups require more administrative effort per member than Large Groups.</t>
  </si>
  <si>
    <t>Broker Commission expense is the actual commissions paid for policies issued in California, in the Individual, Small Group and Large Group columns.  There was no allocation used.</t>
  </si>
  <si>
    <t>Fines and Penalties were allocated to the Individual, Small Group and Large Group columns, and to the Company's business in other states, in proportion to premium revenue.</t>
  </si>
  <si>
    <t>The company did not transfer any business to another entity in 2020.</t>
  </si>
  <si>
    <t>2021</t>
  </si>
  <si>
    <t>Claims paid on Lines 2.1a and 2.1b is the actual paid claims for the policies issued in California, in both the Small Group and Large Group columns.  There was no allocation used.</t>
  </si>
  <si>
    <t>The claim liability was allocated to the Individual, Small Group and Large Group columns, and to the Company's business in other states, in proportion to claims paid during 2021.</t>
  </si>
  <si>
    <t>Not applicable as there were no PPACA fees in 2021.</t>
  </si>
  <si>
    <t>Regulatory expenses that are specific to California are included in this report, and expenses that are specific to other states are excluded.  California expenses were allocated to the Individual, Small Group and Large Group columns in proportion to premium revenue.  Expenses that are not specific to a state were allocated to the Individual, Small Group and Large Group columns, and to the Company's business in other states, in proportion to premium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</si>
</sst>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4"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3" xfId="325" applyFont="1" applyBorder="1" applyAlignment="1" applyProtection="1">
      <alignment wrapText="1"/>
    </xf>
    <xf numFmtId="0" fontId="31" fillId="0" borderId="64"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6"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3" xfId="0" applyFont="1" applyFill="1" applyBorder="1" applyAlignment="1" applyProtection="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pplyProtection="1">
      <alignment horizontal="left" indent="2"/>
    </xf>
    <xf numFmtId="0" fontId="30" fillId="0" borderId="81" xfId="0" applyFont="1" applyBorder="1" applyAlignment="1" applyProtection="1">
      <alignment horizontal="left" indent="2"/>
    </xf>
    <xf numFmtId="0" fontId="30" fillId="0" borderId="79"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5" xfId="0" applyFont="1" applyFill="1" applyBorder="1" applyAlignment="1" applyProtection="1">
      <alignment horizontal="left"/>
    </xf>
    <xf numFmtId="0" fontId="30" fillId="29" borderId="75" xfId="0" applyFont="1" applyFill="1" applyBorder="1" applyAlignment="1" applyProtection="1">
      <alignment horizontal="left" indent="2"/>
    </xf>
    <xf numFmtId="0" fontId="30" fillId="28" borderId="78" xfId="0" applyFont="1" applyFill="1" applyBorder="1" applyAlignment="1" applyProtection="1">
      <alignment horizontal="left"/>
    </xf>
    <xf numFmtId="0" fontId="30" fillId="28" borderId="80"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4" borderId="75"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7" xfId="126" applyFont="1" applyBorder="1" applyAlignment="1" applyProtection="1"/>
    <xf numFmtId="49" fontId="30" fillId="0" borderId="67"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69"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7" xfId="0" applyFont="1" applyFill="1" applyBorder="1" applyAlignment="1" applyProtection="1"/>
    <xf numFmtId="0" fontId="30" fillId="29" borderId="60" xfId="0" applyFont="1" applyFill="1" applyBorder="1" applyAlignment="1" applyProtection="1"/>
    <xf numFmtId="0" fontId="30" fillId="0" borderId="77"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Fill="1" applyBorder="1" applyAlignment="1" applyProtection="1"/>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32" xfId="0" applyFont="1" applyFill="1" applyBorder="1" applyAlignment="1" applyProtection="1"/>
    <xf numFmtId="0" fontId="30" fillId="0" borderId="54" xfId="0" applyFont="1" applyFill="1" applyBorder="1" applyAlignment="1" applyProtection="1">
      <alignment vertical="top"/>
    </xf>
    <xf numFmtId="0" fontId="30" fillId="0" borderId="70"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2" xfId="0" applyFont="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5" xfId="0" applyFont="1" applyFill="1" applyBorder="1" applyAlignment="1" applyProtection="1">
      <alignment wrapText="1"/>
    </xf>
    <xf numFmtId="0" fontId="31" fillId="24" borderId="61"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0" xfId="0" applyFont="1" applyFill="1" applyBorder="1" applyAlignment="1" applyProtection="1">
      <alignment vertical="top" wrapText="1"/>
      <protection locked="0"/>
    </xf>
    <xf numFmtId="0" fontId="0" fillId="0" borderId="74" xfId="0" applyFont="1" applyBorder="1" applyAlignment="1" applyProtection="1">
      <alignment horizontal="left" wrapText="1" indent="3"/>
      <protection locked="0"/>
    </xf>
    <xf numFmtId="0" fontId="4" fillId="0" borderId="77" xfId="0" applyFont="1" applyBorder="1" applyAlignment="1" applyProtection="1">
      <alignment wrapText="1"/>
      <protection locked="0"/>
    </xf>
    <xf numFmtId="0" fontId="41" fillId="0" borderId="77" xfId="0" applyFont="1" applyBorder="1" applyAlignment="1" applyProtection="1">
      <alignment wrapText="1"/>
      <protection locked="0"/>
    </xf>
    <xf numFmtId="0" fontId="40" fillId="0" borderId="74" xfId="0" applyFont="1" applyBorder="1" applyAlignment="1" applyProtection="1">
      <alignment horizontal="left" wrapText="1" indent="3"/>
      <protection locked="0"/>
    </xf>
    <xf numFmtId="0" fontId="40" fillId="0" borderId="79" xfId="0" applyFont="1" applyBorder="1" applyAlignment="1" applyProtection="1">
      <alignment horizontal="left" wrapText="1" indent="3"/>
      <protection locked="0"/>
    </xf>
    <xf numFmtId="0" fontId="0" fillId="0" borderId="79" xfId="0" applyFont="1" applyFill="1" applyBorder="1" applyAlignment="1" applyProtection="1">
      <alignment horizontal="left" wrapText="1" indent="3"/>
      <protection locked="0"/>
    </xf>
    <xf numFmtId="10" fontId="30" fillId="0" borderId="70" xfId="0" applyNumberFormat="1" applyFont="1" applyFill="1" applyBorder="1" applyAlignment="1" applyProtection="1">
      <alignment horizontal="center" vertical="top" wrapText="1"/>
      <protection locked="0"/>
    </xf>
    <xf numFmtId="164" fontId="30" fillId="0" borderId="24" xfId="81" applyNumberFormat="1" applyFont="1" applyFill="1" applyBorder="1" applyAlignment="1" applyProtection="1">
      <alignment horizontal="center" vertical="top"/>
      <protection locked="0"/>
    </xf>
    <xf numFmtId="164" fontId="4" fillId="0" borderId="24" xfId="81" applyNumberFormat="1" applyBorder="1" applyAlignment="1" applyProtection="1">
      <alignment vertical="top"/>
      <protection locked="0"/>
    </xf>
    <xf numFmtId="164" fontId="30" fillId="0" borderId="44" xfId="81" applyNumberFormat="1" applyFont="1" applyBorder="1" applyAlignment="1" applyProtection="1">
      <alignment horizontal="center" vertical="top"/>
      <protection locked="0"/>
    </xf>
    <xf numFmtId="164" fontId="30" fillId="0" borderId="57" xfId="81" applyNumberFormat="1" applyFont="1" applyBorder="1" applyAlignment="1" applyProtection="1">
      <alignment vertical="top"/>
      <protection locked="0"/>
    </xf>
    <xf numFmtId="164" fontId="30" fillId="0" borderId="47" xfId="81" applyNumberFormat="1" applyFont="1" applyBorder="1" applyAlignment="1" applyProtection="1">
      <alignment vertical="top"/>
      <protection locked="0"/>
    </xf>
    <xf numFmtId="164" fontId="30" fillId="0" borderId="24" xfId="81" applyNumberFormat="1" applyFont="1" applyBorder="1" applyAlignment="1" applyProtection="1">
      <alignment horizontal="center" vertical="top"/>
      <protection locked="0"/>
    </xf>
    <xf numFmtId="164" fontId="30" fillId="0" borderId="24" xfId="81" applyNumberFormat="1" applyFont="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ifornia%20MLR%20Reports/Report%20for%202018%20Calendar%20Year/MLIC%20Report%20-%202018/TAD%202018%20CA%20MLR%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18"/>
      <sheetName val="TakeAlong_CA_MLR_RESULTS"/>
      <sheetName val="Tax Credit Detail"/>
    </sheetNames>
    <sheetDataSet>
      <sheetData sheetId="0">
        <row r="86">
          <cell r="O86">
            <v>1011238.8419555743</v>
          </cell>
        </row>
        <row r="87">
          <cell r="O87">
            <v>353933.94468445104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7" sqref="C7"/>
    </sheetView>
  </sheetViews>
  <sheetFormatPr defaultColWidth="9.140625" defaultRowHeight="15" x14ac:dyDescent="0.2"/>
  <cols>
    <col min="1" max="1" width="2.42578125" style="25" bestFit="1" customWidth="1"/>
    <col min="2" max="2" width="70.42578125" style="25" bestFit="1" customWidth="1"/>
    <col min="3" max="3" width="43.42578125" style="25"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34" t="s">
        <v>198</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t="s">
        <v>161</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9"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A5" zoomScale="70" zoomScaleNormal="70" workbookViewId="0">
      <selection activeCell="C7" sqref="C7"/>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0" width="19.42578125" style="25" hidden="1" customWidth="1"/>
    <col min="11"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79"/>
      <c r="C6" s="380"/>
      <c r="D6" s="388">
        <f>'Cover Page'!C7</f>
        <v>0</v>
      </c>
      <c r="E6" s="332"/>
      <c r="F6" s="333"/>
      <c r="G6" s="25"/>
      <c r="H6" s="50" t="str">
        <f>'Cover Page'!C10</f>
        <v xml:space="preserve">No </v>
      </c>
      <c r="I6" s="25"/>
      <c r="J6" s="25"/>
      <c r="K6" s="51"/>
      <c r="L6" s="51"/>
      <c r="M6" s="25"/>
      <c r="N6" s="52"/>
      <c r="O6" s="25"/>
      <c r="P6" s="25"/>
    </row>
    <row r="7" spans="1:16" s="49" customFormat="1" ht="15.75" x14ac:dyDescent="0.25">
      <c r="A7" s="43"/>
      <c r="B7" s="44" t="s">
        <v>88</v>
      </c>
      <c r="C7" s="45"/>
      <c r="D7" s="45"/>
      <c r="E7" s="333"/>
      <c r="F7" s="333"/>
      <c r="G7" s="25"/>
      <c r="H7" s="39"/>
      <c r="K7" s="51"/>
      <c r="L7" s="51"/>
      <c r="M7" s="25"/>
      <c r="N7" s="39"/>
    </row>
    <row r="8" spans="1:16" s="49" customFormat="1" ht="15" customHeight="1" x14ac:dyDescent="0.2">
      <c r="A8" s="43"/>
      <c r="B8" s="381"/>
      <c r="C8" s="380"/>
      <c r="D8" s="195" t="str">
        <f>'Cover Page'!C8</f>
        <v>Metropolitan Life Insurance Company</v>
      </c>
      <c r="E8" s="333"/>
      <c r="F8" s="333"/>
      <c r="G8" s="25"/>
      <c r="H8" s="53"/>
      <c r="K8" s="378"/>
      <c r="L8" s="378"/>
      <c r="M8" s="25"/>
      <c r="N8" s="53"/>
    </row>
    <row r="9" spans="1:16" s="49" customFormat="1" ht="18" customHeight="1" x14ac:dyDescent="0.25">
      <c r="A9" s="43"/>
      <c r="B9" s="54" t="s">
        <v>90</v>
      </c>
      <c r="C9" s="45"/>
      <c r="D9" s="45"/>
      <c r="E9" s="343" t="s">
        <v>105</v>
      </c>
      <c r="F9" s="333"/>
      <c r="H9" s="43"/>
      <c r="I9" s="25"/>
      <c r="J9" s="25"/>
      <c r="K9" s="55"/>
      <c r="L9" s="55"/>
      <c r="N9" s="43"/>
      <c r="O9" s="25"/>
      <c r="P9" s="25"/>
    </row>
    <row r="10" spans="1:16" s="49" customFormat="1" ht="15" customHeight="1" x14ac:dyDescent="0.2">
      <c r="A10" s="43"/>
      <c r="B10" s="382"/>
      <c r="C10" s="380"/>
      <c r="D10" s="195" t="str">
        <f>'Cover Page'!C9</f>
        <v>None</v>
      </c>
      <c r="E10" s="333"/>
      <c r="F10" s="333"/>
      <c r="G10" s="25"/>
      <c r="H10" s="52"/>
      <c r="K10" s="378"/>
      <c r="L10" s="378"/>
      <c r="M10" s="25"/>
      <c r="N10" s="52"/>
    </row>
    <row r="11" spans="1:16" s="49" customFormat="1" ht="15.75" x14ac:dyDescent="0.25">
      <c r="A11" s="43"/>
      <c r="B11" s="54" t="s">
        <v>85</v>
      </c>
      <c r="C11" s="45"/>
      <c r="D11" s="45"/>
      <c r="E11" s="333"/>
      <c r="F11" s="333"/>
      <c r="H11" s="56"/>
      <c r="I11" s="25"/>
      <c r="J11" s="25"/>
      <c r="K11" s="55"/>
      <c r="L11" s="55"/>
      <c r="N11" s="56"/>
      <c r="O11" s="25"/>
      <c r="P11" s="25"/>
    </row>
    <row r="12" spans="1:16" s="49" customFormat="1" x14ac:dyDescent="0.2">
      <c r="A12" s="43"/>
      <c r="B12" s="382"/>
      <c r="C12" s="380"/>
      <c r="D12" s="195" t="str">
        <f>'Cover Page'!C6</f>
        <v>2021</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7"/>
      <c r="F14" s="318"/>
      <c r="G14" s="318" t="s">
        <v>33</v>
      </c>
      <c r="H14" s="318"/>
      <c r="I14" s="318"/>
      <c r="J14" s="318"/>
      <c r="K14" s="317"/>
      <c r="L14" s="318"/>
      <c r="M14" s="318" t="s">
        <v>33</v>
      </c>
      <c r="N14" s="318"/>
      <c r="O14" s="318"/>
      <c r="P14" s="330"/>
    </row>
    <row r="15" spans="1:16" ht="13.7" customHeight="1" thickBot="1" x14ac:dyDescent="0.25">
      <c r="B15" s="24"/>
      <c r="C15" s="24"/>
      <c r="D15" s="41"/>
      <c r="E15" s="320"/>
      <c r="F15" s="321"/>
      <c r="G15" s="322" t="s">
        <v>106</v>
      </c>
      <c r="H15" s="321"/>
      <c r="I15" s="321"/>
      <c r="J15" s="323"/>
      <c r="K15" s="320"/>
      <c r="L15" s="321"/>
      <c r="M15" s="322" t="s">
        <v>107</v>
      </c>
      <c r="N15" s="321"/>
      <c r="O15" s="321"/>
      <c r="P15" s="323"/>
    </row>
    <row r="16" spans="1:16" ht="16.5" customHeight="1" thickBot="1" x14ac:dyDescent="0.3">
      <c r="B16" s="24"/>
      <c r="C16" s="24"/>
      <c r="D16" s="41"/>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4"/>
      <c r="C18" s="311"/>
      <c r="D18" s="316" t="s">
        <v>151</v>
      </c>
      <c r="E18" s="62" t="str">
        <f>"12/31/"&amp;""&amp;'Cover Page'!C$6</f>
        <v>12/31/2021</v>
      </c>
      <c r="F18" s="63">
        <f>DATE(YEAR(E18)+0,MONTH(E18)+3,DAY(E18)+0)</f>
        <v>44651</v>
      </c>
      <c r="G18" s="62" t="str">
        <f>"12/31/"&amp;""&amp;'Cover Page'!C$6</f>
        <v>12/31/2021</v>
      </c>
      <c r="H18" s="64">
        <f>DATE(YEAR(G18)+0,MONTH(G18)+3,DAY(G18)+0)</f>
        <v>44651</v>
      </c>
      <c r="I18" s="62" t="str">
        <f>"12/31/"&amp;""&amp;'Cover Page'!C$6</f>
        <v>12/31/2021</v>
      </c>
      <c r="J18" s="64">
        <f>DATE(YEAR(I18)+0,MONTH(I18)+3,DAY(I18)+0)</f>
        <v>44651</v>
      </c>
      <c r="K18" s="62" t="str">
        <f>"12/31/"&amp;""&amp;'Cover Page'!C$6</f>
        <v>12/31/2021</v>
      </c>
      <c r="L18" s="64">
        <f>DATE(YEAR(K18)+0,MONTH(K18)+3,DAY(K18)+0)</f>
        <v>44651</v>
      </c>
      <c r="M18" s="62" t="str">
        <f>"12/31/"&amp;""&amp;'Cover Page'!C$6</f>
        <v>12/31/2021</v>
      </c>
      <c r="N18" s="64">
        <f>DATE(YEAR(M18)+0,MONTH(M18)+3,DAY(M18)+0)</f>
        <v>44651</v>
      </c>
      <c r="O18" s="62" t="str">
        <f>"12/31/"&amp;""&amp;'Cover Page'!C$6</f>
        <v>12/31/2021</v>
      </c>
      <c r="P18" s="64">
        <f>DATE(YEAR(O18)+0,MONTH(O18)+3,DAY(O18)+0)</f>
        <v>44651</v>
      </c>
    </row>
    <row r="19" spans="2:16" s="39" customFormat="1" ht="16.5" thickBot="1" x14ac:dyDescent="0.25">
      <c r="B19" s="312"/>
      <c r="C19" s="313"/>
      <c r="D19" s="315"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3"/>
      <c r="P20" s="74"/>
    </row>
    <row r="21" spans="2:16" x14ac:dyDescent="0.2">
      <c r="B21" s="78"/>
      <c r="C21" s="79">
        <v>1.1000000000000001</v>
      </c>
      <c r="D21" s="80" t="s">
        <v>38</v>
      </c>
      <c r="E21" s="81">
        <f>'Pt 2 Premium and Claims'!E22+'Pt 2 Premium and Claims'!E23-'Pt 2 Premium and Claims'!E24-'Pt 2 Premium and Claims'!E25</f>
        <v>0</v>
      </c>
      <c r="F21" s="82">
        <f>'Pt 2 Premium and Claims'!F22+'Pt 2 Premium and Claims'!F23-'Pt 2 Premium and Claims'!F24-'Pt 2 Premium and Claims'!F25</f>
        <v>0</v>
      </c>
      <c r="G21" s="83">
        <f>'Pt 2 Premium and Claims'!G22+'Pt 2 Premium and Claims'!G23-'Pt 2 Premium and Claims'!G24-'Pt 2 Premium and Claims'!G25</f>
        <v>0</v>
      </c>
      <c r="H21" s="82">
        <f>'Pt 2 Premium and Claims'!H22+'Pt 2 Premium and Claims'!H23-'Pt 2 Premium and Claims'!H24-'Pt 2 Premium and Claims'!H25</f>
        <v>0</v>
      </c>
      <c r="I21" s="81">
        <f>'Pt 2 Premium and Claims'!I22+'Pt 2 Premium and Claims'!I23-'Pt 2 Premium and Claims'!I24-'Pt 2 Premium and Claims'!I25</f>
        <v>0</v>
      </c>
      <c r="J21" s="82">
        <f>'Pt 2 Premium and Claims'!J22+'Pt 2 Premium and Claims'!J23-'Pt 2 Premium and Claims'!J24-'Pt 2 Premium and Claims'!J25</f>
        <v>0</v>
      </c>
      <c r="K21" s="81">
        <f>'Pt 2 Premium and Claims'!K22+'Pt 2 Premium and Claims'!K23-'Pt 2 Premium and Claims'!K24-'Pt 2 Premium and Claims'!K25</f>
        <v>8267577.3533342928</v>
      </c>
      <c r="L21" s="82">
        <f>'Pt 2 Premium and Claims'!L22+'Pt 2 Premium and Claims'!L23-'Pt 2 Premium and Claims'!L24-'Pt 2 Premium and Claims'!L25</f>
        <v>8267577.3533342928</v>
      </c>
      <c r="M21" s="81">
        <f>'Pt 2 Premium and Claims'!M22+'Pt 2 Premium and Claims'!M23-'Pt 2 Premium and Claims'!M24-'Pt 2 Premium and Claims'!M25</f>
        <v>74786769.877306148</v>
      </c>
      <c r="N21" s="82">
        <f>'Pt 2 Premium and Claims'!N22+'Pt 2 Premium and Claims'!N23-'Pt 2 Premium and Claims'!N24-'Pt 2 Premium and Claims'!N25</f>
        <v>74786769.877306148</v>
      </c>
      <c r="O21" s="81">
        <f>'Pt 2 Premium and Claims'!O22+'Pt 2 Premium and Claims'!O23-'Pt 2 Premium and Claims'!O24-'Pt 2 Premium and Claims'!O25</f>
        <v>280915117.95626444</v>
      </c>
      <c r="P21" s="82">
        <f>'Pt 2 Premium and Claims'!P22+'Pt 2 Premium and Claims'!P23-'Pt 2 Premium and Claims'!P24-'Pt 2 Premium and Claims'!P25</f>
        <v>280915117.95626444</v>
      </c>
    </row>
    <row r="22" spans="2:16" s="39" customFormat="1" x14ac:dyDescent="0.2">
      <c r="B22" s="84"/>
      <c r="C22" s="85"/>
      <c r="D22" s="86"/>
      <c r="E22" s="87"/>
      <c r="F22" s="88"/>
      <c r="G22" s="89"/>
      <c r="H22" s="90"/>
      <c r="I22" s="87"/>
      <c r="J22" s="91"/>
      <c r="K22" s="87"/>
      <c r="L22" s="88"/>
      <c r="M22" s="87"/>
      <c r="N22" s="90"/>
      <c r="O22" s="87"/>
      <c r="P22" s="88"/>
    </row>
    <row r="23" spans="2:16" s="39" customFormat="1" x14ac:dyDescent="0.2">
      <c r="B23" s="70" t="s">
        <v>1</v>
      </c>
      <c r="C23" s="71" t="s">
        <v>6</v>
      </c>
      <c r="D23" s="92"/>
      <c r="E23" s="77"/>
      <c r="F23" s="93"/>
      <c r="G23" s="75"/>
      <c r="H23" s="94"/>
      <c r="I23" s="77"/>
      <c r="J23" s="95"/>
      <c r="K23" s="77"/>
      <c r="L23" s="93"/>
      <c r="M23" s="77"/>
      <c r="N23" s="94"/>
      <c r="O23" s="77"/>
      <c r="P23" s="93"/>
    </row>
    <row r="24" spans="2:16" s="39" customFormat="1" x14ac:dyDescent="0.2">
      <c r="B24" s="96"/>
      <c r="C24" s="97">
        <v>2.1</v>
      </c>
      <c r="D24" s="80" t="s">
        <v>133</v>
      </c>
      <c r="E24" s="81">
        <f>'Pt 2 Premium and Claims'!E51</f>
        <v>0</v>
      </c>
      <c r="F24" s="82">
        <f>'Pt 2 Premium and Claims'!F51</f>
        <v>0</v>
      </c>
      <c r="G24" s="83">
        <f>'Pt 2 Premium and Claims'!G51</f>
        <v>0</v>
      </c>
      <c r="H24" s="82">
        <f>'Pt 2 Premium and Claims'!H51</f>
        <v>0</v>
      </c>
      <c r="I24" s="81">
        <f>'Pt 2 Premium and Claims'!I51</f>
        <v>0</v>
      </c>
      <c r="J24" s="82">
        <f>'Pt 2 Premium and Claims'!J51</f>
        <v>0</v>
      </c>
      <c r="K24" s="81">
        <f>'Pt 2 Premium and Claims'!K51</f>
        <v>7027849.404405416</v>
      </c>
      <c r="L24" s="82">
        <f>'Pt 2 Premium and Claims'!L51</f>
        <v>7415125.9690700928</v>
      </c>
      <c r="M24" s="81">
        <f>'Pt 2 Premium and Claims'!M51</f>
        <v>48332287.302135289</v>
      </c>
      <c r="N24" s="82">
        <f>'Pt 2 Premium and Claims'!N51</f>
        <v>47105516.38055981</v>
      </c>
      <c r="O24" s="81">
        <f>'Pt 2 Premium and Claims'!O51</f>
        <v>217684607.34434572</v>
      </c>
      <c r="P24" s="82">
        <f>'Pt 2 Premium and Claims'!P51</f>
        <v>213201880.62258294</v>
      </c>
    </row>
    <row r="25" spans="2:16" s="39" customFormat="1" x14ac:dyDescent="0.2">
      <c r="B25" s="98"/>
      <c r="C25" s="99"/>
      <c r="D25" s="86"/>
      <c r="E25" s="87"/>
      <c r="F25" s="88"/>
      <c r="G25" s="89"/>
      <c r="H25" s="90"/>
      <c r="I25" s="87"/>
      <c r="J25" s="91"/>
      <c r="K25" s="87"/>
      <c r="L25" s="88"/>
      <c r="M25" s="87"/>
      <c r="N25" s="90"/>
      <c r="O25" s="87"/>
      <c r="P25" s="88"/>
    </row>
    <row r="26" spans="2:16" x14ac:dyDescent="0.2">
      <c r="B26" s="70" t="s">
        <v>2</v>
      </c>
      <c r="C26" s="71" t="s">
        <v>46</v>
      </c>
      <c r="D26" s="72"/>
      <c r="E26" s="77"/>
      <c r="F26" s="93"/>
      <c r="G26" s="75"/>
      <c r="H26" s="94"/>
      <c r="I26" s="77"/>
      <c r="J26" s="95"/>
      <c r="K26" s="77"/>
      <c r="L26" s="93"/>
      <c r="M26" s="77"/>
      <c r="N26" s="94"/>
      <c r="O26" s="77"/>
      <c r="P26" s="93"/>
    </row>
    <row r="27" spans="2:16" s="39" customFormat="1" ht="30" x14ac:dyDescent="0.2">
      <c r="B27" s="96"/>
      <c r="C27" s="100">
        <v>3.1</v>
      </c>
      <c r="D27" s="80" t="s">
        <v>135</v>
      </c>
      <c r="E27" s="77"/>
      <c r="F27" s="93"/>
      <c r="G27" s="75"/>
      <c r="H27" s="94"/>
      <c r="I27" s="77"/>
      <c r="J27" s="95"/>
      <c r="K27" s="77"/>
      <c r="L27" s="93"/>
      <c r="M27" s="77"/>
      <c r="N27" s="94"/>
      <c r="O27" s="77"/>
      <c r="P27" s="93"/>
    </row>
    <row r="28" spans="2:16" s="39" customFormat="1" x14ac:dyDescent="0.2">
      <c r="B28" s="96"/>
      <c r="C28" s="100"/>
      <c r="D28" s="80" t="s">
        <v>58</v>
      </c>
      <c r="E28" s="101"/>
      <c r="F28" s="102"/>
      <c r="G28" s="103"/>
      <c r="H28" s="104"/>
      <c r="I28" s="105"/>
      <c r="J28" s="106"/>
      <c r="K28" s="105">
        <v>-41855.056458618259</v>
      </c>
      <c r="L28" s="107">
        <f>K28</f>
        <v>-41855.056458618259</v>
      </c>
      <c r="M28" s="105">
        <v>1991753.2021258706</v>
      </c>
      <c r="N28" s="413">
        <f t="shared" ref="N28:P29" si="0">M28</f>
        <v>1991753.2021258706</v>
      </c>
      <c r="O28" s="415">
        <v>4002165.2569690105</v>
      </c>
      <c r="P28" s="413">
        <f t="shared" si="0"/>
        <v>4002165.2569690105</v>
      </c>
    </row>
    <row r="29" spans="2:16" s="39" customFormat="1" ht="30" x14ac:dyDescent="0.2">
      <c r="B29" s="96"/>
      <c r="C29" s="100"/>
      <c r="D29" s="80" t="s">
        <v>67</v>
      </c>
      <c r="E29" s="105"/>
      <c r="F29" s="107"/>
      <c r="G29" s="103"/>
      <c r="H29" s="104"/>
      <c r="I29" s="105"/>
      <c r="J29" s="106"/>
      <c r="K29" s="105">
        <v>12691.431726209725</v>
      </c>
      <c r="L29" s="107">
        <f>K29</f>
        <v>12691.431726209725</v>
      </c>
      <c r="M29" s="105">
        <v>140913.68390211041</v>
      </c>
      <c r="N29" s="413">
        <f t="shared" si="0"/>
        <v>140913.68390211041</v>
      </c>
      <c r="O29" s="415">
        <v>397645.27478378307</v>
      </c>
      <c r="P29" s="413">
        <f t="shared" si="0"/>
        <v>397645.27478378307</v>
      </c>
    </row>
    <row r="30" spans="2:16" ht="45" x14ac:dyDescent="0.2">
      <c r="B30" s="78"/>
      <c r="C30" s="100">
        <v>3.2</v>
      </c>
      <c r="D30" s="80" t="s">
        <v>136</v>
      </c>
      <c r="E30" s="77"/>
      <c r="F30" s="93"/>
      <c r="G30" s="75"/>
      <c r="H30" s="94"/>
      <c r="I30" s="77"/>
      <c r="J30" s="95"/>
      <c r="K30" s="77"/>
      <c r="L30" s="93"/>
      <c r="M30" s="77"/>
      <c r="N30" s="94"/>
      <c r="O30" s="77"/>
      <c r="P30" s="93"/>
    </row>
    <row r="31" spans="2:16" x14ac:dyDescent="0.2">
      <c r="B31" s="78"/>
      <c r="C31" s="100"/>
      <c r="D31" s="108" t="s">
        <v>42</v>
      </c>
      <c r="E31" s="109"/>
      <c r="F31" s="107"/>
      <c r="G31" s="103"/>
      <c r="H31" s="104"/>
      <c r="I31" s="105"/>
      <c r="J31" s="106"/>
      <c r="K31" s="410">
        <v>1523.0924610765965</v>
      </c>
      <c r="L31" s="107">
        <f t="shared" ref="L31:L34" si="1">K31</f>
        <v>1523.0924610765965</v>
      </c>
      <c r="M31" s="105">
        <v>16910.981695674473</v>
      </c>
      <c r="N31" s="412">
        <f t="shared" ref="N31:P34" si="2">M31</f>
        <v>16910.981695674473</v>
      </c>
      <c r="O31" s="105">
        <v>47721.213277707022</v>
      </c>
      <c r="P31" s="413">
        <f t="shared" si="2"/>
        <v>47721.213277707022</v>
      </c>
    </row>
    <row r="32" spans="2:16" x14ac:dyDescent="0.2">
      <c r="B32" s="78"/>
      <c r="C32" s="100"/>
      <c r="D32" s="108" t="s">
        <v>104</v>
      </c>
      <c r="E32" s="105"/>
      <c r="F32" s="107"/>
      <c r="G32" s="103"/>
      <c r="H32" s="104"/>
      <c r="I32" s="105"/>
      <c r="J32" s="106"/>
      <c r="K32" s="410">
        <v>194288.06780335589</v>
      </c>
      <c r="L32" s="107">
        <f t="shared" si="1"/>
        <v>194288.06780335589</v>
      </c>
      <c r="M32" s="105">
        <v>1757489.0921166944</v>
      </c>
      <c r="N32" s="412">
        <f t="shared" si="2"/>
        <v>1757489.0921166944</v>
      </c>
      <c r="O32" s="105">
        <v>6601505.2719722139</v>
      </c>
      <c r="P32" s="413">
        <f t="shared" si="2"/>
        <v>6601505.2719722139</v>
      </c>
    </row>
    <row r="33" spans="2:16" x14ac:dyDescent="0.2">
      <c r="B33" s="78"/>
      <c r="C33" s="100"/>
      <c r="D33" s="108" t="s">
        <v>103</v>
      </c>
      <c r="E33" s="105"/>
      <c r="F33" s="107"/>
      <c r="G33" s="103"/>
      <c r="H33" s="104"/>
      <c r="I33" s="105"/>
      <c r="J33" s="106"/>
      <c r="K33" s="410">
        <v>0</v>
      </c>
      <c r="L33" s="107">
        <f t="shared" si="1"/>
        <v>0</v>
      </c>
      <c r="M33" s="105">
        <v>0</v>
      </c>
      <c r="N33" s="412">
        <f t="shared" si="2"/>
        <v>0</v>
      </c>
      <c r="O33" s="105">
        <v>0</v>
      </c>
      <c r="P33" s="413">
        <f t="shared" si="2"/>
        <v>0</v>
      </c>
    </row>
    <row r="34" spans="2:16" x14ac:dyDescent="0.2">
      <c r="B34" s="78"/>
      <c r="C34" s="100">
        <v>3.3</v>
      </c>
      <c r="D34" s="108" t="s">
        <v>21</v>
      </c>
      <c r="E34" s="109"/>
      <c r="F34" s="107"/>
      <c r="G34" s="103"/>
      <c r="H34" s="104"/>
      <c r="I34" s="105"/>
      <c r="J34" s="106"/>
      <c r="K34" s="410">
        <v>7536.494714606165</v>
      </c>
      <c r="L34" s="107">
        <f t="shared" si="1"/>
        <v>7536.494714606165</v>
      </c>
      <c r="M34" s="105">
        <v>68173.549737091322</v>
      </c>
      <c r="N34" s="412">
        <f t="shared" si="2"/>
        <v>68173.549737091322</v>
      </c>
      <c r="O34" s="105">
        <v>256074.44735627747</v>
      </c>
      <c r="P34" s="413">
        <f t="shared" si="2"/>
        <v>256074.44735627747</v>
      </c>
    </row>
    <row r="35" spans="2:16" x14ac:dyDescent="0.2">
      <c r="B35" s="78"/>
      <c r="C35" s="100">
        <v>3.4</v>
      </c>
      <c r="D35" s="108" t="s">
        <v>72</v>
      </c>
      <c r="E35" s="110">
        <f t="shared" ref="E35:P35" si="3">SUM(E$28:E$29,E$31,E$34+IF($H$6="No",IF(MAX(E$32:E$33)=0,MIN(E$32:E$33),MAX(E$32:E$33)),SUM(E$32:E$33)))</f>
        <v>0</v>
      </c>
      <c r="F35" s="111">
        <f t="shared" si="3"/>
        <v>0</v>
      </c>
      <c r="G35" s="110">
        <f t="shared" si="3"/>
        <v>0</v>
      </c>
      <c r="H35" s="111">
        <f t="shared" si="3"/>
        <v>0</v>
      </c>
      <c r="I35" s="110">
        <f t="shared" si="3"/>
        <v>0</v>
      </c>
      <c r="J35" s="111">
        <f t="shared" si="3"/>
        <v>0</v>
      </c>
      <c r="K35" s="110">
        <f t="shared" si="3"/>
        <v>174184.03024663014</v>
      </c>
      <c r="L35" s="111">
        <f>SUM(L$28:L$29,L$31,L$34+IF($H$6="No",IF(MAX(L$32:L$33)=0,MIN(L$32:L$33),MAX(L$32:L$33)),SUM(L$32:L$33)))</f>
        <v>174184.03024663014</v>
      </c>
      <c r="M35" s="110">
        <f t="shared" si="3"/>
        <v>3975240.509577441</v>
      </c>
      <c r="N35" s="111">
        <f t="shared" si="3"/>
        <v>3975240.509577441</v>
      </c>
      <c r="O35" s="110">
        <f t="shared" si="3"/>
        <v>11305111.464358991</v>
      </c>
      <c r="P35" s="111">
        <f t="shared" si="3"/>
        <v>11305111.464358991</v>
      </c>
    </row>
    <row r="36" spans="2:16" s="39" customFormat="1" x14ac:dyDescent="0.2">
      <c r="B36" s="98"/>
      <c r="C36" s="99"/>
      <c r="D36" s="86"/>
      <c r="E36" s="87"/>
      <c r="F36" s="88"/>
      <c r="G36" s="89"/>
      <c r="H36" s="90"/>
      <c r="I36" s="87"/>
      <c r="J36" s="91"/>
      <c r="K36" s="87"/>
      <c r="L36" s="88"/>
      <c r="M36" s="87"/>
      <c r="N36" s="90"/>
      <c r="O36" s="87"/>
      <c r="P36" s="88"/>
    </row>
    <row r="37" spans="2:16" x14ac:dyDescent="0.2">
      <c r="B37" s="112" t="s">
        <v>3</v>
      </c>
      <c r="C37" s="113" t="s">
        <v>47</v>
      </c>
      <c r="D37" s="114"/>
      <c r="E37" s="77"/>
      <c r="F37" s="93"/>
      <c r="G37" s="75"/>
      <c r="H37" s="94"/>
      <c r="I37" s="77"/>
      <c r="J37" s="95"/>
      <c r="K37" s="77"/>
      <c r="L37" s="93"/>
      <c r="M37" s="77"/>
      <c r="N37" s="94"/>
      <c r="O37" s="77"/>
      <c r="P37" s="93"/>
    </row>
    <row r="38" spans="2:16" x14ac:dyDescent="0.2">
      <c r="B38" s="115"/>
      <c r="C38" s="100">
        <v>4.0999999999999996</v>
      </c>
      <c r="D38" s="108" t="s">
        <v>18</v>
      </c>
      <c r="E38" s="105"/>
      <c r="F38" s="107"/>
      <c r="G38" s="105"/>
      <c r="H38" s="107"/>
      <c r="I38" s="105"/>
      <c r="J38" s="107"/>
      <c r="K38" s="105">
        <v>43843.787865977341</v>
      </c>
      <c r="L38" s="107">
        <f t="shared" ref="L38:L39" si="4">K38</f>
        <v>43843.787865977341</v>
      </c>
      <c r="M38" s="105">
        <v>486800.05516309239</v>
      </c>
      <c r="N38" s="412">
        <f t="shared" ref="N38:N39" si="5">M38</f>
        <v>486800.05516309239</v>
      </c>
      <c r="O38" s="105">
        <v>1373704.3581555926</v>
      </c>
      <c r="P38" s="413">
        <f t="shared" ref="P38:P39" si="6">O38</f>
        <v>1373704.3581555926</v>
      </c>
    </row>
    <row r="39" spans="2:16" x14ac:dyDescent="0.2">
      <c r="B39" s="115"/>
      <c r="C39" s="100">
        <v>4.2</v>
      </c>
      <c r="D39" s="108" t="s">
        <v>19</v>
      </c>
      <c r="E39" s="105"/>
      <c r="F39" s="107"/>
      <c r="G39" s="105"/>
      <c r="H39" s="107"/>
      <c r="I39" s="105"/>
      <c r="J39" s="107"/>
      <c r="K39" s="105">
        <v>0</v>
      </c>
      <c r="L39" s="107">
        <f t="shared" si="4"/>
        <v>0</v>
      </c>
      <c r="M39" s="105">
        <v>7191725.8176295022</v>
      </c>
      <c r="N39" s="412">
        <f t="shared" si="5"/>
        <v>7191725.8176295022</v>
      </c>
      <c r="O39" s="105">
        <v>14851279.041324235</v>
      </c>
      <c r="P39" s="413">
        <f t="shared" si="6"/>
        <v>14851279.041324235</v>
      </c>
    </row>
    <row r="40" spans="2:16" x14ac:dyDescent="0.2">
      <c r="B40" s="115"/>
      <c r="C40" s="100">
        <v>4.3</v>
      </c>
      <c r="D40" s="108" t="s">
        <v>22</v>
      </c>
      <c r="E40" s="77"/>
      <c r="F40" s="93"/>
      <c r="G40" s="77"/>
      <c r="H40" s="93"/>
      <c r="I40" s="77"/>
      <c r="J40" s="93"/>
      <c r="K40" s="77"/>
      <c r="L40" s="93"/>
      <c r="M40" s="77"/>
      <c r="N40" s="93"/>
      <c r="O40" s="77"/>
      <c r="P40" s="93"/>
    </row>
    <row r="41" spans="2:16" ht="17.25" customHeight="1" x14ac:dyDescent="0.2">
      <c r="B41" s="115"/>
      <c r="C41" s="100"/>
      <c r="D41" s="80" t="s">
        <v>122</v>
      </c>
      <c r="E41" s="109"/>
      <c r="F41" s="107"/>
      <c r="G41" s="109"/>
      <c r="H41" s="107"/>
      <c r="I41" s="109"/>
      <c r="J41" s="107"/>
      <c r="K41" s="105">
        <v>0</v>
      </c>
      <c r="L41" s="107">
        <f t="shared" ref="L41:L43" si="7">K41</f>
        <v>0</v>
      </c>
      <c r="M41" s="109">
        <v>0</v>
      </c>
      <c r="N41" s="412">
        <f t="shared" ref="N41:N43" si="8">M41</f>
        <v>0</v>
      </c>
      <c r="O41" s="109">
        <v>0</v>
      </c>
      <c r="P41" s="413">
        <f t="shared" ref="P41:P43" si="9">O41</f>
        <v>0</v>
      </c>
    </row>
    <row r="42" spans="2:16" ht="30" x14ac:dyDescent="0.2">
      <c r="B42" s="115"/>
      <c r="C42" s="116"/>
      <c r="D42" s="80" t="s">
        <v>123</v>
      </c>
      <c r="E42" s="109"/>
      <c r="F42" s="107"/>
      <c r="G42" s="109"/>
      <c r="H42" s="107"/>
      <c r="I42" s="109"/>
      <c r="J42" s="107"/>
      <c r="K42" s="105">
        <v>12.136669264659437</v>
      </c>
      <c r="L42" s="107">
        <f t="shared" si="7"/>
        <v>12.136669264659437</v>
      </c>
      <c r="M42" s="109">
        <v>109.78576342040537</v>
      </c>
      <c r="N42" s="412">
        <f t="shared" si="8"/>
        <v>109.78576342040537</v>
      </c>
      <c r="O42" s="109">
        <v>412.37883026313426</v>
      </c>
      <c r="P42" s="413">
        <f t="shared" si="9"/>
        <v>412.37883026313426</v>
      </c>
    </row>
    <row r="43" spans="2:16" x14ac:dyDescent="0.2">
      <c r="B43" s="115"/>
      <c r="C43" s="100">
        <v>4.4000000000000004</v>
      </c>
      <c r="D43" s="108" t="s">
        <v>20</v>
      </c>
      <c r="E43" s="109"/>
      <c r="F43" s="103"/>
      <c r="G43" s="109"/>
      <c r="H43" s="103"/>
      <c r="I43" s="109"/>
      <c r="J43" s="103"/>
      <c r="K43" s="105">
        <v>550974.58287380438</v>
      </c>
      <c r="L43" s="107">
        <f t="shared" si="7"/>
        <v>550974.58287380438</v>
      </c>
      <c r="M43" s="109">
        <v>6117501.9402135983</v>
      </c>
      <c r="N43" s="412">
        <f t="shared" si="8"/>
        <v>6117501.9402135983</v>
      </c>
      <c r="O43" s="109">
        <v>17263019.975380335</v>
      </c>
      <c r="P43" s="413">
        <f t="shared" si="9"/>
        <v>17263019.975380335</v>
      </c>
    </row>
    <row r="44" spans="2:16" x14ac:dyDescent="0.2">
      <c r="B44" s="115"/>
      <c r="C44" s="100">
        <v>4.5</v>
      </c>
      <c r="D44" s="108" t="s">
        <v>98</v>
      </c>
      <c r="E44" s="81">
        <f>SUM(SUM(E38:E39)+SUM(E41:E43))</f>
        <v>0</v>
      </c>
      <c r="F44" s="82">
        <f t="shared" ref="F44:P44" si="10">SUM(SUM(F38:F39)+SUM(F41:F43))</f>
        <v>0</v>
      </c>
      <c r="G44" s="83">
        <f t="shared" si="10"/>
        <v>0</v>
      </c>
      <c r="H44" s="117">
        <f t="shared" si="10"/>
        <v>0</v>
      </c>
      <c r="I44" s="81">
        <f t="shared" si="10"/>
        <v>0</v>
      </c>
      <c r="J44" s="118">
        <f t="shared" si="10"/>
        <v>0</v>
      </c>
      <c r="K44" s="81">
        <f t="shared" si="10"/>
        <v>594830.5074090464</v>
      </c>
      <c r="L44" s="82">
        <f t="shared" si="10"/>
        <v>594830.5074090464</v>
      </c>
      <c r="M44" s="81">
        <f t="shared" si="10"/>
        <v>13796137.598769613</v>
      </c>
      <c r="N44" s="117">
        <f t="shared" si="10"/>
        <v>13796137.598769613</v>
      </c>
      <c r="O44" s="81">
        <f t="shared" si="10"/>
        <v>33488415.753690425</v>
      </c>
      <c r="P44" s="82">
        <f t="shared" si="10"/>
        <v>33488415.753690425</v>
      </c>
    </row>
    <row r="45" spans="2:16" s="39" customFormat="1" x14ac:dyDescent="0.2">
      <c r="B45" s="119"/>
      <c r="C45" s="120"/>
      <c r="D45" s="121"/>
      <c r="E45" s="77"/>
      <c r="F45" s="93"/>
      <c r="G45" s="75"/>
      <c r="H45" s="94"/>
      <c r="I45" s="77"/>
      <c r="J45" s="95"/>
      <c r="K45" s="77"/>
      <c r="L45" s="93"/>
      <c r="M45" s="77"/>
      <c r="N45" s="94"/>
      <c r="O45" s="77"/>
      <c r="P45" s="93"/>
    </row>
    <row r="46" spans="2:16" x14ac:dyDescent="0.2">
      <c r="B46" s="112" t="s">
        <v>4</v>
      </c>
      <c r="C46" s="122" t="s">
        <v>48</v>
      </c>
      <c r="D46" s="123"/>
      <c r="E46" s="77"/>
      <c r="F46" s="93"/>
      <c r="G46" s="75"/>
      <c r="H46" s="94"/>
      <c r="I46" s="77"/>
      <c r="J46" s="95"/>
      <c r="K46" s="77"/>
      <c r="L46" s="93"/>
      <c r="M46" s="77"/>
      <c r="N46" s="94"/>
      <c r="O46" s="77"/>
      <c r="P46" s="93"/>
    </row>
    <row r="47" spans="2:16" s="39" customFormat="1" x14ac:dyDescent="0.2">
      <c r="B47" s="96"/>
      <c r="C47" s="100">
        <v>5.0999999999999996</v>
      </c>
      <c r="D47" s="108" t="s">
        <v>5</v>
      </c>
      <c r="E47" s="124"/>
      <c r="F47" s="125"/>
      <c r="G47" s="124"/>
      <c r="H47" s="125"/>
      <c r="I47" s="124"/>
      <c r="J47" s="125"/>
      <c r="K47" s="105">
        <v>18000</v>
      </c>
      <c r="L47" s="107">
        <f t="shared" ref="L47:L48" si="11">K47</f>
        <v>18000</v>
      </c>
      <c r="M47" s="124">
        <v>155375</v>
      </c>
      <c r="N47" s="412">
        <f t="shared" ref="N47:N48" si="12">M47</f>
        <v>155375</v>
      </c>
      <c r="O47" s="124">
        <v>780729.4</v>
      </c>
      <c r="P47" s="413">
        <f t="shared" ref="P47:P48" si="13">O47</f>
        <v>780729.4</v>
      </c>
    </row>
    <row r="48" spans="2:16" s="39" customFormat="1" x14ac:dyDescent="0.2">
      <c r="B48" s="96"/>
      <c r="C48" s="100">
        <v>5.2</v>
      </c>
      <c r="D48" s="108" t="s">
        <v>27</v>
      </c>
      <c r="E48" s="124"/>
      <c r="F48" s="125"/>
      <c r="G48" s="124"/>
      <c r="H48" s="125"/>
      <c r="I48" s="124"/>
      <c r="J48" s="125"/>
      <c r="K48" s="105">
        <v>206249</v>
      </c>
      <c r="L48" s="107">
        <f t="shared" si="11"/>
        <v>206249</v>
      </c>
      <c r="M48" s="124">
        <v>1788784.8</v>
      </c>
      <c r="N48" s="412">
        <f t="shared" si="12"/>
        <v>1788784.8</v>
      </c>
      <c r="O48" s="124">
        <v>9086011</v>
      </c>
      <c r="P48" s="413">
        <f t="shared" si="13"/>
        <v>9086011</v>
      </c>
    </row>
    <row r="49" spans="2:16" s="39" customFormat="1" ht="15.75" thickBot="1" x14ac:dyDescent="0.25">
      <c r="B49" s="96"/>
      <c r="C49" s="100">
        <v>5.3</v>
      </c>
      <c r="D49" s="108" t="s">
        <v>23</v>
      </c>
      <c r="E49" s="126">
        <f>E48/12</f>
        <v>0</v>
      </c>
      <c r="F49" s="127">
        <f t="shared" ref="F49:P49" si="14">F48/12</f>
        <v>0</v>
      </c>
      <c r="G49" s="126">
        <f t="shared" si="14"/>
        <v>0</v>
      </c>
      <c r="H49" s="127">
        <f>H48/12</f>
        <v>0</v>
      </c>
      <c r="I49" s="126">
        <f t="shared" si="14"/>
        <v>0</v>
      </c>
      <c r="J49" s="127">
        <f t="shared" si="14"/>
        <v>0</v>
      </c>
      <c r="K49" s="126">
        <f t="shared" si="14"/>
        <v>17187.416666666668</v>
      </c>
      <c r="L49" s="127">
        <f t="shared" si="14"/>
        <v>17187.416666666668</v>
      </c>
      <c r="M49" s="126">
        <f>M48/12</f>
        <v>149065.4</v>
      </c>
      <c r="N49" s="127">
        <f>N48/12</f>
        <v>149065.4</v>
      </c>
      <c r="O49" s="126">
        <f t="shared" si="14"/>
        <v>757167.58333333337</v>
      </c>
      <c r="P49" s="127">
        <f t="shared" si="14"/>
        <v>757167.58333333337</v>
      </c>
    </row>
    <row r="50" spans="2:16" ht="45" customHeight="1" x14ac:dyDescent="0.2">
      <c r="B50" s="128"/>
      <c r="C50" s="129"/>
      <c r="D50" s="130"/>
      <c r="E50" s="331" t="str">
        <f>"Grand Total as of "&amp;""&amp;TEXT(E$18,"MM/DD/YYYY")&amp;" for ALL markets in col. 1-12."</f>
        <v>Grand Total as of 12/31/2021 for ALL markets in col. 1-12.</v>
      </c>
      <c r="F50" s="131"/>
      <c r="G50" s="131"/>
      <c r="H50" s="131"/>
      <c r="I50" s="131"/>
      <c r="J50" s="131"/>
      <c r="K50" s="132"/>
      <c r="L50" s="131"/>
      <c r="M50" s="131"/>
      <c r="N50" s="131"/>
      <c r="O50" s="131"/>
      <c r="P50" s="133"/>
    </row>
    <row r="51" spans="2:16" x14ac:dyDescent="0.2">
      <c r="B51" s="137" t="s">
        <v>56</v>
      </c>
      <c r="C51" s="138" t="s">
        <v>53</v>
      </c>
      <c r="D51" s="139"/>
      <c r="E51" s="389">
        <f>'[1]Allocation 18'!$O$86</f>
        <v>1011238.8419555743</v>
      </c>
      <c r="F51" s="140"/>
      <c r="G51" s="140"/>
      <c r="H51" s="140"/>
      <c r="I51" s="140"/>
      <c r="J51" s="140"/>
      <c r="K51" s="136"/>
      <c r="L51" s="140"/>
      <c r="M51" s="140"/>
      <c r="N51" s="140"/>
      <c r="O51" s="140"/>
      <c r="P51" s="141"/>
    </row>
    <row r="52" spans="2:16" ht="15.75" thickBot="1" x14ac:dyDescent="0.25">
      <c r="B52" s="142" t="s">
        <v>57</v>
      </c>
      <c r="C52" s="143" t="s">
        <v>129</v>
      </c>
      <c r="D52" s="144"/>
      <c r="E52" s="389">
        <f>'[1]Allocation 18'!$O$87</f>
        <v>353933.94468445104</v>
      </c>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7"/>
      <c r="E56" s="148"/>
      <c r="F56" s="148"/>
      <c r="G56" s="148"/>
      <c r="H56" s="148"/>
      <c r="I56" s="148"/>
      <c r="J56" s="148"/>
      <c r="K56" s="148"/>
      <c r="L56" s="148"/>
      <c r="M56" s="148"/>
      <c r="N56" s="148"/>
      <c r="O56" s="148"/>
      <c r="P56" s="148"/>
    </row>
    <row r="57" spans="2:16" ht="17.25" customHeight="1" x14ac:dyDescent="0.25">
      <c r="B57" s="149"/>
      <c r="C57" s="149" t="s">
        <v>66</v>
      </c>
      <c r="D57" s="47"/>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4" priority="79" stopIfTrue="1" operator="lessThan">
      <formula>0</formula>
    </cfRule>
  </conditionalFormatting>
  <conditionalFormatting sqref="K28:K29 M28:M29 M31:M34 O31:O34 O44 M44 K44">
    <cfRule type="cellIs" dxfId="53" priority="48" stopIfTrue="1" operator="lessThan">
      <formula>0</formula>
    </cfRule>
  </conditionalFormatting>
  <conditionalFormatting sqref="G35:H35">
    <cfRule type="cellIs" dxfId="52" priority="20" stopIfTrue="1" operator="lessThan">
      <formula>0</formula>
    </cfRule>
  </conditionalFormatting>
  <conditionalFormatting sqref="I35:J35">
    <cfRule type="cellIs" dxfId="51" priority="19" stopIfTrue="1" operator="lessThan">
      <formula>0</formula>
    </cfRule>
  </conditionalFormatting>
  <conditionalFormatting sqref="K35:L35">
    <cfRule type="cellIs" dxfId="50" priority="18" stopIfTrue="1" operator="lessThan">
      <formula>0</formula>
    </cfRule>
  </conditionalFormatting>
  <conditionalFormatting sqref="M35:N35">
    <cfRule type="cellIs" dxfId="49" priority="17" stopIfTrue="1" operator="lessThan">
      <formula>0</formula>
    </cfRule>
  </conditionalFormatting>
  <conditionalFormatting sqref="O35:P35">
    <cfRule type="cellIs" dxfId="48" priority="16" stopIfTrue="1" operator="lessThan">
      <formula>0</formula>
    </cfRule>
  </conditionalFormatting>
  <conditionalFormatting sqref="G38:G39 I38:I39 M38:M39 O38:O39">
    <cfRule type="cellIs" dxfId="47" priority="15" stopIfTrue="1" operator="lessThan">
      <formula>0</formula>
    </cfRule>
  </conditionalFormatting>
  <conditionalFormatting sqref="F43">
    <cfRule type="cellIs" dxfId="46" priority="14" stopIfTrue="1" operator="lessThan">
      <formula>0</formula>
    </cfRule>
  </conditionalFormatting>
  <conditionalFormatting sqref="E43">
    <cfRule type="cellIs" dxfId="45" priority="12" stopIfTrue="1" operator="lessThan">
      <formula>0</formula>
    </cfRule>
  </conditionalFormatting>
  <conditionalFormatting sqref="H43 J43">
    <cfRule type="cellIs" dxfId="44" priority="10" stopIfTrue="1" operator="lessThan">
      <formula>0</formula>
    </cfRule>
  </conditionalFormatting>
  <conditionalFormatting sqref="G43 I43 M43 O43">
    <cfRule type="cellIs" dxfId="43" priority="9" stopIfTrue="1" operator="lessThan">
      <formula>0</formula>
    </cfRule>
  </conditionalFormatting>
  <conditionalFormatting sqref="G41:G42 I41:I42 M41:M42 O41:O42">
    <cfRule type="cellIs" dxfId="42" priority="8" stopIfTrue="1" operator="lessThan">
      <formula>0</formula>
    </cfRule>
  </conditionalFormatting>
  <conditionalFormatting sqref="G47:J48 O47:O48">
    <cfRule type="cellIs" dxfId="41" priority="7" stopIfTrue="1" operator="lessThan">
      <formula>0</formula>
    </cfRule>
  </conditionalFormatting>
  <conditionalFormatting sqref="M47:M48">
    <cfRule type="cellIs" dxfId="40" priority="6" stopIfTrue="1" operator="lessThan">
      <formula>0</formula>
    </cfRule>
  </conditionalFormatting>
  <conditionalFormatting sqref="K38:K39">
    <cfRule type="cellIs" dxfId="39" priority="5" stopIfTrue="1" operator="lessThan">
      <formula>0</formula>
    </cfRule>
  </conditionalFormatting>
  <conditionalFormatting sqref="K41:K43">
    <cfRule type="cellIs" dxfId="38" priority="4" stopIfTrue="1" operator="lessThan">
      <formula>0</formula>
    </cfRule>
  </conditionalFormatting>
  <conditionalFormatting sqref="K47:K48">
    <cfRule type="cellIs" dxfId="37" priority="3" stopIfTrue="1" operator="lessThan">
      <formula>0</formula>
    </cfRule>
  </conditionalFormatting>
  <conditionalFormatting sqref="K31:K34">
    <cfRule type="cellIs" dxfId="36" priority="2" stopIfTrue="1" operator="lessThan">
      <formula>0</formula>
    </cfRule>
  </conditionalFormatting>
  <conditionalFormatting sqref="O28:O29">
    <cfRule type="cellIs" dxfId="35" priority="1"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80" zoomScaleNormal="80" workbookViewId="0">
      <selection activeCell="C7" sqref="C7"/>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3"/>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4" t="s">
        <v>88</v>
      </c>
      <c r="C7" s="45"/>
      <c r="D7" s="45"/>
      <c r="E7" s="342"/>
      <c r="F7" s="342"/>
      <c r="G7" s="10"/>
      <c r="H7" s="10"/>
      <c r="K7" s="10"/>
      <c r="L7" s="10"/>
      <c r="M7" s="10"/>
      <c r="N7" s="10"/>
    </row>
    <row r="8" spans="1:16" s="9" customFormat="1" ht="15" customHeight="1" x14ac:dyDescent="0.2">
      <c r="A8" s="12"/>
      <c r="B8" s="381"/>
      <c r="C8" s="380"/>
      <c r="D8" s="195" t="str">
        <f>'Cover Page'!C8</f>
        <v>Metropolitan Life Insurance Company</v>
      </c>
      <c r="E8" s="342"/>
      <c r="F8" s="342"/>
      <c r="G8" s="10"/>
      <c r="H8" s="23"/>
      <c r="I8" s="11"/>
      <c r="J8" s="11"/>
      <c r="K8" s="383"/>
      <c r="L8" s="383"/>
      <c r="M8" s="10"/>
      <c r="N8" s="23"/>
      <c r="O8" s="11"/>
      <c r="P8" s="11"/>
    </row>
    <row r="9" spans="1:16" s="9" customFormat="1" ht="15.75" customHeight="1" x14ac:dyDescent="0.25">
      <c r="A9" s="12"/>
      <c r="B9" s="54" t="s">
        <v>90</v>
      </c>
      <c r="C9" s="45"/>
      <c r="D9" s="45"/>
      <c r="E9" s="343" t="s">
        <v>124</v>
      </c>
      <c r="F9" s="342"/>
      <c r="G9" s="12"/>
      <c r="H9" s="12"/>
      <c r="I9" s="11"/>
      <c r="J9" s="11"/>
      <c r="K9" s="14"/>
      <c r="L9" s="14"/>
      <c r="M9" s="12"/>
      <c r="N9" s="12"/>
      <c r="O9" s="11"/>
      <c r="P9" s="11"/>
    </row>
    <row r="10" spans="1:16" s="9" customFormat="1" ht="15" customHeight="1" x14ac:dyDescent="0.2">
      <c r="A10" s="12"/>
      <c r="B10" s="382"/>
      <c r="C10" s="380"/>
      <c r="D10" s="195" t="str">
        <f>'Cover Page'!C9</f>
        <v>None</v>
      </c>
      <c r="E10" s="342"/>
      <c r="F10" s="342"/>
      <c r="G10" s="12"/>
      <c r="H10" s="23"/>
      <c r="I10" s="11"/>
      <c r="J10" s="11"/>
      <c r="K10" s="383"/>
      <c r="L10" s="383"/>
      <c r="M10" s="12"/>
      <c r="N10" s="23"/>
      <c r="O10" s="11"/>
      <c r="P10" s="11"/>
    </row>
    <row r="11" spans="1:16" s="9" customFormat="1" ht="15.75" customHeight="1" x14ac:dyDescent="0.25">
      <c r="A11" s="12"/>
      <c r="B11" s="54" t="s">
        <v>85</v>
      </c>
      <c r="C11" s="45"/>
      <c r="D11" s="45"/>
      <c r="E11" s="342"/>
      <c r="F11" s="342"/>
      <c r="G11" s="12"/>
      <c r="H11" s="15"/>
      <c r="I11" s="11"/>
      <c r="J11" s="11"/>
      <c r="K11" s="14"/>
      <c r="L11" s="14"/>
      <c r="M11" s="12"/>
      <c r="N11" s="15"/>
      <c r="O11" s="11"/>
      <c r="P11" s="11"/>
    </row>
    <row r="12" spans="1:16" s="9" customFormat="1" x14ac:dyDescent="0.2">
      <c r="A12" s="12"/>
      <c r="B12" s="382"/>
      <c r="C12" s="380"/>
      <c r="D12" s="195" t="str">
        <f>'Cover Page'!C6</f>
        <v>2021</v>
      </c>
      <c r="E12" s="383"/>
      <c r="F12" s="383"/>
      <c r="G12" s="12"/>
      <c r="H12" s="23"/>
      <c r="I12" s="11"/>
      <c r="J12" s="11"/>
      <c r="K12" s="383"/>
      <c r="L12" s="383"/>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5"/>
    </row>
    <row r="15" spans="1:16" s="25" customFormat="1" ht="16.5" thickBot="1" x14ac:dyDescent="0.3">
      <c r="A15" s="39"/>
      <c r="D15" s="39"/>
      <c r="E15" s="317"/>
      <c r="F15" s="318"/>
      <c r="G15" s="318" t="s">
        <v>33</v>
      </c>
      <c r="H15" s="318"/>
      <c r="I15" s="318"/>
      <c r="J15" s="318"/>
      <c r="K15" s="317"/>
      <c r="L15" s="318"/>
      <c r="M15" s="318" t="s">
        <v>33</v>
      </c>
      <c r="N15" s="318"/>
      <c r="O15" s="318"/>
      <c r="P15" s="330"/>
    </row>
    <row r="16" spans="1:16" s="25" customFormat="1" ht="16.5" customHeight="1" thickBot="1" x14ac:dyDescent="0.25">
      <c r="A16" s="39"/>
      <c r="D16" s="39"/>
      <c r="E16" s="319"/>
      <c r="F16" s="334"/>
      <c r="G16" s="336" t="s">
        <v>106</v>
      </c>
      <c r="H16" s="334"/>
      <c r="I16" s="334"/>
      <c r="J16" s="335"/>
      <c r="K16" s="320"/>
      <c r="L16" s="321"/>
      <c r="M16" s="322" t="s">
        <v>107</v>
      </c>
      <c r="N16" s="321"/>
      <c r="O16" s="321"/>
      <c r="P16" s="323"/>
    </row>
    <row r="17" spans="1:16" s="25" customFormat="1" ht="16.5" thickBot="1" x14ac:dyDescent="0.3">
      <c r="A17" s="39"/>
      <c r="D17" s="39"/>
      <c r="E17" s="338" t="s">
        <v>8</v>
      </c>
      <c r="F17" s="337"/>
      <c r="G17" s="338"/>
      <c r="H17" s="340" t="s">
        <v>9</v>
      </c>
      <c r="I17" s="328" t="s">
        <v>10</v>
      </c>
      <c r="J17" s="329"/>
      <c r="K17" s="338" t="s">
        <v>8</v>
      </c>
      <c r="L17" s="339"/>
      <c r="M17" s="338" t="s">
        <v>9</v>
      </c>
      <c r="N17" s="339"/>
      <c r="O17" s="328" t="s">
        <v>10</v>
      </c>
      <c r="P17" s="329"/>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4"/>
      <c r="C19" s="311"/>
      <c r="D19" s="316" t="s">
        <v>152</v>
      </c>
      <c r="E19" s="62" t="str">
        <f>"12/31/"&amp;""&amp;'Cover Page'!C$6</f>
        <v>12/31/2021</v>
      </c>
      <c r="F19" s="63">
        <f>DATE(YEAR(E19)+0,MONTH(E19)+3,DAY(E19)+0)</f>
        <v>44651</v>
      </c>
      <c r="G19" s="62" t="str">
        <f>"12/31/"&amp;""&amp;'Cover Page'!C$6</f>
        <v>12/31/2021</v>
      </c>
      <c r="H19" s="64">
        <f>DATE(YEAR(G19)+0,MONTH(G19)+3,DAY(G19)+0)</f>
        <v>44651</v>
      </c>
      <c r="I19" s="62" t="str">
        <f>"12/31/"&amp;""&amp;'Cover Page'!C$6</f>
        <v>12/31/2021</v>
      </c>
      <c r="J19" s="64">
        <f>DATE(YEAR(I19)+0,MONTH(I19)+3,DAY(I19)+0)</f>
        <v>44651</v>
      </c>
      <c r="K19" s="62" t="str">
        <f>"12/31/"&amp;""&amp;'Cover Page'!C$6</f>
        <v>12/31/2021</v>
      </c>
      <c r="L19" s="64">
        <f>DATE(YEAR(K19)+0,MONTH(K19)+3,DAY(K19)+0)</f>
        <v>44651</v>
      </c>
      <c r="M19" s="62" t="str">
        <f>"12/31/"&amp;""&amp;'Cover Page'!C$6</f>
        <v>12/31/2021</v>
      </c>
      <c r="N19" s="64">
        <f>DATE(YEAR(M19)+0,MONTH(M19)+3,DAY(M19)+0)</f>
        <v>44651</v>
      </c>
      <c r="O19" s="62" t="str">
        <f>"12/31/"&amp;""&amp;'Cover Page'!C$6</f>
        <v>12/31/2021</v>
      </c>
      <c r="P19" s="64">
        <f>DATE(YEAR(O19)+0,MONTH(O19)+3,DAY(O19)+0)</f>
        <v>44651</v>
      </c>
    </row>
    <row r="20" spans="1:16" s="39"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9"/>
      <c r="B21" s="70" t="s">
        <v>0</v>
      </c>
      <c r="C21" s="113" t="s">
        <v>64</v>
      </c>
      <c r="D21" s="158"/>
      <c r="E21" s="159"/>
      <c r="F21" s="160"/>
      <c r="G21" s="159"/>
      <c r="H21" s="161"/>
      <c r="I21" s="159"/>
      <c r="J21" s="160"/>
      <c r="K21" s="159"/>
      <c r="L21" s="160"/>
      <c r="M21" s="159"/>
      <c r="N21" s="161"/>
      <c r="O21" s="159"/>
      <c r="P21" s="160"/>
    </row>
    <row r="22" spans="1:16" s="25" customFormat="1" x14ac:dyDescent="0.2">
      <c r="A22" s="39"/>
      <c r="B22" s="78"/>
      <c r="C22" s="79">
        <v>1.1000000000000001</v>
      </c>
      <c r="D22" s="108" t="s">
        <v>15</v>
      </c>
      <c r="E22" s="162"/>
      <c r="F22" s="163"/>
      <c r="G22" s="162"/>
      <c r="H22" s="163"/>
      <c r="I22" s="162"/>
      <c r="J22" s="163"/>
      <c r="K22" s="162">
        <v>8317756.8425546531</v>
      </c>
      <c r="L22" s="411">
        <f>K22</f>
        <v>8317756.8425546531</v>
      </c>
      <c r="M22" s="414">
        <v>75240683.007174879</v>
      </c>
      <c r="N22" s="411">
        <f>M22</f>
        <v>75240683.007174879</v>
      </c>
      <c r="O22" s="414">
        <v>282620112.84544289</v>
      </c>
      <c r="P22" s="411">
        <f>O22</f>
        <v>282620112.84544289</v>
      </c>
    </row>
    <row r="23" spans="1:16" s="25" customFormat="1" x14ac:dyDescent="0.2">
      <c r="A23" s="39"/>
      <c r="B23" s="78"/>
      <c r="C23" s="79">
        <v>1.2</v>
      </c>
      <c r="D23" s="108" t="s">
        <v>16</v>
      </c>
      <c r="E23" s="162"/>
      <c r="F23" s="163"/>
      <c r="G23" s="162"/>
      <c r="H23" s="163"/>
      <c r="I23" s="162"/>
      <c r="J23" s="163"/>
      <c r="K23" s="162">
        <v>58127.905071609137</v>
      </c>
      <c r="L23" s="411">
        <f t="shared" ref="L23:P25" si="0">K23</f>
        <v>58127.905071609137</v>
      </c>
      <c r="M23" s="414">
        <v>525812.83177073824</v>
      </c>
      <c r="N23" s="411">
        <f t="shared" si="0"/>
        <v>525812.83177073824</v>
      </c>
      <c r="O23" s="414">
        <v>1975065.5617580856</v>
      </c>
      <c r="P23" s="411">
        <f t="shared" si="0"/>
        <v>1975065.5617580856</v>
      </c>
    </row>
    <row r="24" spans="1:16" s="25" customFormat="1" x14ac:dyDescent="0.2">
      <c r="A24" s="39"/>
      <c r="B24" s="78"/>
      <c r="C24" s="79">
        <v>1.3</v>
      </c>
      <c r="D24" s="108" t="s">
        <v>34</v>
      </c>
      <c r="E24" s="162"/>
      <c r="F24" s="163"/>
      <c r="G24" s="162"/>
      <c r="H24" s="163"/>
      <c r="I24" s="162"/>
      <c r="J24" s="163"/>
      <c r="K24" s="162">
        <v>108307.39429196899</v>
      </c>
      <c r="L24" s="411">
        <f t="shared" si="0"/>
        <v>108307.39429196899</v>
      </c>
      <c r="M24" s="414">
        <v>979725.96163947042</v>
      </c>
      <c r="N24" s="411">
        <f t="shared" si="0"/>
        <v>979725.96163947042</v>
      </c>
      <c r="O24" s="414">
        <v>3680060.4509365386</v>
      </c>
      <c r="P24" s="411">
        <f t="shared" si="0"/>
        <v>3680060.4509365386</v>
      </c>
    </row>
    <row r="25" spans="1:16" s="25" customFormat="1" x14ac:dyDescent="0.2">
      <c r="A25" s="39"/>
      <c r="B25" s="78"/>
      <c r="C25" s="79">
        <v>1.4</v>
      </c>
      <c r="D25" s="108" t="s">
        <v>17</v>
      </c>
      <c r="E25" s="162"/>
      <c r="F25" s="163"/>
      <c r="G25" s="162"/>
      <c r="H25" s="163"/>
      <c r="I25" s="162"/>
      <c r="J25" s="163"/>
      <c r="K25" s="162">
        <v>0</v>
      </c>
      <c r="L25" s="411">
        <f t="shared" si="0"/>
        <v>0</v>
      </c>
      <c r="M25" s="162">
        <v>0</v>
      </c>
      <c r="N25" s="411">
        <f t="shared" si="0"/>
        <v>0</v>
      </c>
      <c r="O25" s="162">
        <v>0</v>
      </c>
      <c r="P25" s="411">
        <f t="shared" si="0"/>
        <v>0</v>
      </c>
    </row>
    <row r="26" spans="1:16" s="25" customFormat="1" x14ac:dyDescent="0.2">
      <c r="A26" s="39"/>
      <c r="B26" s="164"/>
      <c r="C26" s="165"/>
      <c r="D26" s="135"/>
      <c r="E26" s="166"/>
      <c r="F26" s="167"/>
      <c r="G26" s="166"/>
      <c r="H26" s="168"/>
      <c r="I26" s="166"/>
      <c r="J26" s="167"/>
      <c r="K26" s="166"/>
      <c r="L26" s="167"/>
      <c r="M26" s="166"/>
      <c r="N26" s="168"/>
      <c r="O26" s="166"/>
      <c r="P26" s="167"/>
    </row>
    <row r="27" spans="1:16" s="25" customFormat="1" x14ac:dyDescent="0.2">
      <c r="A27" s="39"/>
      <c r="B27" s="78" t="s">
        <v>1</v>
      </c>
      <c r="C27" s="122" t="s">
        <v>65</v>
      </c>
      <c r="D27" s="169"/>
      <c r="E27" s="170"/>
      <c r="F27" s="171"/>
      <c r="G27" s="170"/>
      <c r="H27" s="172"/>
      <c r="I27" s="170"/>
      <c r="J27" s="171"/>
      <c r="K27" s="170"/>
      <c r="L27" s="171"/>
      <c r="M27" s="170"/>
      <c r="N27" s="172"/>
      <c r="O27" s="170"/>
      <c r="P27" s="171"/>
    </row>
    <row r="28" spans="1:16" s="25" customFormat="1" x14ac:dyDescent="0.2">
      <c r="A28" s="39"/>
      <c r="B28" s="78"/>
      <c r="C28" s="79">
        <v>2.1</v>
      </c>
      <c r="D28" s="108" t="s">
        <v>39</v>
      </c>
      <c r="E28" s="170"/>
      <c r="F28" s="171"/>
      <c r="G28" s="170"/>
      <c r="H28" s="172"/>
      <c r="I28" s="170"/>
      <c r="J28" s="171"/>
      <c r="K28" s="170"/>
      <c r="L28" s="171"/>
      <c r="M28" s="170"/>
      <c r="N28" s="172"/>
      <c r="O28" s="170"/>
      <c r="P28" s="171"/>
    </row>
    <row r="29" spans="1:16" s="25" customFormat="1" x14ac:dyDescent="0.2">
      <c r="A29" s="39"/>
      <c r="B29" s="78"/>
      <c r="C29" s="79"/>
      <c r="D29" s="108" t="s">
        <v>55</v>
      </c>
      <c r="E29" s="162"/>
      <c r="F29" s="173"/>
      <c r="G29" s="162"/>
      <c r="H29" s="173"/>
      <c r="I29" s="162"/>
      <c r="J29" s="173"/>
      <c r="K29" s="162">
        <v>6944353.3641793141</v>
      </c>
      <c r="L29" s="173"/>
      <c r="M29" s="409">
        <v>47758064.040852979</v>
      </c>
      <c r="N29" s="173"/>
      <c r="O29" s="409">
        <v>215098353.47270852</v>
      </c>
      <c r="P29" s="173"/>
    </row>
    <row r="30" spans="1:16" s="25" customFormat="1" ht="28.5" customHeight="1" x14ac:dyDescent="0.2">
      <c r="A30" s="39"/>
      <c r="B30" s="78"/>
      <c r="C30" s="79"/>
      <c r="D30" s="80" t="s">
        <v>54</v>
      </c>
      <c r="E30" s="174"/>
      <c r="F30" s="163"/>
      <c r="G30" s="174"/>
      <c r="H30" s="163"/>
      <c r="I30" s="174"/>
      <c r="J30" s="163"/>
      <c r="K30" s="174"/>
      <c r="L30" s="163">
        <v>7326838.7699999968</v>
      </c>
      <c r="M30" s="174"/>
      <c r="N30" s="163">
        <v>47069153.76000002</v>
      </c>
      <c r="O30" s="174"/>
      <c r="P30" s="163">
        <v>213038106.39999986</v>
      </c>
    </row>
    <row r="31" spans="1:16" s="39" customFormat="1" x14ac:dyDescent="0.2">
      <c r="B31" s="96"/>
      <c r="C31" s="79">
        <v>2.2000000000000002</v>
      </c>
      <c r="D31" s="108" t="s">
        <v>35</v>
      </c>
      <c r="E31" s="170"/>
      <c r="F31" s="171"/>
      <c r="G31" s="170"/>
      <c r="H31" s="172"/>
      <c r="I31" s="170"/>
      <c r="J31" s="171"/>
      <c r="K31" s="170"/>
      <c r="L31" s="171"/>
      <c r="M31" s="170"/>
      <c r="N31" s="172"/>
      <c r="O31" s="170"/>
      <c r="P31" s="171"/>
    </row>
    <row r="32" spans="1:16" s="39" customFormat="1" ht="30" x14ac:dyDescent="0.2">
      <c r="B32" s="96"/>
      <c r="C32" s="79"/>
      <c r="D32" s="80" t="s">
        <v>51</v>
      </c>
      <c r="E32" s="162"/>
      <c r="F32" s="173"/>
      <c r="G32" s="162"/>
      <c r="H32" s="175"/>
      <c r="I32" s="162"/>
      <c r="J32" s="173"/>
      <c r="K32" s="162">
        <v>552065.57266585622</v>
      </c>
      <c r="L32" s="173"/>
      <c r="M32" s="162">
        <v>3796693.7440318507</v>
      </c>
      <c r="N32" s="175"/>
      <c r="O32" s="162">
        <v>17099993.255229075</v>
      </c>
      <c r="P32" s="173"/>
    </row>
    <row r="33" spans="1:16" s="39" customFormat="1" ht="30" x14ac:dyDescent="0.2">
      <c r="B33" s="96"/>
      <c r="C33" s="79"/>
      <c r="D33" s="80" t="s">
        <v>44</v>
      </c>
      <c r="E33" s="174"/>
      <c r="F33" s="163"/>
      <c r="G33" s="174"/>
      <c r="H33" s="176"/>
      <c r="I33" s="174"/>
      <c r="J33" s="163"/>
      <c r="K33" s="174"/>
      <c r="L33" s="163">
        <v>88287.199070096016</v>
      </c>
      <c r="M33" s="174"/>
      <c r="N33" s="176">
        <v>36362.620559787974</v>
      </c>
      <c r="O33" s="174"/>
      <c r="P33" s="163">
        <v>163774.22258307179</v>
      </c>
    </row>
    <row r="34" spans="1:16" s="25" customFormat="1" x14ac:dyDescent="0.2">
      <c r="A34" s="39"/>
      <c r="B34" s="78"/>
      <c r="C34" s="79">
        <v>2.2999999999999998</v>
      </c>
      <c r="D34" s="108" t="s">
        <v>28</v>
      </c>
      <c r="E34" s="162"/>
      <c r="F34" s="173"/>
      <c r="G34" s="162"/>
      <c r="H34" s="175"/>
      <c r="I34" s="162"/>
      <c r="J34" s="173"/>
      <c r="K34" s="162">
        <v>468569.53243975446</v>
      </c>
      <c r="L34" s="173"/>
      <c r="M34" s="162">
        <v>3222470.4827495432</v>
      </c>
      <c r="N34" s="175"/>
      <c r="O34" s="162">
        <v>14513739.383591879</v>
      </c>
      <c r="P34" s="173"/>
    </row>
    <row r="35" spans="1:16" s="39" customFormat="1" x14ac:dyDescent="0.2">
      <c r="B35" s="96"/>
      <c r="C35" s="79">
        <v>2.4</v>
      </c>
      <c r="D35" s="108" t="s">
        <v>36</v>
      </c>
      <c r="E35" s="170"/>
      <c r="F35" s="171"/>
      <c r="G35" s="170"/>
      <c r="H35" s="172"/>
      <c r="I35" s="170"/>
      <c r="J35" s="171"/>
      <c r="K35" s="170"/>
      <c r="L35" s="171"/>
      <c r="M35" s="170"/>
      <c r="N35" s="172"/>
      <c r="O35" s="170"/>
      <c r="P35" s="171"/>
    </row>
    <row r="36" spans="1:16" s="39" customFormat="1" ht="30" x14ac:dyDescent="0.2">
      <c r="B36" s="96"/>
      <c r="C36" s="79"/>
      <c r="D36" s="80" t="s">
        <v>52</v>
      </c>
      <c r="E36" s="162"/>
      <c r="F36" s="173"/>
      <c r="G36" s="162"/>
      <c r="H36" s="175"/>
      <c r="I36" s="162"/>
      <c r="J36" s="173"/>
      <c r="K36" s="162"/>
      <c r="L36" s="173"/>
      <c r="M36" s="162"/>
      <c r="N36" s="175"/>
      <c r="O36" s="162"/>
      <c r="P36" s="173"/>
    </row>
    <row r="37" spans="1:16" s="39" customFormat="1" ht="30" x14ac:dyDescent="0.2">
      <c r="B37" s="96"/>
      <c r="C37" s="79"/>
      <c r="D37" s="80" t="s">
        <v>43</v>
      </c>
      <c r="E37" s="174"/>
      <c r="F37" s="163"/>
      <c r="G37" s="174"/>
      <c r="H37" s="176"/>
      <c r="I37" s="174"/>
      <c r="J37" s="163"/>
      <c r="K37" s="174"/>
      <c r="L37" s="163"/>
      <c r="M37" s="174"/>
      <c r="N37" s="176"/>
      <c r="O37" s="174"/>
      <c r="P37" s="163"/>
    </row>
    <row r="38" spans="1:16" s="25" customFormat="1" x14ac:dyDescent="0.2">
      <c r="A38" s="39"/>
      <c r="B38" s="78"/>
      <c r="C38" s="79">
        <v>2.5</v>
      </c>
      <c r="D38" s="108" t="s">
        <v>29</v>
      </c>
      <c r="E38" s="162"/>
      <c r="F38" s="173"/>
      <c r="G38" s="162"/>
      <c r="H38" s="175"/>
      <c r="I38" s="162"/>
      <c r="J38" s="173"/>
      <c r="K38" s="162"/>
      <c r="L38" s="173"/>
      <c r="M38" s="162"/>
      <c r="N38" s="175"/>
      <c r="O38" s="162"/>
      <c r="P38" s="173"/>
    </row>
    <row r="39" spans="1:16" s="25" customFormat="1" x14ac:dyDescent="0.2">
      <c r="A39" s="39"/>
      <c r="B39" s="78"/>
      <c r="C39" s="79">
        <v>2.6</v>
      </c>
      <c r="D39" s="108" t="s">
        <v>31</v>
      </c>
      <c r="E39" s="170"/>
      <c r="F39" s="171"/>
      <c r="G39" s="170"/>
      <c r="H39" s="172"/>
      <c r="I39" s="170"/>
      <c r="J39" s="171"/>
      <c r="K39" s="170"/>
      <c r="L39" s="171"/>
      <c r="M39" s="170"/>
      <c r="N39" s="172"/>
      <c r="O39" s="170"/>
      <c r="P39" s="171"/>
    </row>
    <row r="40" spans="1:16" s="25" customFormat="1" ht="28.5" customHeight="1" x14ac:dyDescent="0.2">
      <c r="A40" s="39"/>
      <c r="B40" s="78"/>
      <c r="C40" s="79"/>
      <c r="D40" s="80" t="s">
        <v>112</v>
      </c>
      <c r="E40" s="162"/>
      <c r="F40" s="173"/>
      <c r="G40" s="162"/>
      <c r="H40" s="175"/>
      <c r="I40" s="162"/>
      <c r="J40" s="173"/>
      <c r="K40" s="162"/>
      <c r="L40" s="173"/>
      <c r="M40" s="162"/>
      <c r="N40" s="175"/>
      <c r="O40" s="162"/>
      <c r="P40" s="173"/>
    </row>
    <row r="41" spans="1:16" s="25" customFormat="1" ht="27.95" customHeight="1" x14ac:dyDescent="0.2">
      <c r="A41" s="39"/>
      <c r="B41" s="78"/>
      <c r="C41" s="79"/>
      <c r="D41" s="80" t="s">
        <v>113</v>
      </c>
      <c r="E41" s="174"/>
      <c r="F41" s="163"/>
      <c r="G41" s="174"/>
      <c r="H41" s="176"/>
      <c r="I41" s="174"/>
      <c r="J41" s="163"/>
      <c r="K41" s="174"/>
      <c r="L41" s="163"/>
      <c r="M41" s="174"/>
      <c r="N41" s="176"/>
      <c r="O41" s="174"/>
      <c r="P41" s="163"/>
    </row>
    <row r="42" spans="1:16" s="25" customFormat="1" x14ac:dyDescent="0.2">
      <c r="A42" s="39"/>
      <c r="B42" s="78"/>
      <c r="C42" s="79">
        <v>2.7</v>
      </c>
      <c r="D42" s="108" t="s">
        <v>37</v>
      </c>
      <c r="E42" s="170"/>
      <c r="F42" s="171"/>
      <c r="G42" s="170"/>
      <c r="H42" s="172"/>
      <c r="I42" s="170"/>
      <c r="J42" s="171"/>
      <c r="K42" s="170"/>
      <c r="L42" s="171"/>
      <c r="M42" s="170"/>
      <c r="N42" s="172"/>
      <c r="O42" s="170"/>
      <c r="P42" s="171"/>
    </row>
    <row r="43" spans="1:16" s="25" customFormat="1" x14ac:dyDescent="0.2">
      <c r="A43" s="39"/>
      <c r="B43" s="78"/>
      <c r="C43" s="79"/>
      <c r="D43" s="80" t="s">
        <v>114</v>
      </c>
      <c r="E43" s="162"/>
      <c r="F43" s="173"/>
      <c r="G43" s="162"/>
      <c r="H43" s="175"/>
      <c r="I43" s="162"/>
      <c r="J43" s="173"/>
      <c r="K43" s="162"/>
      <c r="L43" s="173"/>
      <c r="M43" s="162"/>
      <c r="N43" s="175"/>
      <c r="O43" s="162"/>
      <c r="P43" s="173"/>
    </row>
    <row r="44" spans="1:16" s="39" customFormat="1" ht="30" x14ac:dyDescent="0.2">
      <c r="B44" s="96"/>
      <c r="C44" s="79"/>
      <c r="D44" s="80" t="s">
        <v>115</v>
      </c>
      <c r="E44" s="174"/>
      <c r="F44" s="163"/>
      <c r="G44" s="174"/>
      <c r="H44" s="176"/>
      <c r="I44" s="174"/>
      <c r="J44" s="163"/>
      <c r="K44" s="174"/>
      <c r="L44" s="163"/>
      <c r="M44" s="174"/>
      <c r="N44" s="176"/>
      <c r="O44" s="174"/>
      <c r="P44" s="163"/>
    </row>
    <row r="45" spans="1:16" s="25" customFormat="1" x14ac:dyDescent="0.2">
      <c r="A45" s="39"/>
      <c r="B45" s="78"/>
      <c r="C45" s="177" t="s">
        <v>116</v>
      </c>
      <c r="D45" s="108" t="s">
        <v>30</v>
      </c>
      <c r="E45" s="162"/>
      <c r="F45" s="178"/>
      <c r="G45" s="162"/>
      <c r="H45" s="179"/>
      <c r="I45" s="162"/>
      <c r="J45" s="178"/>
      <c r="K45" s="162"/>
      <c r="L45" s="178"/>
      <c r="M45" s="162"/>
      <c r="N45" s="179"/>
      <c r="O45" s="162"/>
      <c r="P45" s="178"/>
    </row>
    <row r="46" spans="1:16" s="25" customFormat="1" x14ac:dyDescent="0.2">
      <c r="A46" s="39"/>
      <c r="B46" s="78"/>
      <c r="C46" s="79">
        <v>2.9</v>
      </c>
      <c r="D46" s="108" t="s">
        <v>100</v>
      </c>
      <c r="E46" s="170"/>
      <c r="F46" s="180"/>
      <c r="G46" s="170"/>
      <c r="H46" s="181"/>
      <c r="I46" s="170"/>
      <c r="J46" s="180"/>
      <c r="K46" s="170"/>
      <c r="L46" s="180"/>
      <c r="M46" s="170"/>
      <c r="N46" s="181"/>
      <c r="O46" s="170"/>
      <c r="P46" s="180"/>
    </row>
    <row r="47" spans="1:16" s="25" customFormat="1" x14ac:dyDescent="0.2">
      <c r="A47" s="39"/>
      <c r="B47" s="78"/>
      <c r="C47" s="79"/>
      <c r="D47" s="80" t="s">
        <v>117</v>
      </c>
      <c r="E47" s="162"/>
      <c r="F47" s="182"/>
      <c r="G47" s="162"/>
      <c r="H47" s="183"/>
      <c r="I47" s="162"/>
      <c r="J47" s="182"/>
      <c r="K47" s="162"/>
      <c r="L47" s="182"/>
      <c r="M47" s="162"/>
      <c r="N47" s="183"/>
      <c r="O47" s="162"/>
      <c r="P47" s="182"/>
    </row>
    <row r="48" spans="1:16" s="25" customFormat="1" x14ac:dyDescent="0.2">
      <c r="A48" s="39"/>
      <c r="B48" s="78"/>
      <c r="C48" s="79"/>
      <c r="D48" s="108" t="s">
        <v>118</v>
      </c>
      <c r="E48" s="162"/>
      <c r="F48" s="182"/>
      <c r="G48" s="162"/>
      <c r="H48" s="183"/>
      <c r="I48" s="162"/>
      <c r="J48" s="182"/>
      <c r="K48" s="162"/>
      <c r="L48" s="182"/>
      <c r="M48" s="162"/>
      <c r="N48" s="183"/>
      <c r="O48" s="162"/>
      <c r="P48" s="182"/>
    </row>
    <row r="49" spans="1:16" s="25" customFormat="1" x14ac:dyDescent="0.2">
      <c r="A49" s="39"/>
      <c r="B49" s="78"/>
      <c r="C49" s="79"/>
      <c r="D49" s="108" t="s">
        <v>119</v>
      </c>
      <c r="E49" s="162"/>
      <c r="F49" s="178"/>
      <c r="G49" s="162"/>
      <c r="H49" s="179"/>
      <c r="I49" s="162"/>
      <c r="J49" s="178"/>
      <c r="K49" s="162"/>
      <c r="L49" s="178"/>
      <c r="M49" s="162"/>
      <c r="N49" s="179"/>
      <c r="O49" s="162"/>
      <c r="P49" s="178"/>
    </row>
    <row r="50" spans="1:16" s="39" customFormat="1" x14ac:dyDescent="0.2">
      <c r="B50" s="96"/>
      <c r="C50" s="184" t="s">
        <v>14</v>
      </c>
      <c r="D50" s="108" t="s">
        <v>26</v>
      </c>
      <c r="E50" s="162"/>
      <c r="F50" s="163"/>
      <c r="G50" s="162"/>
      <c r="H50" s="176"/>
      <c r="I50" s="162"/>
      <c r="J50" s="163"/>
      <c r="K50" s="162"/>
      <c r="L50" s="163"/>
      <c r="M50" s="162"/>
      <c r="N50" s="176"/>
      <c r="O50" s="162"/>
      <c r="P50" s="163"/>
    </row>
    <row r="51" spans="1:16" s="39" customFormat="1" x14ac:dyDescent="0.2">
      <c r="A51" s="185"/>
      <c r="B51" s="96"/>
      <c r="C51" s="184" t="s">
        <v>120</v>
      </c>
      <c r="D51" s="80"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7027849.404405416</v>
      </c>
      <c r="L51" s="187">
        <f>L30+L33+L37+L41+L44+L47+L48+L50</f>
        <v>7415125.9690700928</v>
      </c>
      <c r="M51" s="186">
        <f>M29+M32-M34+M36-M38+M40+M43-M45+M47+M48-M49+M50</f>
        <v>48332287.302135289</v>
      </c>
      <c r="N51" s="187">
        <f>N30+N33+N37+N41+N44+N47+N48+N50</f>
        <v>47105516.38055981</v>
      </c>
      <c r="O51" s="186">
        <f>O29+O32-O34+O36-O38+O40+O43-O45+O47+O48-O49+O50</f>
        <v>217684607.34434572</v>
      </c>
      <c r="P51" s="187">
        <f>P30+P33+P37+P41+P44+P47+P48+P50</f>
        <v>213201880.62258294</v>
      </c>
    </row>
    <row r="52" spans="1:16" s="25" customFormat="1" ht="15.75" thickBot="1" x14ac:dyDescent="0.25">
      <c r="A52" s="39"/>
      <c r="B52" s="164"/>
      <c r="C52" s="134"/>
      <c r="D52" s="188"/>
      <c r="E52" s="189"/>
      <c r="F52" s="190"/>
      <c r="G52" s="189"/>
      <c r="H52" s="191"/>
      <c r="I52" s="189"/>
      <c r="J52" s="190"/>
      <c r="K52" s="189"/>
      <c r="L52" s="190"/>
      <c r="M52" s="189"/>
      <c r="N52" s="191"/>
      <c r="O52" s="189"/>
      <c r="P52" s="190"/>
    </row>
    <row r="53" spans="1:16" s="25" customFormat="1" x14ac:dyDescent="0.2">
      <c r="A53" s="39"/>
      <c r="B53" s="24"/>
      <c r="C53" s="24"/>
      <c r="D53" s="24"/>
    </row>
    <row r="54" spans="1:16" s="25" customFormat="1" ht="15.75" x14ac:dyDescent="0.25">
      <c r="A54" s="39"/>
      <c r="B54" s="149"/>
      <c r="C54" s="149" t="s">
        <v>61</v>
      </c>
      <c r="D54" s="149"/>
    </row>
    <row r="55" spans="1:16" s="25" customFormat="1" ht="13.15" customHeight="1" x14ac:dyDescent="0.25">
      <c r="A55" s="39"/>
      <c r="B55" s="149"/>
      <c r="C55" s="149"/>
      <c r="D55" s="192" t="s">
        <v>138</v>
      </c>
    </row>
    <row r="56" spans="1:16" s="25" customFormat="1" ht="15.75" x14ac:dyDescent="0.25">
      <c r="A56" s="39"/>
      <c r="B56" s="149"/>
      <c r="C56" s="149"/>
      <c r="D56" s="149" t="s">
        <v>71</v>
      </c>
    </row>
    <row r="57" spans="1:16" s="25" customFormat="1" ht="13.15" customHeight="1" x14ac:dyDescent="0.25">
      <c r="A57" s="39"/>
      <c r="B57" s="149"/>
      <c r="C57" s="149"/>
      <c r="D57" s="149" t="s">
        <v>66</v>
      </c>
      <c r="E57" s="193"/>
    </row>
    <row r="58" spans="1:16" s="25" customFormat="1" ht="13.15" customHeight="1" x14ac:dyDescent="0.2">
      <c r="A58" s="39"/>
      <c r="B58" s="24"/>
      <c r="C58" s="150"/>
      <c r="D58" s="192" t="s">
        <v>101</v>
      </c>
    </row>
    <row r="59" spans="1:16" s="25" customFormat="1" ht="13.15" customHeight="1" x14ac:dyDescent="0.2">
      <c r="A59" s="39"/>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4" priority="94" stopIfTrue="1" operator="lessThan">
      <formula>0</formula>
    </cfRule>
  </conditionalFormatting>
  <conditionalFormatting sqref="O49 O45 M45 M49 K45 K49 K40 M40 O40 O38 M38 K38 M34 O34 L41 N41 P41 K32 M32 O32 K36 M36 O36 N33 P33 L37 N37 P37 L44 N44 P44 K34">
    <cfRule type="cellIs" dxfId="33" priority="18" stopIfTrue="1" operator="lessThan">
      <formula>0</formula>
    </cfRule>
  </conditionalFormatting>
  <conditionalFormatting sqref="G22:G25">
    <cfRule type="cellIs" dxfId="32" priority="15" stopIfTrue="1" operator="lessThan">
      <formula>0</formula>
    </cfRule>
  </conditionalFormatting>
  <conditionalFormatting sqref="I22:I25">
    <cfRule type="cellIs" dxfId="31" priority="14" stopIfTrue="1" operator="lessThan">
      <formula>0</formula>
    </cfRule>
  </conditionalFormatting>
  <conditionalFormatting sqref="K22:K25">
    <cfRule type="cellIs" dxfId="30" priority="13" stopIfTrue="1" operator="lessThan">
      <formula>0</formula>
    </cfRule>
  </conditionalFormatting>
  <conditionalFormatting sqref="M25">
    <cfRule type="cellIs" dxfId="29" priority="12" stopIfTrue="1" operator="lessThan">
      <formula>0</formula>
    </cfRule>
  </conditionalFormatting>
  <conditionalFormatting sqref="O25">
    <cfRule type="cellIs" dxfId="28" priority="11" stopIfTrue="1" operator="lessThan">
      <formula>0</formula>
    </cfRule>
  </conditionalFormatting>
  <conditionalFormatting sqref="G29 H30">
    <cfRule type="cellIs" dxfId="27" priority="10" stopIfTrue="1" operator="lessThan">
      <formula>0</formula>
    </cfRule>
  </conditionalFormatting>
  <conditionalFormatting sqref="I29 J30">
    <cfRule type="cellIs" dxfId="26" priority="9" stopIfTrue="1" operator="lessThan">
      <formula>0</formula>
    </cfRule>
  </conditionalFormatting>
  <conditionalFormatting sqref="K29 L30">
    <cfRule type="cellIs" dxfId="25" priority="8" stopIfTrue="1" operator="lessThan">
      <formula>0</formula>
    </cfRule>
  </conditionalFormatting>
  <conditionalFormatting sqref="N30">
    <cfRule type="cellIs" dxfId="24" priority="7" stopIfTrue="1" operator="lessThan">
      <formula>0</formula>
    </cfRule>
  </conditionalFormatting>
  <conditionalFormatting sqref="P30">
    <cfRule type="cellIs" dxfId="23" priority="6" stopIfTrue="1" operator="lessThan">
      <formula>0</formula>
    </cfRule>
  </conditionalFormatting>
  <conditionalFormatting sqref="M29">
    <cfRule type="cellIs" dxfId="22" priority="5" stopIfTrue="1" operator="lessThan">
      <formula>0</formula>
    </cfRule>
  </conditionalFormatting>
  <conditionalFormatting sqref="O29">
    <cfRule type="cellIs" dxfId="21" priority="4" stopIfTrue="1" operator="lessThan">
      <formula>0</formula>
    </cfRule>
  </conditionalFormatting>
  <conditionalFormatting sqref="L33">
    <cfRule type="cellIs" dxfId="20" priority="3" stopIfTrue="1" operator="lessThan">
      <formula>0</formula>
    </cfRule>
  </conditionalFormatting>
  <conditionalFormatting sqref="M22:M24">
    <cfRule type="cellIs" dxfId="19" priority="2" stopIfTrue="1" operator="lessThan">
      <formula>0</formula>
    </cfRule>
  </conditionalFormatting>
  <conditionalFormatting sqref="O22:O24">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90" zoomScaleNormal="90" workbookViewId="0">
      <selection activeCell="C7" sqref="C7"/>
    </sheetView>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4">
        <f>'Cover Page'!C7</f>
        <v>0</v>
      </c>
      <c r="D6" s="344" t="s">
        <v>125</v>
      </c>
    </row>
    <row r="7" spans="2:5" s="2" customFormat="1" ht="15.75" customHeight="1" x14ac:dyDescent="0.25">
      <c r="B7" s="44" t="s">
        <v>88</v>
      </c>
    </row>
    <row r="8" spans="2:5" s="2" customFormat="1" ht="15" customHeight="1" x14ac:dyDescent="0.2">
      <c r="B8" s="195" t="str">
        <f>'Cover Page'!C8</f>
        <v>Metropolitan Life Insurance Company</v>
      </c>
    </row>
    <row r="9" spans="2:5" s="2" customFormat="1" ht="15.75" customHeight="1" x14ac:dyDescent="0.25">
      <c r="B9" s="54" t="s">
        <v>90</v>
      </c>
    </row>
    <row r="10" spans="2:5" s="2" customFormat="1" ht="15" customHeight="1" x14ac:dyDescent="0.2">
      <c r="B10" s="195" t="str">
        <f>'Cover Page'!C9</f>
        <v>None</v>
      </c>
    </row>
    <row r="11" spans="2:5" s="2" customFormat="1" ht="15.75" x14ac:dyDescent="0.25">
      <c r="B11" s="54" t="s">
        <v>85</v>
      </c>
    </row>
    <row r="12" spans="2:5" s="2" customFormat="1" x14ac:dyDescent="0.2">
      <c r="B12" s="195" t="str">
        <f>'Cover Page'!C6</f>
        <v>2021</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40.5" customHeight="1" x14ac:dyDescent="0.2">
      <c r="B18" s="402" t="s">
        <v>163</v>
      </c>
      <c r="C18" s="209"/>
      <c r="D18" s="404" t="s">
        <v>199</v>
      </c>
      <c r="E18" s="205"/>
    </row>
    <row r="19" spans="2:5" s="196" customFormat="1" ht="39" customHeight="1" x14ac:dyDescent="0.2">
      <c r="B19" s="402" t="s">
        <v>164</v>
      </c>
      <c r="C19" s="209"/>
      <c r="D19" s="403" t="s">
        <v>200</v>
      </c>
      <c r="E19" s="205"/>
    </row>
    <row r="20" spans="2:5" s="196" customFormat="1" ht="35.25" customHeight="1" x14ac:dyDescent="0.2">
      <c r="B20" s="402" t="s">
        <v>165</v>
      </c>
      <c r="C20" s="209"/>
      <c r="D20" s="403" t="s">
        <v>166</v>
      </c>
      <c r="E20" s="205"/>
    </row>
    <row r="21" spans="2:5" s="196" customFormat="1" ht="35.25" customHeight="1" x14ac:dyDescent="0.2">
      <c r="B21" s="200"/>
      <c r="C21" s="209"/>
      <c r="D21" s="347"/>
      <c r="E21" s="205"/>
    </row>
    <row r="22" spans="2:5" s="196" customFormat="1" ht="35.25" customHeight="1" x14ac:dyDescent="0.2">
      <c r="B22" s="200"/>
      <c r="C22" s="209"/>
      <c r="D22" s="347"/>
      <c r="E22" s="205"/>
    </row>
    <row r="23" spans="2:5" s="196" customFormat="1" ht="35.25" customHeight="1"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47.25" customHeight="1" x14ac:dyDescent="0.2">
      <c r="B26" s="405" t="s">
        <v>167</v>
      </c>
      <c r="C26" s="209"/>
      <c r="D26" s="403" t="s">
        <v>193</v>
      </c>
      <c r="E26" s="205"/>
    </row>
    <row r="27" spans="2:5" s="196" customFormat="1" ht="42" customHeight="1" x14ac:dyDescent="0.2">
      <c r="B27" s="405" t="s">
        <v>168</v>
      </c>
      <c r="C27" s="209"/>
      <c r="D27" s="403" t="s">
        <v>201</v>
      </c>
      <c r="E27" s="205"/>
    </row>
    <row r="28" spans="2:5" s="196" customFormat="1" ht="73.5" customHeight="1" x14ac:dyDescent="0.2">
      <c r="B28" s="405" t="s">
        <v>170</v>
      </c>
      <c r="C28" s="209"/>
      <c r="D28" s="403" t="s">
        <v>194</v>
      </c>
      <c r="E28" s="205"/>
    </row>
    <row r="29" spans="2:5" s="196" customFormat="1" ht="35.25" customHeight="1" x14ac:dyDescent="0.2">
      <c r="B29" s="405" t="s">
        <v>169</v>
      </c>
      <c r="C29" s="211"/>
      <c r="D29" s="403" t="s">
        <v>172</v>
      </c>
      <c r="E29" s="205"/>
    </row>
    <row r="30" spans="2:5" s="196" customFormat="1" ht="35.25" customHeight="1" x14ac:dyDescent="0.2">
      <c r="B30" s="406" t="s">
        <v>171</v>
      </c>
      <c r="C30" s="211"/>
      <c r="D30" s="403" t="s">
        <v>173</v>
      </c>
      <c r="E30" s="205"/>
    </row>
    <row r="31" spans="2:5" s="196" customFormat="1" ht="35.25" customHeight="1" x14ac:dyDescent="0.2">
      <c r="B31" s="200"/>
      <c r="C31" s="212"/>
      <c r="D31" s="347"/>
      <c r="E31" s="205"/>
    </row>
    <row r="32" spans="2:5" s="196" customFormat="1" x14ac:dyDescent="0.2">
      <c r="B32" s="202" t="s">
        <v>80</v>
      </c>
      <c r="C32" s="213"/>
      <c r="D32" s="345"/>
      <c r="E32" s="205"/>
    </row>
    <row r="33" spans="2:5" s="196" customFormat="1" ht="35.25" customHeight="1" x14ac:dyDescent="0.2">
      <c r="B33" s="402" t="s">
        <v>174</v>
      </c>
      <c r="C33" s="209"/>
      <c r="D33" s="403" t="s">
        <v>177</v>
      </c>
      <c r="E33" s="205"/>
    </row>
    <row r="34" spans="2:5" s="196" customFormat="1" ht="35.25" customHeight="1" x14ac:dyDescent="0.2">
      <c r="B34" s="402" t="s">
        <v>175</v>
      </c>
      <c r="C34" s="209"/>
      <c r="D34" s="403" t="s">
        <v>178</v>
      </c>
      <c r="E34" s="205"/>
    </row>
    <row r="35" spans="2:5" s="196" customFormat="1" ht="35.25" customHeight="1" x14ac:dyDescent="0.2">
      <c r="B35" s="402" t="s">
        <v>176</v>
      </c>
      <c r="C35" s="209"/>
      <c r="D35" s="403" t="s">
        <v>179</v>
      </c>
      <c r="E35" s="205"/>
    </row>
    <row r="36" spans="2:5" s="196" customFormat="1" ht="35.25" customHeight="1" x14ac:dyDescent="0.2">
      <c r="B36" s="200"/>
      <c r="C36" s="211"/>
      <c r="D36" s="347"/>
      <c r="E36" s="205"/>
    </row>
    <row r="37" spans="2:5" s="196" customFormat="1" ht="35.25" customHeight="1" x14ac:dyDescent="0.2">
      <c r="B37" s="200"/>
      <c r="C37" s="211"/>
      <c r="D37" s="347"/>
      <c r="E37" s="205"/>
    </row>
    <row r="38" spans="2:5" s="196" customFormat="1" ht="35.25" customHeight="1" x14ac:dyDescent="0.2">
      <c r="B38" s="200"/>
      <c r="C38" s="212"/>
      <c r="D38" s="347"/>
      <c r="E38" s="205"/>
    </row>
    <row r="39" spans="2:5" s="196" customFormat="1" x14ac:dyDescent="0.2">
      <c r="B39" s="202" t="s">
        <v>81</v>
      </c>
      <c r="C39" s="213"/>
      <c r="D39" s="345"/>
      <c r="E39" s="205"/>
    </row>
    <row r="40" spans="2:5" s="196" customFormat="1" ht="35.25" customHeight="1" x14ac:dyDescent="0.2">
      <c r="B40" s="402" t="s">
        <v>181</v>
      </c>
      <c r="C40" s="209"/>
      <c r="D40" s="403" t="s">
        <v>180</v>
      </c>
      <c r="E40" s="205"/>
    </row>
    <row r="41" spans="2:5" s="196" customFormat="1" ht="35.25" customHeight="1" x14ac:dyDescent="0.2">
      <c r="B41" s="200"/>
      <c r="C41" s="209"/>
      <c r="D41" s="347"/>
      <c r="E41" s="205"/>
    </row>
    <row r="42" spans="2:5" s="196" customFormat="1" ht="35.25" customHeight="1" x14ac:dyDescent="0.2">
      <c r="B42" s="200"/>
      <c r="C42" s="209"/>
      <c r="D42" s="347"/>
      <c r="E42" s="205"/>
    </row>
    <row r="43" spans="2:5" s="196" customFormat="1" ht="35.25" customHeight="1" x14ac:dyDescent="0.2">
      <c r="B43" s="200"/>
      <c r="C43" s="211"/>
      <c r="D43" s="347"/>
      <c r="E43" s="205"/>
    </row>
    <row r="44" spans="2:5" s="196" customFormat="1" ht="35.25" customHeight="1" x14ac:dyDescent="0.2">
      <c r="B44" s="200"/>
      <c r="C44" s="211"/>
      <c r="D44" s="347"/>
      <c r="E44" s="205"/>
    </row>
    <row r="45" spans="2:5" s="196" customFormat="1" ht="35.25" customHeight="1" x14ac:dyDescent="0.2">
      <c r="B45" s="200"/>
      <c r="C45" s="212"/>
      <c r="D45" s="347"/>
      <c r="E45" s="205"/>
    </row>
    <row r="46" spans="2:5" s="196" customFormat="1" x14ac:dyDescent="0.2">
      <c r="B46" s="202" t="s">
        <v>82</v>
      </c>
      <c r="C46" s="213"/>
      <c r="D46" s="345"/>
      <c r="E46" s="205"/>
    </row>
    <row r="47" spans="2:5" s="196" customFormat="1" ht="89.25" customHeight="1" x14ac:dyDescent="0.2">
      <c r="B47" s="402" t="s">
        <v>182</v>
      </c>
      <c r="C47" s="209"/>
      <c r="D47" s="403" t="s">
        <v>202</v>
      </c>
      <c r="E47" s="205"/>
    </row>
    <row r="48" spans="2:5" s="196" customFormat="1" ht="35.25" customHeight="1" x14ac:dyDescent="0.2">
      <c r="B48" s="200"/>
      <c r="C48" s="209"/>
      <c r="D48" s="347"/>
      <c r="E48" s="205"/>
    </row>
    <row r="49" spans="2:5" s="196" customFormat="1" ht="35.25" customHeight="1" x14ac:dyDescent="0.2">
      <c r="B49" s="200"/>
      <c r="C49" s="209"/>
      <c r="D49" s="347"/>
      <c r="E49" s="205"/>
    </row>
    <row r="50" spans="2:5" s="196" customFormat="1" ht="35.25" customHeight="1" x14ac:dyDescent="0.2">
      <c r="B50" s="200"/>
      <c r="C50" s="211"/>
      <c r="D50" s="347"/>
      <c r="E50" s="205"/>
    </row>
    <row r="51" spans="2:5" s="196" customFormat="1" ht="35.25" customHeight="1" x14ac:dyDescent="0.2">
      <c r="B51" s="200"/>
      <c r="C51" s="211"/>
      <c r="D51" s="347"/>
      <c r="E51" s="205"/>
    </row>
    <row r="52" spans="2:5" s="196" customFormat="1" ht="35.25" customHeight="1"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35.25" customHeight="1" x14ac:dyDescent="0.2">
      <c r="B55" s="402" t="s">
        <v>183</v>
      </c>
      <c r="C55" s="214"/>
      <c r="D55" s="403" t="s">
        <v>184</v>
      </c>
      <c r="E55" s="215"/>
    </row>
    <row r="56" spans="2:5" s="216" customFormat="1" ht="35.25" customHeight="1" x14ac:dyDescent="0.2">
      <c r="B56" s="200"/>
      <c r="C56" s="211"/>
      <c r="D56" s="347"/>
      <c r="E56" s="215"/>
    </row>
    <row r="57" spans="2:5" s="216" customFormat="1" ht="35.25" customHeight="1" x14ac:dyDescent="0.2">
      <c r="B57" s="200"/>
      <c r="C57" s="211"/>
      <c r="D57" s="347"/>
      <c r="E57" s="215"/>
    </row>
    <row r="58" spans="2:5" s="216" customFormat="1" ht="35.25" customHeight="1" x14ac:dyDescent="0.2">
      <c r="B58" s="200"/>
      <c r="C58" s="211"/>
      <c r="D58" s="347"/>
      <c r="E58" s="215"/>
    </row>
    <row r="59" spans="2:5" s="216" customFormat="1" ht="35.25" customHeight="1" x14ac:dyDescent="0.2">
      <c r="B59" s="200"/>
      <c r="C59" s="211"/>
      <c r="D59" s="347"/>
      <c r="E59" s="215"/>
    </row>
    <row r="60" spans="2:5" s="216" customFormat="1" ht="35.25" customHeight="1" x14ac:dyDescent="0.2">
      <c r="B60" s="200"/>
      <c r="C60" s="217"/>
      <c r="D60" s="347"/>
      <c r="E60" s="215"/>
    </row>
    <row r="61" spans="2:5" s="196" customFormat="1" x14ac:dyDescent="0.2">
      <c r="B61" s="203" t="s">
        <v>110</v>
      </c>
      <c r="C61" s="210"/>
      <c r="D61" s="345"/>
      <c r="E61" s="205"/>
    </row>
    <row r="62" spans="2:5" s="216" customFormat="1" ht="42" customHeight="1" x14ac:dyDescent="0.2">
      <c r="B62" s="402" t="s">
        <v>185</v>
      </c>
      <c r="C62" s="214"/>
      <c r="D62" s="403" t="s">
        <v>195</v>
      </c>
      <c r="E62" s="215"/>
    </row>
    <row r="63" spans="2:5" s="216" customFormat="1" ht="35.25" customHeight="1" x14ac:dyDescent="0.2">
      <c r="B63" s="200"/>
      <c r="C63" s="209"/>
      <c r="D63" s="347"/>
      <c r="E63" s="215"/>
    </row>
    <row r="64" spans="2:5" s="216" customFormat="1" ht="35.25" customHeight="1" x14ac:dyDescent="0.2">
      <c r="B64" s="200"/>
      <c r="C64" s="211"/>
      <c r="D64" s="347"/>
      <c r="E64" s="215"/>
    </row>
    <row r="65" spans="2:5" s="216" customFormat="1" ht="35.25" customHeight="1" x14ac:dyDescent="0.2">
      <c r="B65" s="200"/>
      <c r="C65" s="211"/>
      <c r="D65" s="347"/>
      <c r="E65" s="215"/>
    </row>
    <row r="66" spans="2:5" s="216" customFormat="1" ht="35.25" customHeight="1" x14ac:dyDescent="0.2">
      <c r="B66" s="200"/>
      <c r="C66" s="211"/>
      <c r="D66" s="347"/>
      <c r="E66" s="215"/>
    </row>
    <row r="67" spans="2:5" s="216" customFormat="1" ht="35.25" customHeight="1" x14ac:dyDescent="0.2">
      <c r="B67" s="200"/>
      <c r="C67" s="217"/>
      <c r="D67" s="347"/>
      <c r="E67" s="215"/>
    </row>
    <row r="68" spans="2:5" s="196" customFormat="1" x14ac:dyDescent="0.2">
      <c r="B68" s="203" t="s">
        <v>111</v>
      </c>
      <c r="C68" s="210"/>
      <c r="D68" s="345"/>
      <c r="E68" s="205"/>
    </row>
    <row r="69" spans="2:5" s="216" customFormat="1" ht="35.25" customHeight="1" x14ac:dyDescent="0.2">
      <c r="B69" s="407" t="s">
        <v>186</v>
      </c>
      <c r="C69" s="214"/>
      <c r="D69" s="403" t="s">
        <v>189</v>
      </c>
      <c r="E69" s="215"/>
    </row>
    <row r="70" spans="2:5" s="216" customFormat="1" ht="46.5" customHeight="1" x14ac:dyDescent="0.2">
      <c r="B70" s="407" t="s">
        <v>187</v>
      </c>
      <c r="C70" s="209"/>
      <c r="D70" s="403" t="s">
        <v>196</v>
      </c>
      <c r="E70" s="215"/>
    </row>
    <row r="71" spans="2:5" s="216" customFormat="1" ht="35.25" customHeight="1" x14ac:dyDescent="0.2">
      <c r="B71" s="200"/>
      <c r="C71" s="211"/>
      <c r="D71" s="347"/>
      <c r="E71" s="215"/>
    </row>
    <row r="72" spans="2:5" s="216" customFormat="1" ht="35.25" customHeight="1" x14ac:dyDescent="0.2">
      <c r="B72" s="200"/>
      <c r="C72" s="211"/>
      <c r="D72" s="347"/>
      <c r="E72" s="215"/>
    </row>
    <row r="73" spans="2:5" s="216" customFormat="1" ht="35.25" customHeight="1" x14ac:dyDescent="0.2">
      <c r="B73" s="200"/>
      <c r="C73" s="211"/>
      <c r="D73" s="347"/>
      <c r="E73" s="215"/>
    </row>
    <row r="74" spans="2:5" s="216" customFormat="1" ht="35.25" customHeight="1" x14ac:dyDescent="0.2">
      <c r="B74" s="200"/>
      <c r="C74" s="217"/>
      <c r="D74" s="347"/>
      <c r="E74" s="215"/>
    </row>
    <row r="75" spans="2:5" s="196" customFormat="1" x14ac:dyDescent="0.2">
      <c r="B75" s="203" t="s">
        <v>128</v>
      </c>
      <c r="C75" s="210"/>
      <c r="D75" s="345"/>
      <c r="E75" s="205"/>
    </row>
    <row r="76" spans="2:5" s="216" customFormat="1" ht="35.25" customHeight="1" x14ac:dyDescent="0.2">
      <c r="B76" s="407" t="s">
        <v>188</v>
      </c>
      <c r="C76" s="214"/>
      <c r="D76" s="403" t="s">
        <v>190</v>
      </c>
      <c r="E76" s="215"/>
    </row>
    <row r="77" spans="2:5" s="216" customFormat="1" ht="35.25" customHeight="1" x14ac:dyDescent="0.2">
      <c r="B77" s="200"/>
      <c r="C77" s="209"/>
      <c r="D77" s="347"/>
      <c r="E77" s="215"/>
    </row>
    <row r="78" spans="2:5" s="216" customFormat="1" ht="35.25" customHeight="1" x14ac:dyDescent="0.2">
      <c r="B78" s="200"/>
      <c r="C78" s="211"/>
      <c r="D78" s="347"/>
      <c r="E78" s="215"/>
    </row>
    <row r="79" spans="2:5" s="216" customFormat="1" ht="35.25" customHeight="1" x14ac:dyDescent="0.2">
      <c r="B79" s="200"/>
      <c r="C79" s="211"/>
      <c r="D79" s="347"/>
      <c r="E79" s="215"/>
    </row>
    <row r="80" spans="2:5" s="216" customFormat="1" ht="35.25" customHeight="1" x14ac:dyDescent="0.2">
      <c r="B80" s="200"/>
      <c r="C80" s="211"/>
      <c r="D80" s="347"/>
      <c r="E80" s="215"/>
    </row>
    <row r="81" spans="2:5" s="216" customFormat="1" ht="35.25" customHeight="1"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7"/>
    </row>
    <row r="86" spans="2:5" s="196" customFormat="1" ht="15.75" x14ac:dyDescent="0.25">
      <c r="B86" s="149" t="s">
        <v>66</v>
      </c>
      <c r="C86" s="47"/>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7"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view="pageBreakPreview" topLeftCell="A5" zoomScale="60" zoomScaleNormal="70" workbookViewId="0">
      <selection activeCell="C7" sqref="C7"/>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hidden="1" customWidth="1"/>
    <col min="6" max="6" width="15.140625" style="9" hidden="1" customWidth="1"/>
    <col min="7" max="8" width="16.28515625" style="9" hidden="1" customWidth="1"/>
    <col min="9" max="10" width="13" style="9" hidden="1" customWidth="1"/>
    <col min="11" max="12" width="16.28515625" style="9" hidden="1" customWidth="1"/>
    <col min="13" max="13" width="14.5703125" style="9" hidden="1" customWidth="1"/>
    <col min="14" max="14" width="14.5703125" style="11" hidden="1" customWidth="1"/>
    <col min="15" max="16" width="16.28515625" style="9" hidden="1" customWidth="1"/>
    <col min="17" max="25" width="18.7109375" style="9" customWidth="1"/>
    <col min="26" max="26" width="18.7109375" style="11" customWidth="1"/>
    <col min="27" max="28" width="18.7109375" style="9"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Metropolitan Life Insurance Company</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t="str">
        <f>'Cover Page'!C9</f>
        <v>None</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1"/>
      <c r="C14" s="221"/>
      <c r="D14" s="221"/>
    </row>
    <row r="15" spans="1:28" s="49" customFormat="1" ht="16.5" thickBot="1" x14ac:dyDescent="0.3">
      <c r="A15" s="43"/>
      <c r="B15" s="45"/>
      <c r="C15" s="45"/>
      <c r="D15" s="45"/>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9" customFormat="1" ht="15.75" customHeight="1" thickBot="1" x14ac:dyDescent="0.25">
      <c r="A16" s="43"/>
      <c r="B16" s="45"/>
      <c r="C16" s="45"/>
      <c r="D16" s="45"/>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9" customFormat="1" ht="16.5" customHeight="1" thickBot="1" x14ac:dyDescent="0.3">
      <c r="A17" s="43"/>
      <c r="B17" s="45"/>
      <c r="C17" s="45"/>
      <c r="D17" s="45"/>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9"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3"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9" customFormat="1" x14ac:dyDescent="0.2">
      <c r="A20" s="43"/>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3" customFormat="1" x14ac:dyDescent="0.2">
      <c r="B21" s="225"/>
      <c r="C21" s="79">
        <v>1.1000000000000001</v>
      </c>
      <c r="D21" s="226" t="s">
        <v>45</v>
      </c>
      <c r="E21" s="258"/>
      <c r="F21" s="259"/>
      <c r="G21" s="175"/>
      <c r="H21" s="173"/>
      <c r="I21" s="258"/>
      <c r="J21" s="259"/>
      <c r="K21" s="175"/>
      <c r="L21" s="173"/>
      <c r="M21" s="258"/>
      <c r="N21" s="259"/>
      <c r="O21" s="175"/>
      <c r="P21" s="173"/>
      <c r="Q21" s="259">
        <v>5484145</v>
      </c>
      <c r="R21" s="259">
        <v>5399914.7870596824</v>
      </c>
      <c r="S21" s="175"/>
      <c r="T21" s="173"/>
      <c r="U21" s="259">
        <v>45856839.859658517</v>
      </c>
      <c r="V21" s="259">
        <v>38036134.487021416</v>
      </c>
      <c r="W21" s="175"/>
      <c r="X21" s="173"/>
      <c r="Y21" s="259">
        <v>197742441.59118679</v>
      </c>
      <c r="Z21" s="259">
        <v>174193842.05219254</v>
      </c>
      <c r="AA21" s="175"/>
      <c r="AB21" s="173"/>
    </row>
    <row r="22" spans="1:28" s="43" customFormat="1" ht="30" x14ac:dyDescent="0.2">
      <c r="B22" s="225"/>
      <c r="C22" s="79">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1">
        <f>Q21*0.998</f>
        <v>5473176.71</v>
      </c>
      <c r="R22" s="261">
        <f>R21*0.998</f>
        <v>5389114.9574855631</v>
      </c>
      <c r="S22" s="262">
        <f>'Pt 1 Summary of Data'!L24</f>
        <v>7415125.9690700928</v>
      </c>
      <c r="T22" s="263">
        <f>SUM(Q22:S22)</f>
        <v>18277417.636555657</v>
      </c>
      <c r="U22" s="261">
        <f t="shared" ref="U22" si="0">U21*0.998</f>
        <v>45765126.179939203</v>
      </c>
      <c r="V22" s="261">
        <f t="shared" ref="V22" si="1">V21*0.998</f>
        <v>37960062.218047373</v>
      </c>
      <c r="W22" s="262">
        <f>'Pt 1 Summary of Data'!N24</f>
        <v>47105516.38055981</v>
      </c>
      <c r="X22" s="263">
        <f>SUM(U22:W22)</f>
        <v>130830704.77854639</v>
      </c>
      <c r="Y22" s="261">
        <f t="shared" ref="Y22" si="2">Y21*0.998</f>
        <v>197346956.70800442</v>
      </c>
      <c r="Z22" s="261">
        <f t="shared" ref="Z22" si="3">Z21*0.998</f>
        <v>173845454.36808816</v>
      </c>
      <c r="AA22" s="262">
        <f>'Pt 1 Summary of Data'!P24</f>
        <v>213201880.62258294</v>
      </c>
      <c r="AB22" s="263">
        <f>SUM(Y22:AA22)</f>
        <v>584394291.69867551</v>
      </c>
    </row>
    <row r="23" spans="1:28" s="49" customFormat="1" x14ac:dyDescent="0.2">
      <c r="A23" s="43"/>
      <c r="B23" s="228"/>
      <c r="C23" s="79">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5473176.71</v>
      </c>
      <c r="R23" s="264">
        <f>SUM(R$22:R$22)</f>
        <v>5389114.9574855631</v>
      </c>
      <c r="S23" s="264">
        <f>SUM(S$22:S$22)</f>
        <v>7415125.9690700928</v>
      </c>
      <c r="T23" s="263">
        <f>SUM(Q23:S23)</f>
        <v>18277417.636555657</v>
      </c>
      <c r="U23" s="264">
        <f>SUM(U$22:U$22)</f>
        <v>45765126.179939203</v>
      </c>
      <c r="V23" s="264">
        <f>SUM(V$22:V$22)</f>
        <v>37960062.218047373</v>
      </c>
      <c r="W23" s="264">
        <f>SUM(W$22:W$22)</f>
        <v>47105516.38055981</v>
      </c>
      <c r="X23" s="263">
        <f>SUM(U23:W23)</f>
        <v>130830704.77854639</v>
      </c>
      <c r="Y23" s="264">
        <f>SUM(Y$22:Y$22)</f>
        <v>197346956.70800442</v>
      </c>
      <c r="Z23" s="264">
        <f>SUM(Z$22:Z$22)</f>
        <v>173845454.36808816</v>
      </c>
      <c r="AA23" s="264">
        <f>SUM(AA$22:AA$22)</f>
        <v>213201880.62258294</v>
      </c>
      <c r="AB23" s="263">
        <f>SUM(Y23:AA23)</f>
        <v>584394291.69867551</v>
      </c>
    </row>
    <row r="24" spans="1:28" s="49" customFormat="1" x14ac:dyDescent="0.2">
      <c r="A24" s="43"/>
      <c r="B24" s="229"/>
      <c r="C24" s="119"/>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9" customFormat="1" x14ac:dyDescent="0.2">
      <c r="A25" s="43"/>
      <c r="B25" s="231" t="s">
        <v>1</v>
      </c>
      <c r="C25" s="71"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9" customFormat="1" x14ac:dyDescent="0.2">
      <c r="A26" s="43"/>
      <c r="B26" s="228"/>
      <c r="C26" s="79">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61">
        <v>5803375</v>
      </c>
      <c r="R26" s="261">
        <v>6762001.3466660585</v>
      </c>
      <c r="S26" s="271">
        <f>'Pt 1 Summary of Data'!L21</f>
        <v>8267577.3533342928</v>
      </c>
      <c r="T26" s="263">
        <f>SUM(Q26:S26)</f>
        <v>20832953.700000353</v>
      </c>
      <c r="U26" s="261">
        <v>72512996.564372301</v>
      </c>
      <c r="V26" s="261">
        <v>69841739.989380777</v>
      </c>
      <c r="W26" s="271">
        <f>'Pt 1 Summary of Data'!N21</f>
        <v>74786769.877306148</v>
      </c>
      <c r="X26" s="263">
        <f>SUM(U26:W26)</f>
        <v>217141506.43105924</v>
      </c>
      <c r="Y26" s="261">
        <v>259406681.36165798</v>
      </c>
      <c r="Z26" s="261">
        <v>266086059.72506279</v>
      </c>
      <c r="AA26" s="271">
        <f>'Pt 1 Summary of Data'!P21</f>
        <v>280915117.95626444</v>
      </c>
      <c r="AB26" s="263">
        <f>SUM(Y26:AA26)</f>
        <v>806407859.0429852</v>
      </c>
    </row>
    <row r="27" spans="1:28" s="43" customFormat="1" ht="30" x14ac:dyDescent="0.2">
      <c r="B27" s="225"/>
      <c r="C27" s="79">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61">
        <v>9064.2814662521123</v>
      </c>
      <c r="R27" s="261">
        <v>429709.43280893465</v>
      </c>
      <c r="S27" s="271">
        <f>'Pt 1 Summary of Data'!L35</f>
        <v>174184.03024663014</v>
      </c>
      <c r="T27" s="263">
        <f>SUM(Q27:S27)</f>
        <v>612957.74452181696</v>
      </c>
      <c r="U27" s="261">
        <v>3842800.7360390909</v>
      </c>
      <c r="V27" s="261">
        <v>6538319.4185211239</v>
      </c>
      <c r="W27" s="271">
        <f>'Pt 1 Summary of Data'!N35</f>
        <v>3975240.509577441</v>
      </c>
      <c r="X27" s="263">
        <f>SUM(U27:W27)</f>
        <v>14356360.664137658</v>
      </c>
      <c r="Y27" s="261">
        <v>10411500.795600573</v>
      </c>
      <c r="Z27" s="261">
        <v>21999338.816901341</v>
      </c>
      <c r="AA27" s="271">
        <f>'Pt 1 Summary of Data'!P35</f>
        <v>11305111.464358991</v>
      </c>
      <c r="AB27" s="263">
        <f>SUM(Y27:AA27)</f>
        <v>43715951.076860905</v>
      </c>
    </row>
    <row r="28" spans="1:28" s="49" customFormat="1" x14ac:dyDescent="0.2">
      <c r="A28" s="43"/>
      <c r="B28" s="228"/>
      <c r="C28" s="79">
        <v>2.2999999999999998</v>
      </c>
      <c r="D28" s="227" t="s">
        <v>50</v>
      </c>
      <c r="E28" s="271">
        <f t="shared" ref="E28:AA28" si="4">E$26-E$27</f>
        <v>0</v>
      </c>
      <c r="F28" s="271">
        <f t="shared" si="4"/>
        <v>0</v>
      </c>
      <c r="G28" s="271">
        <f t="shared" si="4"/>
        <v>0</v>
      </c>
      <c r="H28" s="111">
        <f>H$26-H$27</f>
        <v>0</v>
      </c>
      <c r="I28" s="271">
        <f>I$26-I$27</f>
        <v>0</v>
      </c>
      <c r="J28" s="271">
        <f>J$26-J$27</f>
        <v>0</v>
      </c>
      <c r="K28" s="271">
        <f t="shared" si="4"/>
        <v>0</v>
      </c>
      <c r="L28" s="111">
        <f>L$26-L$27</f>
        <v>0</v>
      </c>
      <c r="M28" s="271">
        <f t="shared" si="4"/>
        <v>0</v>
      </c>
      <c r="N28" s="271">
        <f t="shared" si="4"/>
        <v>0</v>
      </c>
      <c r="O28" s="271">
        <f t="shared" si="4"/>
        <v>0</v>
      </c>
      <c r="P28" s="111">
        <f>P$26-P$27</f>
        <v>0</v>
      </c>
      <c r="Q28" s="271">
        <f t="shared" si="4"/>
        <v>5794310.7185337478</v>
      </c>
      <c r="R28" s="271">
        <f t="shared" si="4"/>
        <v>6332291.9138571238</v>
      </c>
      <c r="S28" s="271">
        <f t="shared" si="4"/>
        <v>8093393.3230876625</v>
      </c>
      <c r="T28" s="111">
        <f>T$26-T$27</f>
        <v>20219995.955478538</v>
      </c>
      <c r="U28" s="271">
        <f t="shared" si="4"/>
        <v>68670195.828333214</v>
      </c>
      <c r="V28" s="271">
        <f t="shared" si="4"/>
        <v>63303420.570859656</v>
      </c>
      <c r="W28" s="271">
        <f t="shared" si="4"/>
        <v>70811529.36772871</v>
      </c>
      <c r="X28" s="111">
        <f>X$26-X$27</f>
        <v>202785145.76692158</v>
      </c>
      <c r="Y28" s="271">
        <f t="shared" si="4"/>
        <v>248995180.56605741</v>
      </c>
      <c r="Z28" s="271">
        <f t="shared" si="4"/>
        <v>244086720.90816146</v>
      </c>
      <c r="AA28" s="271">
        <f t="shared" si="4"/>
        <v>269610006.49190545</v>
      </c>
      <c r="AB28" s="111">
        <f>AB$26-AB$27</f>
        <v>762691907.9661243</v>
      </c>
    </row>
    <row r="29" spans="1:28" s="49" customFormat="1" x14ac:dyDescent="0.2">
      <c r="A29" s="43"/>
      <c r="B29" s="229"/>
      <c r="C29" s="120"/>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3"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6">
        <v>12340.333333333334</v>
      </c>
      <c r="R30" s="276">
        <v>14545.416666666666</v>
      </c>
      <c r="S30" s="277">
        <f>'Pt 1 Summary of Data'!L49</f>
        <v>17187.416666666668</v>
      </c>
      <c r="T30" s="278">
        <f>SUM(Q30:S30)</f>
        <v>44073.166666666672</v>
      </c>
      <c r="U30" s="276">
        <v>143832.15</v>
      </c>
      <c r="V30" s="276">
        <v>141721.43333333335</v>
      </c>
      <c r="W30" s="280">
        <f>'Pt 1 Summary of Data'!N49</f>
        <v>149065.4</v>
      </c>
      <c r="X30" s="278">
        <f>SUM(U30:W30)</f>
        <v>434618.9833333334</v>
      </c>
      <c r="Y30" s="276">
        <v>710165.5</v>
      </c>
      <c r="Z30" s="276">
        <v>736374.10000000009</v>
      </c>
      <c r="AA30" s="280">
        <f>'Pt 1 Summary of Data'!P49</f>
        <v>757167.58333333337</v>
      </c>
      <c r="AB30" s="278">
        <f>SUM(Y30:AA30)</f>
        <v>2203707.1833333336</v>
      </c>
    </row>
    <row r="31" spans="1:28" s="49" customFormat="1" x14ac:dyDescent="0.2">
      <c r="A31" s="43"/>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9" customFormat="1" ht="30" customHeight="1" x14ac:dyDescent="0.2">
      <c r="A32" s="43"/>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9" customFormat="1" ht="15.75" x14ac:dyDescent="0.25">
      <c r="A33" s="43"/>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f>IF(T30&lt;1000,"Not Required to Calculate",T23/T28)</f>
        <v>0.90392785818552324</v>
      </c>
      <c r="U33" s="289"/>
      <c r="V33" s="290"/>
      <c r="W33" s="290"/>
      <c r="X33" s="291">
        <f>IF(X30&lt;1000,"Not Required to Calculate",X23/X28)</f>
        <v>0.64516907431139647</v>
      </c>
      <c r="Y33" s="289"/>
      <c r="Z33" s="290"/>
      <c r="AA33" s="290"/>
      <c r="AB33" s="291">
        <f>IF(AB30&lt;1000,"Not Required to Calculate",AB23/AB28)</f>
        <v>0.76622589750176284</v>
      </c>
    </row>
    <row r="34" spans="1:28" s="49" customFormat="1" ht="15.75" thickBot="1" x14ac:dyDescent="0.25">
      <c r="A34" s="43"/>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9" customFormat="1" ht="15.75" x14ac:dyDescent="0.25">
      <c r="A35" s="43"/>
      <c r="B35" s="245"/>
      <c r="N35" s="25"/>
      <c r="Z35" s="25"/>
    </row>
    <row r="36" spans="1:28" s="49" customFormat="1" x14ac:dyDescent="0.2">
      <c r="A36" s="43"/>
      <c r="B36" s="25"/>
      <c r="N36" s="25"/>
      <c r="Z36" s="25"/>
    </row>
    <row r="37" spans="1:28" s="49" customFormat="1" ht="15.75" x14ac:dyDescent="0.25">
      <c r="A37" s="43"/>
      <c r="C37" s="149" t="s">
        <v>61</v>
      </c>
      <c r="D37" s="149"/>
      <c r="E37" s="149"/>
      <c r="N37" s="25"/>
      <c r="Q37" s="245"/>
      <c r="Z37" s="25"/>
    </row>
    <row r="38" spans="1:28" s="49" customFormat="1" ht="15.75" x14ac:dyDescent="0.25">
      <c r="A38" s="43"/>
      <c r="C38" s="149"/>
      <c r="D38" s="309" t="s">
        <v>138</v>
      </c>
      <c r="E38" s="309"/>
      <c r="N38" s="25"/>
      <c r="Z38" s="25"/>
    </row>
    <row r="39" spans="1:28" s="49" customFormat="1" ht="15.75" x14ac:dyDescent="0.25">
      <c r="A39" s="43"/>
      <c r="C39" s="149"/>
      <c r="D39" s="149" t="s">
        <v>70</v>
      </c>
      <c r="E39" s="47"/>
      <c r="N39" s="25"/>
      <c r="Q39" s="52"/>
      <c r="Z39" s="25"/>
    </row>
    <row r="40" spans="1:28" s="49" customFormat="1" ht="15.75" x14ac:dyDescent="0.25">
      <c r="A40" s="43"/>
      <c r="C40" s="149"/>
      <c r="D40" s="149" t="s">
        <v>66</v>
      </c>
      <c r="E40" s="47"/>
      <c r="G40" s="45"/>
      <c r="N40" s="25"/>
      <c r="Q40" s="48"/>
      <c r="Z40" s="25"/>
    </row>
    <row r="41" spans="1:28" s="49" customFormat="1" ht="15.75" x14ac:dyDescent="0.2">
      <c r="A41" s="43"/>
      <c r="C41" s="150"/>
      <c r="D41" s="246" t="s">
        <v>101</v>
      </c>
      <c r="E41" s="246"/>
      <c r="N41" s="25"/>
      <c r="Z41" s="25"/>
    </row>
    <row r="42" spans="1:28" s="49" customFormat="1" ht="15.75" x14ac:dyDescent="0.2">
      <c r="A42" s="43"/>
      <c r="C42" s="246"/>
      <c r="D42" s="246"/>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72" stopIfTrue="1" operator="lessThan">
      <formula>0</formula>
    </cfRule>
  </conditionalFormatting>
  <conditionalFormatting sqref="K26:K27">
    <cfRule type="cellIs" dxfId="16" priority="35" stopIfTrue="1" operator="lessThan">
      <formula>0</formula>
    </cfRule>
  </conditionalFormatting>
  <conditionalFormatting sqref="S26:S27">
    <cfRule type="cellIs" dxfId="15" priority="31" stopIfTrue="1" operator="lessThan">
      <formula>0</formula>
    </cfRule>
  </conditionalFormatting>
  <conditionalFormatting sqref="O26:O27">
    <cfRule type="cellIs" dxfId="14" priority="32" stopIfTrue="1" operator="lessThan">
      <formula>0</formula>
    </cfRule>
  </conditionalFormatting>
  <conditionalFormatting sqref="W26:W27">
    <cfRule type="cellIs" dxfId="13" priority="29" stopIfTrue="1" operator="lessThan">
      <formula>0</formula>
    </cfRule>
  </conditionalFormatting>
  <conditionalFormatting sqref="AA26:AA27">
    <cfRule type="cellIs" dxfId="12" priority="27" stopIfTrue="1" operator="lessThan">
      <formula>0</formula>
    </cfRule>
  </conditionalFormatting>
  <conditionalFormatting sqref="E26:F27">
    <cfRule type="cellIs" dxfId="11" priority="15" stopIfTrue="1" operator="lessThan">
      <formula>0</formula>
    </cfRule>
  </conditionalFormatting>
  <conditionalFormatting sqref="I26">
    <cfRule type="cellIs" dxfId="10" priority="14" stopIfTrue="1" operator="lessThan">
      <formula>0</formula>
    </cfRule>
  </conditionalFormatting>
  <conditionalFormatting sqref="I27">
    <cfRule type="cellIs" dxfId="9" priority="13" stopIfTrue="1" operator="lessThan">
      <formula>0</formula>
    </cfRule>
  </conditionalFormatting>
  <conditionalFormatting sqref="J26:J27">
    <cfRule type="cellIs" dxfId="8" priority="12" stopIfTrue="1" operator="lessThan">
      <formula>0</formula>
    </cfRule>
  </conditionalFormatting>
  <conditionalFormatting sqref="M26:M27">
    <cfRule type="cellIs" dxfId="7" priority="11" stopIfTrue="1" operator="lessThan">
      <formula>0</formula>
    </cfRule>
  </conditionalFormatting>
  <conditionalFormatting sqref="N26:N27">
    <cfRule type="cellIs" dxfId="6" priority="10" stopIfTrue="1" operator="lessThan">
      <formula>0</formula>
    </cfRule>
  </conditionalFormatting>
  <conditionalFormatting sqref="R26:R27">
    <cfRule type="cellIs" dxfId="5" priority="8" stopIfTrue="1" operator="lessThan">
      <formula>0</formula>
    </cfRule>
  </conditionalFormatting>
  <conditionalFormatting sqref="V26:V27">
    <cfRule type="cellIs" dxfId="4" priority="6" stopIfTrue="1" operator="lessThan">
      <formula>0</formula>
    </cfRule>
  </conditionalFormatting>
  <conditionalFormatting sqref="Z26:Z27">
    <cfRule type="cellIs" dxfId="3" priority="4" stopIfTrue="1" operator="lessThan">
      <formula>0</formula>
    </cfRule>
  </conditionalFormatting>
  <conditionalFormatting sqref="Q26:Q27">
    <cfRule type="cellIs" dxfId="2" priority="3" stopIfTrue="1" operator="lessThan">
      <formula>0</formula>
    </cfRule>
  </conditionalFormatting>
  <conditionalFormatting sqref="U26:U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34" fitToHeight="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C7" sqref="C7"/>
    </sheetView>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4">
        <f>'Cover Page'!C7</f>
        <v>0</v>
      </c>
    </row>
    <row r="7" spans="2:3" s="2" customFormat="1" ht="15.75" customHeight="1" x14ac:dyDescent="0.25">
      <c r="B7" s="44" t="s">
        <v>88</v>
      </c>
      <c r="C7" s="400" t="s">
        <v>127</v>
      </c>
    </row>
    <row r="8" spans="2:3" s="2" customFormat="1" ht="15.75" customHeight="1" x14ac:dyDescent="0.25">
      <c r="B8" s="295" t="str">
        <f>'Cover Page'!C8</f>
        <v>Metropolitan Life Insurance Company</v>
      </c>
    </row>
    <row r="9" spans="2:3" s="2" customFormat="1" ht="15.75" customHeight="1" x14ac:dyDescent="0.25">
      <c r="B9" s="54" t="s">
        <v>90</v>
      </c>
    </row>
    <row r="10" spans="2:3" s="2" customFormat="1" ht="15.75" customHeight="1" x14ac:dyDescent="0.25">
      <c r="B10" s="295" t="str">
        <f>'Cover Page'!C9</f>
        <v>None</v>
      </c>
    </row>
    <row r="11" spans="2:3" s="2" customFormat="1" ht="15.75" x14ac:dyDescent="0.25">
      <c r="B11" s="54" t="s">
        <v>85</v>
      </c>
    </row>
    <row r="12" spans="2:3" s="2" customFormat="1" x14ac:dyDescent="0.2">
      <c r="B12" s="195" t="str">
        <f>'Cover Page'!C6</f>
        <v>2021</v>
      </c>
    </row>
    <row r="13" spans="2:3" s="2" customFormat="1" ht="15.75" x14ac:dyDescent="0.25">
      <c r="B13" s="54"/>
    </row>
    <row r="14" spans="2:3" s="2" customFormat="1" ht="15.75" x14ac:dyDescent="0.25">
      <c r="B14" s="54"/>
    </row>
    <row r="15" spans="2:3" s="196" customFormat="1" ht="15.75" x14ac:dyDescent="0.25">
      <c r="B15" s="54"/>
    </row>
    <row r="16" spans="2:3" s="196" customFormat="1" ht="16.5" thickBot="1" x14ac:dyDescent="0.3">
      <c r="B16" s="296"/>
      <c r="C16" s="394" t="s">
        <v>130</v>
      </c>
    </row>
    <row r="17" spans="2:3" s="196" customFormat="1" ht="48" thickBot="1" x14ac:dyDescent="0.25">
      <c r="B17" s="395" t="s">
        <v>155</v>
      </c>
      <c r="C17" s="408">
        <v>2.35E-2</v>
      </c>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t="s">
        <v>191</v>
      </c>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t="s">
        <v>197</v>
      </c>
      <c r="C35" s="367" t="s">
        <v>192</v>
      </c>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C7" sqref="C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4">
        <f>'Cover Page'!C7</f>
        <v>0</v>
      </c>
    </row>
    <row r="7" spans="2:4" ht="15.75" customHeight="1" x14ac:dyDescent="0.25">
      <c r="B7" s="44" t="s">
        <v>88</v>
      </c>
    </row>
    <row r="8" spans="2:4" ht="15.75" customHeight="1" x14ac:dyDescent="0.25">
      <c r="B8" s="295" t="str">
        <f>'Cover Page'!C8</f>
        <v>Metropolitan Life Insurance Company</v>
      </c>
      <c r="D8" s="344" t="s">
        <v>91</v>
      </c>
    </row>
    <row r="9" spans="2:4" ht="15.75" customHeight="1" x14ac:dyDescent="0.25">
      <c r="B9" s="54" t="s">
        <v>90</v>
      </c>
    </row>
    <row r="10" spans="2:4" ht="15.75" customHeight="1" x14ac:dyDescent="0.25">
      <c r="B10" s="295" t="str">
        <f>'Cover Page'!C9</f>
        <v>None</v>
      </c>
    </row>
    <row r="11" spans="2:4" ht="15.75" x14ac:dyDescent="0.25">
      <c r="B11" s="54" t="s">
        <v>85</v>
      </c>
    </row>
    <row r="12" spans="2:4" x14ac:dyDescent="0.2">
      <c r="B12" s="195" t="str">
        <f>'Cover Page'!C6</f>
        <v>2021</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2022-07-13T13:35:36Z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