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1520" windowHeight="9710" tabRatio="820" firstSheet="1" activeTab="1"/>
  </bookViews>
  <sheets>
    <sheet name="Sheet4" sheetId="1" state="hidden" r:id="rId1"/>
    <sheet name="uep_res" sheetId="2" r:id="rId2"/>
    <sheet name="uep_res_13&amp;14" sheetId="3" r:id="rId3"/>
    <sheet name="reserve ratio" sheetId="4" r:id="rId4"/>
    <sheet name="aoe_2014" sheetId="5" r:id="rId5"/>
    <sheet name="aoe_2013" sheetId="6" r:id="rId6"/>
    <sheet name="reserve ratio 14 vs 13" sheetId="7" r:id="rId7"/>
    <sheet name="uep_ls _res" sheetId="8" r:id="rId8"/>
    <sheet name="MP-L(OCC)" sheetId="9" r:id="rId9"/>
    <sheet name="MP-L(CM)" sheetId="10" r:id="rId10"/>
    <sheet name="PL-(OCC)" sheetId="11" r:id="rId11"/>
    <sheet name="PL-(CM)" sheetId="12" r:id="rId12"/>
    <sheet name="Surety" sheetId="13" r:id="rId13"/>
    <sheet name="B&amp;M" sheetId="14" r:id="rId14"/>
    <sheet name="aoe_2005(alllines)" sheetId="15" state="hidden" r:id="rId15"/>
    <sheet name="Tbl_2004" sheetId="16" state="hidden" r:id="rId16"/>
    <sheet name="Tbl_2004LossRSVratios (2)" sheetId="17" state="hidden" r:id="rId17"/>
    <sheet name="Tbl_2004LossRSVratios" sheetId="18" state="hidden" r:id="rId18"/>
  </sheets>
  <definedNames>
    <definedName name="_xlnm.Print_Area" localSheetId="1">'uep_res'!$A$1:$G$59</definedName>
    <definedName name="_xlnm.Print_Area" localSheetId="2">'uep_res_13&amp;14'!$A$1:$E$60</definedName>
    <definedName name="_xlnm.Print_Titles" localSheetId="1">'uep_res'!$1:$5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19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<sst xmlns="http://schemas.openxmlformats.org/spreadsheetml/2006/main" count="1249" uniqueCount="266">
  <si>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</si>
  <si>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</si>
  <si>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</si>
  <si>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</si>
  <si>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</si>
  <si>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</si>
  <si>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</si>
  <si>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</si>
  <si>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</si>
  <si>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</si>
  <si>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</si>
  <si>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</si>
  <si>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</si>
  <si>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</si>
  <si>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</si>
  <si>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</si>
  <si>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</si>
  <si>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</si>
  <si>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</si>
  <si>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</si>
  <si>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</si>
  <si>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</si>
  <si>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</si>
  <si>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</si>
  <si>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</si>
  <si>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</si>
  <si>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</si>
  <si>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</si>
  <si>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</si>
  <si>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</si>
  <si>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</si>
  <si>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</si>
  <si>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</si>
  <si>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</si>
  <si>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</si>
  <si>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</si>
  <si>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</si>
  <si>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</si>
  <si>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</si>
  <si>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</si>
  <si>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</si>
  <si>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</si>
  <si>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</si>
  <si>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</si>
  <si>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</si>
  <si>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</si>
  <si>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</si>
  <si>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</si>
  <si>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</si>
  <si>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</si>
  <si>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</si>
  <si>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</si>
  <si>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</si>
  <si>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</si>
  <si>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</si>
  <si>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</si>
  <si>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</si>
  <si>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</si>
  <si>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</si>
  <si>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</si>
  <si>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</si>
  <si>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</si>
  <si>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</si>
  <si>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</si>
  <si>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</si>
  <si>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</si>
  <si>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</si>
  <si>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</si>
  <si>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</si>
  <si>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</si>
  <si>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</si>
  <si>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</si>
  <si>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</si>
  <si>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</si>
  <si>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</si>
  <si>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</si>
  <si>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</si>
  <si>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</si>
  <si>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</si>
  <si>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</si>
  <si>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</si>
  <si>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</si>
  <si>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</si>
  <si>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</si>
  <si>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</si>
  <si>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</si>
  <si>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</si>
  <si>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</si>
  <si>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</si>
  <si>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</si>
  <si>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</si>
  <si>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</si>
  <si>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</si>
  <si>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</si>
  <si>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</si>
  <si>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</si>
  <si>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</si>
  <si>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</si>
  <si>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</si>
  <si>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</si>
  <si>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</si>
  <si>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</si>
  <si>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</si>
  <si>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</si>
  <si>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</si>
  <si>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</si>
  <si>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</si>
  <si>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</si>
  <si>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</si>
  <si>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</si>
  <si>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</si>
  <si>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</si>
  <si>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</si>
  <si>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</si>
  <si>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</si>
  <si>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</si>
  <si>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</si>
  <si>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</si>
  <si>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</si>
  <si>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</si>
  <si>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</si>
  <si>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</si>
  <si>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</si>
  <si>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</si>
  <si>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</si>
  <si>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</si>
  <si>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</si>
  <si>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</si>
  <si>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</si>
  <si>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</si>
  <si>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</si>
  <si>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</si>
  <si>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</si>
  <si>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</si>
  <si>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</si>
  <si>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</si>
  <si>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</si>
  <si>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</si>
  <si>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</si>
  <si>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</si>
  <si>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</si>
  <si>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</si>
  <si>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</si>
  <si>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</si>
  <si>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</si>
  <si>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</si>
  <si>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</si>
  <si>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</si>
  <si>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</si>
  <si>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Data Sources:</t>
  </si>
  <si>
    <t>Annual Statement - Statutory Page 14</t>
  </si>
  <si>
    <t>0.5(A/B)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</si>
  <si>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</si>
  <si>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</si>
  <si>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</si>
  <si>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</si>
  <si>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</si>
  <si>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</si>
  <si>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</si>
  <si>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</si>
  <si>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</si>
  <si>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</si>
  <si>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19.2 &amp;21.1</t>
  </si>
  <si>
    <t>PPA LIAB &amp; PD</t>
  </si>
  <si>
    <t>19.4&amp;21.2</t>
  </si>
  <si>
    <t>COMLA LIAB &amp; PD</t>
  </si>
  <si>
    <t>WARRANTY</t>
  </si>
  <si>
    <t>30</t>
  </si>
  <si>
    <t>MED PROF LIAB</t>
  </si>
  <si>
    <t>17.2</t>
  </si>
  <si>
    <t>Notes:</t>
  </si>
  <si>
    <t>The Loss Reserve Ratio for Earthquake = 1.00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</si>
  <si>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</si>
  <si>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</si>
  <si>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</si>
  <si>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</si>
  <si>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</si>
  <si>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</si>
  <si>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</si>
  <si>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</si>
  <si>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</si>
  <si>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</si>
  <si>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</si>
  <si>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</si>
  <si>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</si>
  <si>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</si>
  <si>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</si>
  <si>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*   The Loss Reserve Ratio for Earthquake = 1.00</t>
  </si>
  <si>
    <t xml:space="preserve">     for Fire, Allied Lines and Inland Marine</t>
  </si>
  <si>
    <t>**  The Loss Reserve Ratio for Burglary and Theft is the dollar - weighted average of the Loss Reserve Ratios</t>
  </si>
  <si>
    <t>19.2 &amp; 21.1</t>
  </si>
  <si>
    <t>19.4 &amp; 21.2</t>
  </si>
  <si>
    <t>2013 Allocation of AOE Reserves to California</t>
  </si>
  <si>
    <t>2014 Allocation of AOE Reserves to California</t>
  </si>
  <si>
    <t>2014 California Loss Reserve Ratio</t>
  </si>
  <si>
    <t>2014 vs 2013</t>
  </si>
  <si>
    <t>***</t>
  </si>
  <si>
    <t>AM Best's Aggregates &amp; Averages - Property Casualty (2011 - 2015 editions)</t>
  </si>
  <si>
    <t>The Loss Reserve Ratio for Burglary and Theft is the dollar-weighted average of the Loss Reserve Ratios for Fire, Allied Lines and Inland Marine.</t>
  </si>
  <si>
    <t>Current Year</t>
  </si>
  <si>
    <t>Prior Year</t>
  </si>
  <si>
    <t>Year</t>
  </si>
  <si>
    <t>Line #</t>
  </si>
  <si>
    <t>[10]=0.5([4]+[5]+[6]+[7]+[8]+[9])/[3]</t>
  </si>
  <si>
    <t>1 Year Average:</t>
  </si>
  <si>
    <t>2 Year Average:</t>
  </si>
  <si>
    <t>3 Year Average:</t>
  </si>
  <si>
    <t>4 Year Average:</t>
  </si>
  <si>
    <t>5 Year Average:</t>
  </si>
  <si>
    <t>6 Year Average:</t>
  </si>
  <si>
    <t>7 Year Average:</t>
  </si>
  <si>
    <t>8 Year Average:</t>
  </si>
  <si>
    <t>AM Best's Aggregates &amp; Averages - Property Casualty (2008 &amp; 2015 edition)</t>
  </si>
  <si>
    <t>2014 SUMMARY OF BY-LINE UNEARNED PREMIUM RESERVE RATIO</t>
  </si>
  <si>
    <t>Two-Year Average Unearned Premium to Earned Premium</t>
  </si>
  <si>
    <t>2014 CA Direct</t>
  </si>
  <si>
    <t>2014 CA UEP</t>
  </si>
  <si>
    <t>2013 CA UEP</t>
  </si>
  <si>
    <t>2-year Avg.</t>
  </si>
  <si>
    <t>UEP RSV</t>
  </si>
  <si>
    <t>Earned Premium</t>
  </si>
  <si>
    <t>Reserves</t>
  </si>
  <si>
    <t>02.2</t>
  </si>
  <si>
    <t>02.3</t>
  </si>
  <si>
    <t>02.4</t>
  </si>
  <si>
    <t>PRIVATE CROP</t>
  </si>
  <si>
    <t>from AM Best's - Total US PC Industry</t>
  </si>
  <si>
    <t>2014 EP</t>
  </si>
  <si>
    <t>2014 UEP</t>
  </si>
  <si>
    <t>2013 UEP</t>
  </si>
  <si>
    <t xml:space="preserve">  MED PROF LIAB (OCC)</t>
  </si>
  <si>
    <t xml:space="preserve">  MED PROF LIAB (CM)</t>
  </si>
  <si>
    <t>MEDICARE T18</t>
  </si>
  <si>
    <t>WORKERS' COMP</t>
  </si>
  <si>
    <t xml:space="preserve">  OTHER LIAB (OCC)</t>
  </si>
  <si>
    <t xml:space="preserve">  OTHER LIAB (CM)</t>
  </si>
  <si>
    <t>EXCESS WC</t>
  </si>
  <si>
    <t xml:space="preserve">  PROD LIAB (OCC)</t>
  </si>
  <si>
    <t xml:space="preserve">  PROD LIAB (CM)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</si>
  <si>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</si>
  <si>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</si>
  <si>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</si>
  <si>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</si>
  <si>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</si>
  <si>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</si>
  <si>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TOTALS</t>
  </si>
  <si>
    <t>TOTAL PROP 103</t>
  </si>
  <si>
    <t>2014 vs 2013 UNEARNED PREMIUM RESERVE RATIO BY LINE</t>
  </si>
  <si>
    <t>2014 UEP RSV</t>
  </si>
  <si>
    <t>2013 UEP RSV</t>
  </si>
  <si>
    <t>Comparison of 2014 vs 2013</t>
  </si>
  <si>
    <t>[ 1 ]</t>
  </si>
  <si>
    <t>[ 2 ]</t>
  </si>
  <si>
    <t>[ 3 ] = [ 2 ] - [ 1 ]</t>
  </si>
  <si>
    <t>CML A NO-FLT</t>
  </si>
  <si>
    <t>2014 SUMMARY BY-LINE</t>
  </si>
  <si>
    <t>Unearned Premium Reserve Ratio and Loss Reserve Ratio</t>
  </si>
  <si>
    <t>Loss Reserve</t>
  </si>
  <si>
    <t>Reserve Ratio</t>
  </si>
  <si>
    <t xml:space="preserve">  CMP (N-LIAB)</t>
  </si>
  <si>
    <t xml:space="preserve">  CMP (LIAB)</t>
  </si>
  <si>
    <t>Loss Reserve Ratio for Earthquake = 1.00</t>
  </si>
  <si>
    <t>Loss Reserve Ratio for Burglary and Theft is the dollar-weighted average of the Loss Reserve Ratios for Fire, Allied Lines and Inland Marine</t>
  </si>
  <si>
    <t>***For Medical Professional-Occurrence, Medical Professional-Claim Made, Product Liability-Occurrence, Product Liability-Claim Made, Surety and Boiler &amp; Machinery we used five year loss data due to anomalies in the 2014 data.</t>
  </si>
  <si>
    <t>*For Medical Professional-Occurrence, Medical Professional-Claim Made, Product Liability-Occurrence, Product Liability-Claim Made, Surety and Boiler &amp; Machinery we used five year loss data due to anomalies in the 2014 data.</t>
  </si>
  <si>
    <t>For Medical Professional-Occurrence, Medical Professional-Claim Made, Product Liability-Occurrence, Product Liability-Claim Made, Surety and Boiler &amp; Machinery we used five year loss data due to anomalies in the 2014 data.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</si>
</sst>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0.0000_);[Red]\(0.0000\)"/>
  </numFmts>
  <fonts count="8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6"/>
      <name val="Tahoma"/>
      <family val="2"/>
    </font>
    <font>
      <i/>
      <sz val="10"/>
      <color indexed="16"/>
      <name val="Times New Roman"/>
      <family val="1"/>
    </font>
    <font>
      <sz val="10"/>
      <color indexed="16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color indexed="6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8"/>
      <color indexed="61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color indexed="10"/>
      <name val="Times New Roman"/>
      <family val="1"/>
    </font>
    <font>
      <sz val="12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86" applyFont="1" applyFill="1" applyBorder="1" applyAlignment="1">
      <alignment horizontal="center"/>
      <protection/>
    </xf>
    <xf numFmtId="0" fontId="2" fillId="0" borderId="0" xfId="86">
      <alignment/>
      <protection/>
    </xf>
    <xf numFmtId="0" fontId="2" fillId="0" borderId="7" xfId="86" applyFont="1" applyFill="1" applyBorder="1" applyAlignment="1">
      <alignment wrapText="1"/>
      <protection/>
    </xf>
    <xf numFmtId="0" fontId="2" fillId="0" borderId="7" xfId="86" applyFont="1" applyFill="1" applyBorder="1" applyAlignment="1">
      <alignment horizontal="right" wrapText="1"/>
      <protection/>
    </xf>
    <xf numFmtId="165" fontId="2" fillId="24" borderId="10" xfId="54" applyNumberFormat="1" applyFont="1" applyFill="1" applyBorder="1" applyAlignment="1">
      <alignment horizontal="center"/>
    </xf>
    <xf numFmtId="165" fontId="2" fillId="0" borderId="7" xfId="54" applyNumberFormat="1" applyFont="1" applyFill="1" applyBorder="1" applyAlignment="1">
      <alignment horizontal="right" wrapText="1"/>
    </xf>
    <xf numFmtId="165" fontId="2" fillId="0" borderId="0" xfId="54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54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9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54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54" applyNumberFormat="1" applyFont="1" applyBorder="1" applyAlignment="1">
      <alignment/>
    </xf>
    <xf numFmtId="3" fontId="12" fillId="0" borderId="21" xfId="60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54" applyNumberFormat="1" applyFont="1" applyBorder="1" applyAlignment="1">
      <alignment/>
    </xf>
    <xf numFmtId="3" fontId="12" fillId="0" borderId="15" xfId="60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54" applyNumberFormat="1" applyFont="1" applyFill="1" applyBorder="1" applyAlignment="1">
      <alignment horizontal="right" wrapText="1"/>
    </xf>
    <xf numFmtId="3" fontId="12" fillId="0" borderId="22" xfId="54" applyNumberFormat="1" applyFont="1" applyBorder="1" applyAlignment="1">
      <alignment/>
    </xf>
    <xf numFmtId="3" fontId="12" fillId="0" borderId="22" xfId="60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54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3" fontId="9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90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horizontal="center" wrapText="1"/>
    </xf>
    <xf numFmtId="0" fontId="1" fillId="25" borderId="29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9" fontId="10" fillId="0" borderId="0" xfId="90" applyFont="1" applyBorder="1" applyAlignment="1">
      <alignment horizontal="center" wrapText="1"/>
    </xf>
    <xf numFmtId="43" fontId="7" fillId="0" borderId="0" xfId="54" applyFont="1" applyAlignment="1">
      <alignment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shrinkToFit="1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33" xfId="0" applyNumberFormat="1" applyFont="1" applyBorder="1" applyAlignment="1">
      <alignment horizontal="left" vertical="center"/>
    </xf>
    <xf numFmtId="205" fontId="20" fillId="0" borderId="34" xfId="0" applyNumberFormat="1" applyFont="1" applyBorder="1" applyAlignment="1">
      <alignment horizontal="left" vertical="center"/>
    </xf>
    <xf numFmtId="205" fontId="20" fillId="0" borderId="35" xfId="0" applyNumberFormat="1" applyFont="1" applyBorder="1" applyAlignment="1">
      <alignment horizontal="left" vertical="center"/>
    </xf>
    <xf numFmtId="205" fontId="20" fillId="0" borderId="36" xfId="0" applyNumberFormat="1" applyFont="1" applyBorder="1" applyAlignment="1">
      <alignment horizontal="left" vertical="center"/>
    </xf>
    <xf numFmtId="205" fontId="20" fillId="0" borderId="37" xfId="0" applyNumberFormat="1" applyFont="1" applyBorder="1" applyAlignment="1">
      <alignment horizontal="left" vertical="center"/>
    </xf>
    <xf numFmtId="205" fontId="20" fillId="0" borderId="38" xfId="0" applyNumberFormat="1" applyFont="1" applyBorder="1" applyAlignment="1">
      <alignment horizontal="left"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9" xfId="0" applyNumberFormat="1" applyFont="1" applyBorder="1" applyAlignment="1">
      <alignment horizontal="center" vertical="center"/>
    </xf>
    <xf numFmtId="204" fontId="22" fillId="0" borderId="40" xfId="0" applyNumberFormat="1" applyFont="1" applyBorder="1" applyAlignment="1">
      <alignment horizontal="center" vertical="center"/>
    </xf>
    <xf numFmtId="0" fontId="22" fillId="0" borderId="4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54" applyNumberFormat="1" applyFont="1" applyAlignment="1" quotePrefix="1">
      <alignment/>
    </xf>
    <xf numFmtId="10" fontId="18" fillId="0" borderId="0" xfId="90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54" applyNumberFormat="1" applyFont="1" applyFill="1" applyAlignment="1">
      <alignment/>
    </xf>
    <xf numFmtId="165" fontId="18" fillId="0" borderId="0" xfId="54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54" applyNumberFormat="1" applyFont="1" applyAlignment="1">
      <alignment/>
    </xf>
    <xf numFmtId="165" fontId="27" fillId="0" borderId="0" xfId="54" applyNumberFormat="1" applyFont="1" applyFill="1" applyBorder="1" applyAlignment="1">
      <alignment horizontal="right" wrapText="1"/>
    </xf>
    <xf numFmtId="165" fontId="18" fillId="0" borderId="0" xfId="54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54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90" applyNumberFormat="1" applyFont="1" applyAlignment="1">
      <alignment/>
    </xf>
    <xf numFmtId="49" fontId="28" fillId="0" borderId="0" xfId="0" applyNumberFormat="1" applyFont="1" applyFill="1" applyBorder="1" applyAlignment="1">
      <alignment/>
    </xf>
    <xf numFmtId="165" fontId="28" fillId="0" borderId="0" xfId="54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Alignment="1">
      <alignment horizontal="left"/>
    </xf>
    <xf numFmtId="39" fontId="9" fillId="0" borderId="0" xfId="54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39" fontId="8" fillId="0" borderId="0" xfId="54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10" fontId="30" fillId="0" borderId="11" xfId="9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90" applyNumberFormat="1" applyFont="1" applyBorder="1" applyAlignment="1">
      <alignment horizontal="center"/>
    </xf>
    <xf numFmtId="1" fontId="31" fillId="0" borderId="0" xfId="90" applyNumberFormat="1" applyFont="1" applyBorder="1" applyAlignment="1">
      <alignment horizontal="center"/>
    </xf>
    <xf numFmtId="10" fontId="31" fillId="0" borderId="0" xfId="90" applyNumberFormat="1" applyFont="1" applyBorder="1" applyAlignment="1">
      <alignment horizontal="center" wrapText="1"/>
    </xf>
    <xf numFmtId="1" fontId="31" fillId="0" borderId="12" xfId="90" applyNumberFormat="1" applyFont="1" applyBorder="1" applyAlignment="1">
      <alignment horizontal="center"/>
    </xf>
    <xf numFmtId="0" fontId="29" fillId="0" borderId="0" xfId="0" applyFont="1" applyAlignment="1">
      <alignment/>
    </xf>
    <xf numFmtId="10" fontId="29" fillId="0" borderId="0" xfId="90" applyNumberFormat="1" applyFont="1" applyAlignment="1" quotePrefix="1">
      <alignment/>
    </xf>
    <xf numFmtId="49" fontId="32" fillId="0" borderId="0" xfId="0" applyNumberFormat="1" applyFont="1" applyFill="1" applyBorder="1" applyAlignment="1">
      <alignment horizontal="left"/>
    </xf>
    <xf numFmtId="167" fontId="32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9" fontId="34" fillId="0" borderId="0" xfId="0" applyNumberFormat="1" applyFont="1" applyFill="1" applyBorder="1" applyAlignment="1">
      <alignment/>
    </xf>
    <xf numFmtId="39" fontId="34" fillId="0" borderId="0" xfId="54" applyNumberFormat="1" applyFont="1" applyFill="1" applyBorder="1" applyAlignment="1">
      <alignment horizontal="center"/>
    </xf>
    <xf numFmtId="39" fontId="20" fillId="0" borderId="15" xfId="54" applyNumberFormat="1" applyFont="1" applyFill="1" applyBorder="1" applyAlignment="1">
      <alignment horizontal="center"/>
    </xf>
    <xf numFmtId="39" fontId="20" fillId="0" borderId="42" xfId="54" applyNumberFormat="1" applyFont="1" applyFill="1" applyBorder="1" applyAlignment="1">
      <alignment horizontal="center"/>
    </xf>
    <xf numFmtId="49" fontId="35" fillId="0" borderId="43" xfId="0" applyNumberFormat="1" applyFont="1" applyBorder="1" applyAlignment="1">
      <alignment horizontal="center"/>
    </xf>
    <xf numFmtId="0" fontId="29" fillId="0" borderId="30" xfId="0" applyFont="1" applyBorder="1" applyAlignment="1">
      <alignment/>
    </xf>
    <xf numFmtId="10" fontId="30" fillId="0" borderId="13" xfId="90" applyNumberFormat="1" applyFont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19" xfId="0" applyFont="1" applyBorder="1" applyAlignment="1">
      <alignment/>
    </xf>
    <xf numFmtId="10" fontId="31" fillId="0" borderId="19" xfId="90" applyNumberFormat="1" applyFont="1" applyBorder="1" applyAlignment="1">
      <alignment horizontal="center" wrapText="1"/>
    </xf>
    <xf numFmtId="0" fontId="30" fillId="0" borderId="32" xfId="0" applyFont="1" applyBorder="1" applyAlignment="1">
      <alignment/>
    </xf>
    <xf numFmtId="0" fontId="31" fillId="0" borderId="14" xfId="0" applyFont="1" applyBorder="1" applyAlignment="1">
      <alignment horizontal="center"/>
    </xf>
    <xf numFmtId="49" fontId="18" fillId="0" borderId="40" xfId="0" applyNumberFormat="1" applyFont="1" applyBorder="1" applyAlignment="1">
      <alignment horizontal="left"/>
    </xf>
    <xf numFmtId="0" fontId="27" fillId="0" borderId="40" xfId="0" applyFont="1" applyFill="1" applyBorder="1" applyAlignment="1">
      <alignment wrapText="1"/>
    </xf>
    <xf numFmtId="39" fontId="20" fillId="0" borderId="40" xfId="54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165" fontId="18" fillId="0" borderId="11" xfId="54" applyNumberFormat="1" applyFont="1" applyBorder="1" applyAlignment="1" quotePrefix="1">
      <alignment/>
    </xf>
    <xf numFmtId="1" fontId="20" fillId="0" borderId="35" xfId="0" applyNumberFormat="1" applyFont="1" applyBorder="1" applyAlignment="1">
      <alignment horizontal="left" vertical="center"/>
    </xf>
    <xf numFmtId="39" fontId="20" fillId="0" borderId="46" xfId="54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80" fillId="0" borderId="40" xfId="0" applyFont="1" applyFill="1" applyBorder="1" applyAlignment="1">
      <alignment wrapText="1"/>
    </xf>
    <xf numFmtId="39" fontId="81" fillId="0" borderId="40" xfId="54" applyNumberFormat="1" applyFont="1" applyFill="1" applyBorder="1" applyAlignment="1">
      <alignment horizont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4" xfId="54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54" applyNumberFormat="1" applyFont="1" applyFill="1" applyBorder="1" applyAlignment="1">
      <alignment/>
    </xf>
    <xf numFmtId="165" fontId="9" fillId="0" borderId="42" xfId="0" applyNumberFormat="1" applyFont="1" applyBorder="1" applyAlignment="1">
      <alignment horizontal="center" vertical="center"/>
    </xf>
    <xf numFmtId="165" fontId="9" fillId="0" borderId="45" xfId="54" applyNumberFormat="1" applyFont="1" applyFill="1" applyBorder="1" applyAlignment="1">
      <alignment/>
    </xf>
    <xf numFmtId="165" fontId="9" fillId="0" borderId="12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165" fontId="9" fillId="0" borderId="40" xfId="54" applyNumberFormat="1" applyFont="1" applyFill="1" applyBorder="1" applyAlignment="1">
      <alignment/>
    </xf>
    <xf numFmtId="39" fontId="9" fillId="0" borderId="40" xfId="54" applyNumberFormat="1" applyFont="1" applyFill="1" applyBorder="1" applyAlignment="1">
      <alignment horizontal="center"/>
    </xf>
    <xf numFmtId="165" fontId="52" fillId="0" borderId="23" xfId="0" applyNumberFormat="1" applyFont="1" applyBorder="1" applyAlignment="1">
      <alignment horizontal="center" vertical="center"/>
    </xf>
    <xf numFmtId="3" fontId="0" fillId="0" borderId="44" xfId="0" applyNumberFormat="1" applyFont="1" applyFill="1" applyBorder="1" applyAlignment="1">
      <alignment/>
    </xf>
    <xf numFmtId="165" fontId="2" fillId="0" borderId="44" xfId="54" applyNumberFormat="1" applyFont="1" applyFill="1" applyBorder="1" applyAlignment="1">
      <alignment horizontal="right"/>
    </xf>
    <xf numFmtId="206" fontId="0" fillId="0" borderId="44" xfId="0" applyNumberFormat="1" applyFont="1" applyFill="1" applyBorder="1" applyAlignment="1">
      <alignment horizontal="center" vertical="center"/>
    </xf>
    <xf numFmtId="206" fontId="0" fillId="0" borderId="44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5" fontId="2" fillId="0" borderId="15" xfId="54" applyNumberFormat="1" applyFont="1" applyFill="1" applyBorder="1" applyAlignment="1">
      <alignment horizontal="right"/>
    </xf>
    <xf numFmtId="206" fontId="0" fillId="0" borderId="15" xfId="0" applyNumberFormat="1" applyFont="1" applyFill="1" applyBorder="1" applyAlignment="1">
      <alignment horizontal="center" vertical="center"/>
    </xf>
    <xf numFmtId="206" fontId="0" fillId="0" borderId="15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206" fontId="0" fillId="0" borderId="15" xfId="54" applyNumberFormat="1" applyFont="1" applyFill="1" applyBorder="1" applyAlignment="1">
      <alignment horizontal="right" vertical="center"/>
    </xf>
    <xf numFmtId="206" fontId="0" fillId="0" borderId="15" xfId="54" applyNumberFormat="1" applyFont="1" applyFill="1" applyBorder="1" applyAlignment="1">
      <alignment horizontal="center" vertical="center"/>
    </xf>
    <xf numFmtId="43" fontId="0" fillId="0" borderId="48" xfId="54" applyNumberFormat="1" applyFont="1" applyFill="1" applyBorder="1" applyAlignment="1">
      <alignment horizontal="center" vertical="center"/>
    </xf>
    <xf numFmtId="43" fontId="0" fillId="0" borderId="48" xfId="0" applyNumberFormat="1" applyFont="1" applyFill="1" applyBorder="1" applyAlignment="1">
      <alignment horizontal="center" vertical="center"/>
    </xf>
    <xf numFmtId="206" fontId="0" fillId="0" borderId="15" xfId="54" applyNumberFormat="1" applyFont="1" applyFill="1" applyBorder="1" applyAlignment="1">
      <alignment vertical="center"/>
    </xf>
    <xf numFmtId="43" fontId="0" fillId="0" borderId="48" xfId="0" applyNumberFormat="1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horizontal="right" vertical="center"/>
    </xf>
    <xf numFmtId="165" fontId="2" fillId="0" borderId="45" xfId="54" applyNumberFormat="1" applyFont="1" applyFill="1" applyBorder="1" applyAlignment="1">
      <alignment horizontal="right"/>
    </xf>
    <xf numFmtId="37" fontId="0" fillId="0" borderId="45" xfId="0" applyNumberFormat="1" applyFont="1" applyFill="1" applyBorder="1" applyAlignment="1">
      <alignment horizontal="right" vertical="center"/>
    </xf>
    <xf numFmtId="206" fontId="0" fillId="0" borderId="45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54" applyNumberFormat="1" applyFont="1" applyFill="1" applyBorder="1" applyAlignment="1">
      <alignment horizontal="center" vertical="center"/>
    </xf>
    <xf numFmtId="206" fontId="0" fillId="0" borderId="12" xfId="60" applyNumberFormat="1" applyFont="1" applyFill="1" applyBorder="1" applyAlignment="1">
      <alignment horizontal="center" vertical="center"/>
    </xf>
    <xf numFmtId="206" fontId="2" fillId="0" borderId="12" xfId="0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54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vertical="center" wrapText="1"/>
    </xf>
    <xf numFmtId="205" fontId="9" fillId="0" borderId="50" xfId="0" applyNumberFormat="1" applyFont="1" applyBorder="1" applyAlignment="1">
      <alignment horizontal="left" vertical="center"/>
    </xf>
    <xf numFmtId="205" fontId="9" fillId="0" borderId="51" xfId="0" applyNumberFormat="1" applyFont="1" applyBorder="1" applyAlignment="1">
      <alignment horizontal="left" vertical="center"/>
    </xf>
    <xf numFmtId="0" fontId="53" fillId="0" borderId="44" xfId="0" applyFont="1" applyFill="1" applyBorder="1" applyAlignment="1">
      <alignment wrapText="1"/>
    </xf>
    <xf numFmtId="205" fontId="9" fillId="0" borderId="52" xfId="0" applyNumberFormat="1" applyFont="1" applyFill="1" applyBorder="1" applyAlignment="1">
      <alignment horizontal="left" vertical="center"/>
    </xf>
    <xf numFmtId="205" fontId="9" fillId="0" borderId="53" xfId="0" applyNumberFormat="1" applyFont="1" applyFill="1" applyBorder="1" applyAlignment="1">
      <alignment horizontal="left" vertical="center"/>
    </xf>
    <xf numFmtId="0" fontId="53" fillId="0" borderId="15" xfId="0" applyFont="1" applyFill="1" applyBorder="1" applyAlignment="1">
      <alignment wrapText="1"/>
    </xf>
    <xf numFmtId="0" fontId="53" fillId="0" borderId="15" xfId="0" applyFont="1" applyFill="1" applyBorder="1" applyAlignment="1">
      <alignment horizontal="left" wrapText="1"/>
    </xf>
    <xf numFmtId="205" fontId="9" fillId="0" borderId="54" xfId="0" applyNumberFormat="1" applyFont="1" applyBorder="1" applyAlignment="1">
      <alignment horizontal="left" vertical="center"/>
    </xf>
    <xf numFmtId="205" fontId="9" fillId="0" borderId="55" xfId="0" applyNumberFormat="1" applyFont="1" applyBorder="1" applyAlignment="1">
      <alignment horizontal="left" vertical="center"/>
    </xf>
    <xf numFmtId="0" fontId="53" fillId="0" borderId="45" xfId="0" applyFont="1" applyFill="1" applyBorder="1" applyAlignment="1">
      <alignment wrapText="1"/>
    </xf>
    <xf numFmtId="49" fontId="54" fillId="0" borderId="40" xfId="0" applyNumberFormat="1" applyFont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54" fillId="0" borderId="30" xfId="0" applyFont="1" applyBorder="1" applyAlignment="1">
      <alignment/>
    </xf>
    <xf numFmtId="0" fontId="54" fillId="0" borderId="11" xfId="0" applyFont="1" applyBorder="1" applyAlignment="1">
      <alignment/>
    </xf>
    <xf numFmtId="165" fontId="54" fillId="0" borderId="11" xfId="54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10" fillId="0" borderId="13" xfId="9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4" fillId="0" borderId="0" xfId="54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0" fontId="54" fillId="0" borderId="19" xfId="9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90" applyNumberFormat="1" applyFont="1" applyBorder="1" applyAlignment="1">
      <alignment horizontal="center"/>
    </xf>
    <xf numFmtId="165" fontId="10" fillId="0" borderId="0" xfId="54" applyNumberFormat="1" applyFont="1" applyBorder="1" applyAlignment="1">
      <alignment horizontal="center"/>
    </xf>
    <xf numFmtId="0" fontId="54" fillId="0" borderId="19" xfId="0" applyFont="1" applyBorder="1" applyAlignment="1">
      <alignment/>
    </xf>
    <xf numFmtId="165" fontId="8" fillId="0" borderId="0" xfId="54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90" applyNumberFormat="1" applyFont="1" applyBorder="1" applyAlignment="1">
      <alignment horizontal="center" wrapText="1"/>
    </xf>
    <xf numFmtId="165" fontId="10" fillId="0" borderId="0" xfId="54" applyNumberFormat="1" applyFont="1" applyBorder="1" applyAlignment="1">
      <alignment horizontal="center" wrapText="1"/>
    </xf>
    <xf numFmtId="9" fontId="10" fillId="0" borderId="19" xfId="90" applyFont="1" applyBorder="1" applyAlignment="1">
      <alignment horizontal="center"/>
    </xf>
    <xf numFmtId="0" fontId="10" fillId="0" borderId="32" xfId="0" applyFont="1" applyBorder="1" applyAlignment="1">
      <alignment/>
    </xf>
    <xf numFmtId="165" fontId="10" fillId="0" borderId="12" xfId="54" applyNumberFormat="1" applyFont="1" applyBorder="1" applyAlignment="1">
      <alignment horizontal="center" wrapText="1"/>
    </xf>
    <xf numFmtId="165" fontId="54" fillId="0" borderId="12" xfId="54" applyNumberFormat="1" applyFont="1" applyBorder="1" applyAlignment="1">
      <alignment horizontal="center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/>
    </xf>
    <xf numFmtId="10" fontId="54" fillId="0" borderId="14" xfId="90" applyNumberFormat="1" applyFont="1" applyBorder="1" applyAlignment="1">
      <alignment horizontal="center" wrapText="1"/>
    </xf>
    <xf numFmtId="9" fontId="10" fillId="0" borderId="14" xfId="90" applyFont="1" applyBorder="1" applyAlignment="1">
      <alignment horizontal="center"/>
    </xf>
    <xf numFmtId="165" fontId="9" fillId="0" borderId="44" xfId="0" applyNumberFormat="1" applyFont="1" applyFill="1" applyBorder="1" applyAlignment="1">
      <alignment horizontal="center" vertical="center"/>
    </xf>
    <xf numFmtId="165" fontId="9" fillId="0" borderId="42" xfId="0" applyNumberFormat="1" applyFont="1" applyFill="1" applyBorder="1" applyAlignment="1">
      <alignment horizontal="center" vertical="center"/>
    </xf>
    <xf numFmtId="10" fontId="10" fillId="0" borderId="11" xfId="90" applyNumberFormat="1" applyFont="1" applyBorder="1" applyAlignment="1">
      <alignment horizontal="center"/>
    </xf>
    <xf numFmtId="10" fontId="54" fillId="0" borderId="0" xfId="90" applyNumberFormat="1" applyFont="1" applyBorder="1" applyAlignment="1">
      <alignment horizontal="center"/>
    </xf>
    <xf numFmtId="10" fontId="10" fillId="0" borderId="0" xfId="90" applyNumberFormat="1" applyFont="1" applyBorder="1" applyAlignment="1">
      <alignment horizontal="center"/>
    </xf>
    <xf numFmtId="10" fontId="8" fillId="0" borderId="0" xfId="90" applyNumberFormat="1" applyFont="1" applyBorder="1" applyAlignment="1">
      <alignment horizontal="center" wrapText="1"/>
    </xf>
    <xf numFmtId="0" fontId="57" fillId="0" borderId="0" xfId="79" applyFont="1">
      <alignment/>
      <protection/>
    </xf>
    <xf numFmtId="0" fontId="12" fillId="0" borderId="26" xfId="79" applyFont="1" applyBorder="1">
      <alignment/>
      <protection/>
    </xf>
    <xf numFmtId="0" fontId="12" fillId="0" borderId="56" xfId="79" applyFont="1" applyBorder="1">
      <alignment/>
      <protection/>
    </xf>
    <xf numFmtId="0" fontId="12" fillId="0" borderId="56" xfId="79" applyFont="1" applyBorder="1" applyAlignment="1">
      <alignment/>
      <protection/>
    </xf>
    <xf numFmtId="165" fontId="12" fillId="0" borderId="56" xfId="57" applyNumberFormat="1" applyFont="1" applyBorder="1" applyAlignment="1">
      <alignment/>
    </xf>
    <xf numFmtId="0" fontId="57" fillId="0" borderId="56" xfId="79" applyFont="1" applyBorder="1" applyAlignment="1">
      <alignment horizontal="center"/>
      <protection/>
    </xf>
    <xf numFmtId="0" fontId="57" fillId="0" borderId="56" xfId="79" applyFont="1" applyBorder="1">
      <alignment/>
      <protection/>
    </xf>
    <xf numFmtId="10" fontId="57" fillId="0" borderId="57" xfId="91" applyNumberFormat="1" applyFont="1" applyBorder="1" applyAlignment="1">
      <alignment horizontal="center"/>
    </xf>
    <xf numFmtId="0" fontId="12" fillId="0" borderId="0" xfId="79" applyFont="1">
      <alignment/>
      <protection/>
    </xf>
    <xf numFmtId="0" fontId="57" fillId="0" borderId="25" xfId="79" applyFont="1" applyBorder="1">
      <alignment/>
      <protection/>
    </xf>
    <xf numFmtId="0" fontId="57" fillId="0" borderId="0" xfId="79" applyFont="1" applyBorder="1">
      <alignment/>
      <protection/>
    </xf>
    <xf numFmtId="0" fontId="57" fillId="0" borderId="0" xfId="79" applyFont="1" applyBorder="1" applyAlignment="1">
      <alignment/>
      <protection/>
    </xf>
    <xf numFmtId="165" fontId="12" fillId="0" borderId="0" xfId="57" applyNumberFormat="1" applyFont="1" applyBorder="1" applyAlignment="1">
      <alignment horizontal="center"/>
    </xf>
    <xf numFmtId="0" fontId="12" fillId="0" borderId="0" xfId="79" applyFont="1" applyBorder="1" applyAlignment="1">
      <alignment horizontal="center"/>
      <protection/>
    </xf>
    <xf numFmtId="10" fontId="12" fillId="0" borderId="58" xfId="91" applyNumberFormat="1" applyFont="1" applyBorder="1" applyAlignment="1">
      <alignment horizontal="center"/>
    </xf>
    <xf numFmtId="0" fontId="57" fillId="0" borderId="0" xfId="79" applyFont="1" applyBorder="1" applyAlignment="1">
      <alignment horizontal="center"/>
      <protection/>
    </xf>
    <xf numFmtId="0" fontId="57" fillId="0" borderId="59" xfId="79" applyFont="1" applyBorder="1" applyAlignment="1">
      <alignment horizontal="center"/>
      <protection/>
    </xf>
    <xf numFmtId="0" fontId="57" fillId="0" borderId="60" xfId="79" applyFont="1" applyBorder="1" applyAlignment="1">
      <alignment horizontal="center"/>
      <protection/>
    </xf>
    <xf numFmtId="10" fontId="57" fillId="0" borderId="0" xfId="91" applyNumberFormat="1" applyFont="1" applyBorder="1" applyAlignment="1">
      <alignment horizontal="center"/>
    </xf>
    <xf numFmtId="0" fontId="57" fillId="0" borderId="59" xfId="79" applyFont="1" applyBorder="1">
      <alignment/>
      <protection/>
    </xf>
    <xf numFmtId="0" fontId="57" fillId="0" borderId="59" xfId="79" applyFont="1" applyBorder="1" applyAlignment="1">
      <alignment/>
      <protection/>
    </xf>
    <xf numFmtId="165" fontId="57" fillId="0" borderId="59" xfId="57" applyNumberFormat="1" applyFont="1" applyBorder="1" applyAlignment="1">
      <alignment horizontal="center" wrapText="1"/>
    </xf>
    <xf numFmtId="165" fontId="57" fillId="0" borderId="60" xfId="57" applyNumberFormat="1" applyFont="1" applyBorder="1" applyAlignment="1">
      <alignment horizontal="center" wrapText="1"/>
    </xf>
    <xf numFmtId="0" fontId="57" fillId="0" borderId="59" xfId="79" applyFont="1" applyBorder="1" applyAlignment="1">
      <alignment horizontal="center" wrapText="1"/>
      <protection/>
    </xf>
    <xf numFmtId="10" fontId="57" fillId="0" borderId="59" xfId="91" applyNumberFormat="1" applyFont="1" applyBorder="1" applyAlignment="1">
      <alignment horizontal="center" wrapText="1"/>
    </xf>
    <xf numFmtId="0" fontId="57" fillId="0" borderId="28" xfId="79" applyFont="1" applyBorder="1">
      <alignment/>
      <protection/>
    </xf>
    <xf numFmtId="0" fontId="57" fillId="0" borderId="61" xfId="79" applyFont="1" applyBorder="1">
      <alignment/>
      <protection/>
    </xf>
    <xf numFmtId="0" fontId="57" fillId="0" borderId="61" xfId="79" applyFont="1" applyBorder="1" applyAlignment="1">
      <alignment/>
      <protection/>
    </xf>
    <xf numFmtId="165" fontId="57" fillId="0" borderId="61" xfId="57" applyNumberFormat="1" applyFont="1" applyBorder="1" applyAlignment="1">
      <alignment horizontal="center" wrapText="1"/>
    </xf>
    <xf numFmtId="165" fontId="12" fillId="0" borderId="61" xfId="57" applyNumberFormat="1" applyFont="1" applyBorder="1" applyAlignment="1">
      <alignment horizontal="center"/>
    </xf>
    <xf numFmtId="0" fontId="12" fillId="0" borderId="61" xfId="79" applyFont="1" applyBorder="1" applyAlignment="1">
      <alignment horizontal="center" wrapText="1"/>
      <protection/>
    </xf>
    <xf numFmtId="0" fontId="12" fillId="0" borderId="61" xfId="79" applyFont="1" applyBorder="1">
      <alignment/>
      <protection/>
    </xf>
    <xf numFmtId="10" fontId="12" fillId="0" borderId="62" xfId="91" applyNumberFormat="1" applyFont="1" applyBorder="1" applyAlignment="1">
      <alignment horizontal="center" wrapText="1"/>
    </xf>
    <xf numFmtId="0" fontId="12" fillId="0" borderId="0" xfId="79" applyFont="1" applyAlignment="1" quotePrefix="1">
      <alignment/>
      <protection/>
    </xf>
    <xf numFmtId="165" fontId="12" fillId="0" borderId="0" xfId="57" applyNumberFormat="1" applyFont="1" applyBorder="1" applyAlignment="1" quotePrefix="1">
      <alignment/>
    </xf>
    <xf numFmtId="165" fontId="12" fillId="0" borderId="0" xfId="57" applyNumberFormat="1" applyFont="1" applyAlignment="1" quotePrefix="1">
      <alignment/>
    </xf>
    <xf numFmtId="0" fontId="12" fillId="0" borderId="0" xfId="79" applyFont="1" quotePrefix="1">
      <alignment/>
      <protection/>
    </xf>
    <xf numFmtId="10" fontId="12" fillId="0" borderId="0" xfId="91" applyNumberFormat="1" applyFont="1" applyAlignment="1" quotePrefix="1">
      <alignment/>
    </xf>
    <xf numFmtId="0" fontId="12" fillId="0" borderId="63" xfId="79" applyFont="1" applyBorder="1">
      <alignment/>
      <protection/>
    </xf>
    <xf numFmtId="205" fontId="12" fillId="0" borderId="63" xfId="79" applyNumberFormat="1" applyFont="1" applyFill="1" applyBorder="1" applyAlignment="1">
      <alignment horizontal="left" vertical="center"/>
      <protection/>
    </xf>
    <xf numFmtId="0" fontId="13" fillId="0" borderId="63" xfId="79" applyFont="1" applyFill="1" applyBorder="1" applyAlignment="1">
      <alignment/>
      <protection/>
    </xf>
    <xf numFmtId="38" fontId="13" fillId="0" borderId="63" xfId="57" applyNumberFormat="1" applyFont="1" applyFill="1" applyBorder="1" applyAlignment="1">
      <alignment wrapText="1"/>
    </xf>
    <xf numFmtId="0" fontId="13" fillId="0" borderId="63" xfId="79" applyFont="1" applyFill="1" applyBorder="1" applyAlignment="1">
      <alignment wrapText="1"/>
      <protection/>
    </xf>
    <xf numFmtId="40" fontId="13" fillId="0" borderId="63" xfId="57" applyNumberFormat="1" applyFont="1" applyFill="1" applyBorder="1" applyAlignment="1">
      <alignment wrapText="1"/>
    </xf>
    <xf numFmtId="40" fontId="12" fillId="0" borderId="0" xfId="79" applyNumberFormat="1" applyFont="1">
      <alignment/>
      <protection/>
    </xf>
    <xf numFmtId="2" fontId="13" fillId="0" borderId="63" xfId="79" applyNumberFormat="1" applyFont="1" applyFill="1" applyBorder="1" applyAlignment="1">
      <alignment wrapText="1"/>
      <protection/>
    </xf>
    <xf numFmtId="0" fontId="12" fillId="0" borderId="0" xfId="79" applyFont="1" applyAlignment="1">
      <alignment/>
      <protection/>
    </xf>
    <xf numFmtId="165" fontId="12" fillId="0" borderId="0" xfId="57" applyNumberFormat="1" applyFont="1" applyAlignment="1">
      <alignment/>
    </xf>
    <xf numFmtId="0" fontId="12" fillId="0" borderId="0" xfId="79" applyFont="1" applyBorder="1">
      <alignment/>
      <protection/>
    </xf>
    <xf numFmtId="10" fontId="12" fillId="0" borderId="0" xfId="91" applyNumberFormat="1" applyFont="1" applyAlignment="1">
      <alignment/>
    </xf>
    <xf numFmtId="0" fontId="12" fillId="0" borderId="15" xfId="79" applyFont="1" applyBorder="1" applyAlignment="1">
      <alignment/>
      <protection/>
    </xf>
    <xf numFmtId="38" fontId="12" fillId="0" borderId="15" xfId="57" applyNumberFormat="1" applyFont="1" applyBorder="1" applyAlignment="1">
      <alignment/>
    </xf>
    <xf numFmtId="38" fontId="12" fillId="0" borderId="15" xfId="79" applyNumberFormat="1" applyFont="1" applyBorder="1">
      <alignment/>
      <protection/>
    </xf>
    <xf numFmtId="40" fontId="13" fillId="0" borderId="15" xfId="57" applyNumberFormat="1" applyFont="1" applyFill="1" applyBorder="1" applyAlignment="1">
      <alignment wrapText="1"/>
    </xf>
    <xf numFmtId="49" fontId="58" fillId="0" borderId="0" xfId="79" applyNumberFormat="1" applyFont="1" applyFill="1" applyBorder="1">
      <alignment/>
      <protection/>
    </xf>
    <xf numFmtId="49" fontId="58" fillId="0" borderId="0" xfId="79" applyNumberFormat="1" applyFont="1" applyFill="1" applyBorder="1" applyAlignment="1">
      <alignment/>
      <protection/>
    </xf>
    <xf numFmtId="165" fontId="58" fillId="0" borderId="0" xfId="57" applyNumberFormat="1" applyFont="1" applyAlignment="1">
      <alignment/>
    </xf>
    <xf numFmtId="165" fontId="12" fillId="0" borderId="0" xfId="79" applyNumberFormat="1" applyFont="1" applyBorder="1">
      <alignment/>
      <protection/>
    </xf>
    <xf numFmtId="0" fontId="58" fillId="0" borderId="0" xfId="79" applyFont="1">
      <alignment/>
      <protection/>
    </xf>
    <xf numFmtId="0" fontId="58" fillId="0" borderId="0" xfId="79" applyFont="1" applyBorder="1">
      <alignment/>
      <protection/>
    </xf>
    <xf numFmtId="49" fontId="12" fillId="0" borderId="0" xfId="79" applyNumberFormat="1" applyFont="1" applyFill="1" applyBorder="1">
      <alignment/>
      <protection/>
    </xf>
    <xf numFmtId="0" fontId="58" fillId="0" borderId="0" xfId="79" applyFont="1" applyAlignment="1">
      <alignment/>
      <protection/>
    </xf>
    <xf numFmtId="49" fontId="58" fillId="0" borderId="0" xfId="79" applyNumberFormat="1" applyFont="1" applyFill="1" applyBorder="1" applyAlignment="1">
      <alignment horizontal="left"/>
      <protection/>
    </xf>
    <xf numFmtId="167" fontId="58" fillId="0" borderId="0" xfId="79" applyNumberFormat="1" applyFont="1" applyAlignment="1">
      <alignment horizontal="left"/>
      <protection/>
    </xf>
    <xf numFmtId="10" fontId="56" fillId="0" borderId="12" xfId="90" applyNumberFormat="1" applyFont="1" applyBorder="1" applyAlignment="1">
      <alignment horizontal="center" wrapText="1"/>
    </xf>
    <xf numFmtId="39" fontId="9" fillId="0" borderId="64" xfId="54" applyNumberFormat="1" applyFont="1" applyFill="1" applyBorder="1" applyAlignment="1">
      <alignment horizontal="center"/>
    </xf>
    <xf numFmtId="39" fontId="9" fillId="0" borderId="13" xfId="54" applyNumberFormat="1" applyFont="1" applyFill="1" applyBorder="1" applyAlignment="1">
      <alignment horizontal="center"/>
    </xf>
    <xf numFmtId="39" fontId="9" fillId="0" borderId="17" xfId="54" applyNumberFormat="1" applyFont="1" applyFill="1" applyBorder="1" applyAlignment="1">
      <alignment horizontal="center"/>
    </xf>
    <xf numFmtId="39" fontId="8" fillId="0" borderId="17" xfId="54" applyNumberFormat="1" applyFont="1" applyFill="1" applyBorder="1" applyAlignment="1">
      <alignment horizontal="center"/>
    </xf>
    <xf numFmtId="39" fontId="9" fillId="0" borderId="14" xfId="54" applyNumberFormat="1" applyFont="1" applyFill="1" applyBorder="1" applyAlignment="1">
      <alignment horizontal="center"/>
    </xf>
    <xf numFmtId="39" fontId="9" fillId="0" borderId="65" xfId="54" applyNumberFormat="1" applyFont="1" applyFill="1" applyBorder="1" applyAlignment="1">
      <alignment horizontal="center"/>
    </xf>
    <xf numFmtId="39" fontId="9" fillId="0" borderId="66" xfId="54" applyNumberFormat="1" applyFont="1" applyFill="1" applyBorder="1" applyAlignment="1">
      <alignment horizontal="center"/>
    </xf>
    <xf numFmtId="39" fontId="10" fillId="0" borderId="66" xfId="54" applyNumberFormat="1" applyFont="1" applyFill="1" applyBorder="1" applyAlignment="1">
      <alignment horizontal="left"/>
    </xf>
    <xf numFmtId="39" fontId="9" fillId="0" borderId="66" xfId="54" applyNumberFormat="1" applyFont="1" applyFill="1" applyBorder="1" applyAlignment="1">
      <alignment horizontal="left"/>
    </xf>
    <xf numFmtId="39" fontId="54" fillId="0" borderId="66" xfId="54" applyNumberFormat="1" applyFont="1" applyFill="1" applyBorder="1" applyAlignment="1">
      <alignment horizontal="left"/>
    </xf>
    <xf numFmtId="40" fontId="59" fillId="0" borderId="17" xfId="57" applyNumberFormat="1" applyFont="1" applyFill="1" applyBorder="1" applyAlignment="1">
      <alignment horizontal="center" wrapText="1"/>
    </xf>
    <xf numFmtId="0" fontId="60" fillId="0" borderId="0" xfId="77" applyFont="1" applyBorder="1" applyAlignment="1">
      <alignment horizontal="center"/>
      <protection/>
    </xf>
    <xf numFmtId="0" fontId="9" fillId="0" borderId="0" xfId="77" applyFont="1">
      <alignment/>
      <protection/>
    </xf>
    <xf numFmtId="0" fontId="61" fillId="0" borderId="0" xfId="77" applyFont="1">
      <alignment/>
      <protection/>
    </xf>
    <xf numFmtId="0" fontId="62" fillId="0" borderId="0" xfId="77" applyFont="1" applyBorder="1" applyAlignment="1">
      <alignment horizontal="center" vertical="top"/>
      <protection/>
    </xf>
    <xf numFmtId="42" fontId="60" fillId="0" borderId="0" xfId="77" applyNumberFormat="1" applyFont="1" applyBorder="1" applyAlignment="1">
      <alignment horizontal="center"/>
      <protection/>
    </xf>
    <xf numFmtId="0" fontId="63" fillId="0" borderId="67" xfId="77" applyFont="1" applyBorder="1" applyAlignment="1">
      <alignment horizontal="center"/>
      <protection/>
    </xf>
    <xf numFmtId="0" fontId="63" fillId="0" borderId="67" xfId="77" applyFont="1" applyBorder="1">
      <alignment/>
      <protection/>
    </xf>
    <xf numFmtId="42" fontId="63" fillId="0" borderId="67" xfId="77" applyNumberFormat="1" applyFont="1" applyBorder="1" applyAlignment="1">
      <alignment horizontal="center"/>
      <protection/>
    </xf>
    <xf numFmtId="6" fontId="63" fillId="0" borderId="67" xfId="77" applyNumberFormat="1" applyFont="1" applyBorder="1" applyAlignment="1">
      <alignment horizontal="center"/>
      <protection/>
    </xf>
    <xf numFmtId="6" fontId="63" fillId="0" borderId="68" xfId="77" applyNumberFormat="1" applyFont="1" applyBorder="1" applyAlignment="1">
      <alignment horizontal="center"/>
      <protection/>
    </xf>
    <xf numFmtId="0" fontId="63" fillId="0" borderId="68" xfId="77" applyFont="1" applyBorder="1" applyAlignment="1">
      <alignment horizontal="center"/>
      <protection/>
    </xf>
    <xf numFmtId="0" fontId="63" fillId="0" borderId="0" xfId="77" applyFont="1" applyBorder="1" applyAlignment="1">
      <alignment horizontal="center"/>
      <protection/>
    </xf>
    <xf numFmtId="0" fontId="8" fillId="0" borderId="0" xfId="77" applyFont="1">
      <alignment/>
      <protection/>
    </xf>
    <xf numFmtId="0" fontId="63" fillId="0" borderId="0" xfId="77" applyFont="1">
      <alignment/>
      <protection/>
    </xf>
    <xf numFmtId="0" fontId="63" fillId="0" borderId="69" xfId="77" applyFont="1" applyBorder="1" applyAlignment="1">
      <alignment horizontal="center" vertical="top"/>
      <protection/>
    </xf>
    <xf numFmtId="0" fontId="63" fillId="0" borderId="69" xfId="77" applyFont="1" applyBorder="1" applyAlignment="1">
      <alignment vertical="top"/>
      <protection/>
    </xf>
    <xf numFmtId="42" fontId="63" fillId="0" borderId="69" xfId="77" applyNumberFormat="1" applyFont="1" applyBorder="1" applyAlignment="1">
      <alignment horizontal="center" vertical="top"/>
      <protection/>
    </xf>
    <xf numFmtId="6" fontId="63" fillId="0" borderId="69" xfId="77" applyNumberFormat="1" applyFont="1" applyBorder="1" applyAlignment="1">
      <alignment horizontal="center" vertical="top"/>
      <protection/>
    </xf>
    <xf numFmtId="6" fontId="63" fillId="0" borderId="70" xfId="77" applyNumberFormat="1" applyFont="1" applyBorder="1" applyAlignment="1">
      <alignment horizontal="center" vertical="top"/>
      <protection/>
    </xf>
    <xf numFmtId="0" fontId="63" fillId="0" borderId="70" xfId="77" applyFont="1" applyBorder="1" applyAlignment="1">
      <alignment horizontal="center" vertical="top"/>
      <protection/>
    </xf>
    <xf numFmtId="0" fontId="63" fillId="0" borderId="0" xfId="77" applyFont="1" applyBorder="1" applyAlignment="1">
      <alignment horizontal="center" vertical="top"/>
      <protection/>
    </xf>
    <xf numFmtId="0" fontId="8" fillId="0" borderId="0" xfId="77" applyFont="1" applyAlignment="1">
      <alignment vertical="top"/>
      <protection/>
    </xf>
    <xf numFmtId="0" fontId="63" fillId="0" borderId="0" xfId="77" applyFont="1" applyAlignment="1">
      <alignment vertical="top"/>
      <protection/>
    </xf>
    <xf numFmtId="0" fontId="64" fillId="0" borderId="29" xfId="85" applyFont="1" applyFill="1" applyBorder="1" applyAlignment="1">
      <alignment horizontal="center" wrapText="1"/>
      <protection/>
    </xf>
    <xf numFmtId="0" fontId="64" fillId="0" borderId="59" xfId="85" applyFont="1" applyFill="1" applyBorder="1" applyAlignment="1">
      <alignment wrapText="1"/>
      <protection/>
    </xf>
    <xf numFmtId="165" fontId="64" fillId="0" borderId="59" xfId="56" applyNumberFormat="1" applyFont="1" applyFill="1" applyBorder="1" applyAlignment="1">
      <alignment horizontal="right" wrapText="1"/>
    </xf>
    <xf numFmtId="2" fontId="11" fillId="0" borderId="59" xfId="62" applyNumberFormat="1" applyFont="1" applyBorder="1" applyAlignment="1">
      <alignment horizontal="center"/>
    </xf>
    <xf numFmtId="6" fontId="64" fillId="0" borderId="0" xfId="77" applyNumberFormat="1" applyFont="1">
      <alignment/>
      <protection/>
    </xf>
    <xf numFmtId="0" fontId="65" fillId="0" borderId="0" xfId="77" applyFont="1">
      <alignment/>
      <protection/>
    </xf>
    <xf numFmtId="0" fontId="64" fillId="0" borderId="0" xfId="77" applyFont="1">
      <alignment/>
      <protection/>
    </xf>
    <xf numFmtId="0" fontId="64" fillId="0" borderId="59" xfId="85" applyFont="1" applyFill="1" applyBorder="1" applyAlignment="1">
      <alignment horizontal="center" wrapText="1"/>
      <protection/>
    </xf>
    <xf numFmtId="0" fontId="64" fillId="0" borderId="29" xfId="85" applyFont="1" applyFill="1" applyBorder="1" applyAlignment="1" quotePrefix="1">
      <alignment horizontal="center" wrapText="1"/>
      <protection/>
    </xf>
    <xf numFmtId="0" fontId="64" fillId="0" borderId="59" xfId="85" applyFont="1" applyFill="1" applyBorder="1" applyAlignment="1" quotePrefix="1">
      <alignment horizontal="center" wrapText="1"/>
      <protection/>
    </xf>
    <xf numFmtId="0" fontId="8" fillId="0" borderId="0" xfId="77" applyFont="1" applyAlignment="1">
      <alignment horizontal="center"/>
      <protection/>
    </xf>
    <xf numFmtId="165" fontId="9" fillId="0" borderId="26" xfId="56" applyNumberFormat="1" applyFont="1" applyBorder="1" applyAlignment="1">
      <alignment/>
    </xf>
    <xf numFmtId="165" fontId="9" fillId="0" borderId="56" xfId="56" applyNumberFormat="1" applyFont="1" applyBorder="1" applyAlignment="1">
      <alignment/>
    </xf>
    <xf numFmtId="165" fontId="9" fillId="0" borderId="57" xfId="56" applyNumberFormat="1" applyFont="1" applyBorder="1" applyAlignment="1">
      <alignment/>
    </xf>
    <xf numFmtId="165" fontId="9" fillId="0" borderId="28" xfId="56" applyNumberFormat="1" applyFont="1" applyBorder="1" applyAlignment="1">
      <alignment/>
    </xf>
    <xf numFmtId="165" fontId="9" fillId="0" borderId="61" xfId="56" applyNumberFormat="1" applyFont="1" applyBorder="1" applyAlignment="1">
      <alignment/>
    </xf>
    <xf numFmtId="165" fontId="9" fillId="0" borderId="62" xfId="56" applyNumberFormat="1" applyFont="1" applyBorder="1" applyAlignment="1">
      <alignment/>
    </xf>
    <xf numFmtId="0" fontId="54" fillId="0" borderId="0" xfId="77" applyFont="1">
      <alignment/>
      <protection/>
    </xf>
    <xf numFmtId="0" fontId="53" fillId="0" borderId="0" xfId="77" applyFont="1">
      <alignment/>
      <protection/>
    </xf>
    <xf numFmtId="0" fontId="66" fillId="0" borderId="0" xfId="77" applyFont="1" applyAlignment="1">
      <alignment horizontal="center"/>
      <protection/>
    </xf>
    <xf numFmtId="0" fontId="66" fillId="0" borderId="0" xfId="77" applyFont="1">
      <alignment/>
      <protection/>
    </xf>
    <xf numFmtId="42" fontId="66" fillId="0" borderId="0" xfId="56" applyNumberFormat="1" applyFont="1" applyAlignment="1">
      <alignment/>
    </xf>
    <xf numFmtId="165" fontId="66" fillId="0" borderId="0" xfId="56" applyNumberFormat="1" applyFont="1" applyAlignment="1">
      <alignment/>
    </xf>
    <xf numFmtId="168" fontId="61" fillId="0" borderId="0" xfId="56" applyNumberFormat="1" applyFont="1" applyAlignment="1">
      <alignment/>
    </xf>
    <xf numFmtId="0" fontId="82" fillId="0" borderId="0" xfId="77" applyFont="1" applyBorder="1" applyAlignment="1">
      <alignment horizontal="center"/>
      <protection/>
    </xf>
    <xf numFmtId="0" fontId="11" fillId="0" borderId="67" xfId="77" applyFont="1" applyBorder="1" applyAlignment="1">
      <alignment horizontal="center"/>
      <protection/>
    </xf>
    <xf numFmtId="0" fontId="11" fillId="0" borderId="67" xfId="77" applyFont="1" applyBorder="1">
      <alignment/>
      <protection/>
    </xf>
    <xf numFmtId="0" fontId="11" fillId="0" borderId="68" xfId="77" applyFont="1" applyBorder="1" applyAlignment="1">
      <alignment horizontal="center"/>
      <protection/>
    </xf>
    <xf numFmtId="168" fontId="63" fillId="0" borderId="0" xfId="56" applyNumberFormat="1" applyFont="1" applyAlignment="1">
      <alignment/>
    </xf>
    <xf numFmtId="0" fontId="11" fillId="0" borderId="71" xfId="77" applyFont="1" applyBorder="1" applyAlignment="1">
      <alignment horizontal="center"/>
      <protection/>
    </xf>
    <xf numFmtId="0" fontId="11" fillId="0" borderId="71" xfId="77" applyFont="1" applyBorder="1">
      <alignment/>
      <protection/>
    </xf>
    <xf numFmtId="0" fontId="11" fillId="0" borderId="72" xfId="77" applyFont="1" applyBorder="1" applyAlignment="1">
      <alignment horizontal="center"/>
      <protection/>
    </xf>
    <xf numFmtId="0" fontId="8" fillId="0" borderId="70" xfId="77" applyFont="1" applyBorder="1" applyAlignment="1">
      <alignment horizontal="center" vertical="top"/>
      <protection/>
    </xf>
    <xf numFmtId="0" fontId="59" fillId="0" borderId="69" xfId="77" applyFont="1" applyBorder="1" applyAlignment="1">
      <alignment horizontal="center" vertical="top" wrapText="1"/>
      <protection/>
    </xf>
    <xf numFmtId="168" fontId="63" fillId="0" borderId="0" xfId="56" applyNumberFormat="1" applyFont="1" applyAlignment="1">
      <alignment vertical="top"/>
    </xf>
    <xf numFmtId="2" fontId="14" fillId="0" borderId="59" xfId="62" applyNumberFormat="1" applyFont="1" applyBorder="1" applyAlignment="1">
      <alignment horizontal="center"/>
    </xf>
    <xf numFmtId="168" fontId="64" fillId="0" borderId="0" xfId="56" applyNumberFormat="1" applyFont="1" applyAlignment="1">
      <alignment/>
    </xf>
    <xf numFmtId="170" fontId="64" fillId="0" borderId="0" xfId="77" applyNumberFormat="1" applyFont="1">
      <alignment/>
      <protection/>
    </xf>
    <xf numFmtId="168" fontId="66" fillId="0" borderId="0" xfId="56" applyNumberFormat="1" applyFont="1" applyAlignment="1">
      <alignment/>
    </xf>
    <xf numFmtId="49" fontId="55" fillId="0" borderId="43" xfId="0" applyNumberFormat="1" applyFont="1" applyBorder="1" applyAlignment="1">
      <alignment horizontal="center" vertical="center"/>
    </xf>
    <xf numFmtId="49" fontId="55" fillId="0" borderId="41" xfId="0" applyNumberFormat="1" applyFont="1" applyBorder="1" applyAlignment="1">
      <alignment horizontal="center" vertical="center"/>
    </xf>
    <xf numFmtId="0" fontId="55" fillId="0" borderId="41" xfId="0" applyFont="1" applyFill="1" applyBorder="1" applyAlignment="1">
      <alignment vertical="center" wrapText="1"/>
    </xf>
    <xf numFmtId="165" fontId="52" fillId="0" borderId="23" xfId="54" applyNumberFormat="1" applyFont="1" applyFill="1" applyBorder="1" applyAlignment="1">
      <alignment vertical="center"/>
    </xf>
    <xf numFmtId="39" fontId="52" fillId="0" borderId="73" xfId="54" applyNumberFormat="1" applyFont="1" applyFill="1" applyBorder="1" applyAlignment="1">
      <alignment horizontal="center" vertical="center"/>
    </xf>
    <xf numFmtId="39" fontId="52" fillId="0" borderId="74" xfId="54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18" fillId="0" borderId="74" xfId="0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20" fillId="0" borderId="33" xfId="0" applyNumberFormat="1" applyFont="1" applyBorder="1" applyAlignment="1">
      <alignment horizontal="left"/>
    </xf>
    <xf numFmtId="0" fontId="21" fillId="0" borderId="44" xfId="0" applyFont="1" applyFill="1" applyBorder="1" applyAlignment="1">
      <alignment wrapText="1"/>
    </xf>
    <xf numFmtId="49" fontId="20" fillId="0" borderId="35" xfId="0" applyNumberFormat="1" applyFont="1" applyBorder="1" applyAlignment="1">
      <alignment horizontal="left"/>
    </xf>
    <xf numFmtId="0" fontId="21" fillId="0" borderId="15" xfId="0" applyFont="1" applyFill="1" applyBorder="1" applyAlignment="1">
      <alignment wrapText="1"/>
    </xf>
    <xf numFmtId="49" fontId="20" fillId="0" borderId="75" xfId="0" applyNumberFormat="1" applyFont="1" applyBorder="1" applyAlignment="1">
      <alignment horizontal="left"/>
    </xf>
    <xf numFmtId="0" fontId="21" fillId="0" borderId="42" xfId="0" applyFont="1" applyFill="1" applyBorder="1" applyAlignment="1">
      <alignment wrapText="1"/>
    </xf>
    <xf numFmtId="0" fontId="2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0" xfId="0" applyFont="1" applyAlignment="1" quotePrefix="1">
      <alignment/>
    </xf>
    <xf numFmtId="49" fontId="3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9" fillId="0" borderId="0" xfId="84" applyFont="1">
      <alignment/>
      <protection/>
    </xf>
    <xf numFmtId="0" fontId="9" fillId="0" borderId="0" xfId="0" applyFont="1" applyAlignment="1">
      <alignment/>
    </xf>
    <xf numFmtId="0" fontId="62" fillId="0" borderId="0" xfId="84" applyFont="1" applyBorder="1" applyAlignment="1">
      <alignment horizontal="center" vertical="top"/>
      <protection/>
    </xf>
    <xf numFmtId="0" fontId="61" fillId="0" borderId="0" xfId="84" applyFont="1">
      <alignment/>
      <protection/>
    </xf>
    <xf numFmtId="0" fontId="63" fillId="0" borderId="0" xfId="84" applyFont="1">
      <alignment/>
      <protection/>
    </xf>
    <xf numFmtId="0" fontId="63" fillId="0" borderId="0" xfId="84" applyFont="1" applyAlignment="1">
      <alignment vertical="top"/>
      <protection/>
    </xf>
    <xf numFmtId="0" fontId="66" fillId="0" borderId="0" xfId="84" applyFont="1">
      <alignment/>
      <protection/>
    </xf>
    <xf numFmtId="0" fontId="66" fillId="0" borderId="0" xfId="84" applyFont="1" applyAlignment="1">
      <alignment horizontal="center"/>
      <protection/>
    </xf>
    <xf numFmtId="165" fontId="66" fillId="0" borderId="0" xfId="57" applyNumberFormat="1" applyFont="1" applyAlignment="1">
      <alignment/>
    </xf>
    <xf numFmtId="49" fontId="71" fillId="0" borderId="0" xfId="79" applyNumberFormat="1" applyFont="1" applyFill="1" applyBorder="1" applyAlignment="1">
      <alignment horizontal="left"/>
      <protection/>
    </xf>
    <xf numFmtId="167" fontId="71" fillId="0" borderId="0" xfId="79" applyNumberFormat="1" applyFont="1" applyAlignment="1">
      <alignment horizontal="left"/>
      <protection/>
    </xf>
    <xf numFmtId="10" fontId="14" fillId="0" borderId="0" xfId="91" applyNumberFormat="1" applyFont="1" applyAlignment="1">
      <alignment/>
    </xf>
    <xf numFmtId="0" fontId="72" fillId="0" borderId="0" xfId="79" applyFont="1">
      <alignment/>
      <protection/>
    </xf>
    <xf numFmtId="0" fontId="71" fillId="0" borderId="0" xfId="79" applyFont="1">
      <alignment/>
      <protection/>
    </xf>
    <xf numFmtId="49" fontId="34" fillId="0" borderId="0" xfId="79" applyNumberFormat="1" applyFont="1" applyFill="1" applyBorder="1">
      <alignment/>
      <protection/>
    </xf>
    <xf numFmtId="39" fontId="34" fillId="0" borderId="0" xfId="57" applyNumberFormat="1" applyFont="1" applyFill="1" applyBorder="1" applyAlignment="1">
      <alignment horizontal="center"/>
    </xf>
    <xf numFmtId="0" fontId="63" fillId="0" borderId="67" xfId="84" applyFont="1" applyBorder="1" applyAlignment="1">
      <alignment horizontal="center" vertical="center"/>
      <protection/>
    </xf>
    <xf numFmtId="0" fontId="63" fillId="0" borderId="67" xfId="84" applyFont="1" applyBorder="1" applyAlignment="1">
      <alignment vertical="center"/>
      <protection/>
    </xf>
    <xf numFmtId="0" fontId="63" fillId="0" borderId="68" xfId="84" applyFont="1" applyBorder="1" applyAlignment="1">
      <alignment horizontal="center" vertical="center"/>
      <protection/>
    </xf>
    <xf numFmtId="0" fontId="63" fillId="0" borderId="69" xfId="84" applyFont="1" applyBorder="1" applyAlignment="1">
      <alignment horizontal="center" vertical="center"/>
      <protection/>
    </xf>
    <xf numFmtId="0" fontId="63" fillId="0" borderId="69" xfId="84" applyFont="1" applyBorder="1" applyAlignment="1">
      <alignment vertical="center"/>
      <protection/>
    </xf>
    <xf numFmtId="0" fontId="63" fillId="0" borderId="70" xfId="84" applyFont="1" applyBorder="1" applyAlignment="1">
      <alignment horizontal="center" vertical="center"/>
      <protection/>
    </xf>
    <xf numFmtId="0" fontId="74" fillId="0" borderId="0" xfId="84" applyFont="1">
      <alignment/>
      <protection/>
    </xf>
    <xf numFmtId="0" fontId="73" fillId="0" borderId="0" xfId="0" applyFont="1" applyAlignment="1">
      <alignment/>
    </xf>
    <xf numFmtId="0" fontId="57" fillId="0" borderId="0" xfId="79" applyFont="1" applyFill="1">
      <alignment/>
      <protection/>
    </xf>
    <xf numFmtId="0" fontId="12" fillId="0" borderId="26" xfId="79" applyFont="1" applyFill="1" applyBorder="1">
      <alignment/>
      <protection/>
    </xf>
    <xf numFmtId="0" fontId="12" fillId="0" borderId="56" xfId="79" applyFont="1" applyFill="1" applyBorder="1">
      <alignment/>
      <protection/>
    </xf>
    <xf numFmtId="0" fontId="12" fillId="0" borderId="56" xfId="79" applyFont="1" applyFill="1" applyBorder="1" applyAlignment="1">
      <alignment/>
      <protection/>
    </xf>
    <xf numFmtId="165" fontId="12" fillId="0" borderId="56" xfId="57" applyNumberFormat="1" applyFont="1" applyFill="1" applyBorder="1" applyAlignment="1">
      <alignment/>
    </xf>
    <xf numFmtId="0" fontId="57" fillId="0" borderId="56" xfId="79" applyFont="1" applyFill="1" applyBorder="1" applyAlignment="1">
      <alignment horizontal="center"/>
      <protection/>
    </xf>
    <xf numFmtId="0" fontId="57" fillId="0" borderId="56" xfId="79" applyFont="1" applyFill="1" applyBorder="1">
      <alignment/>
      <protection/>
    </xf>
    <xf numFmtId="10" fontId="57" fillId="0" borderId="57" xfId="91" applyNumberFormat="1" applyFont="1" applyFill="1" applyBorder="1" applyAlignment="1">
      <alignment horizontal="center"/>
    </xf>
    <xf numFmtId="0" fontId="12" fillId="0" borderId="0" xfId="79" applyFont="1" applyFill="1">
      <alignment/>
      <protection/>
    </xf>
    <xf numFmtId="0" fontId="57" fillId="0" borderId="25" xfId="79" applyFont="1" applyFill="1" applyBorder="1">
      <alignment/>
      <protection/>
    </xf>
    <xf numFmtId="0" fontId="57" fillId="0" borderId="0" xfId="79" applyFont="1" applyFill="1" applyBorder="1">
      <alignment/>
      <protection/>
    </xf>
    <xf numFmtId="0" fontId="57" fillId="0" borderId="0" xfId="79" applyFont="1" applyFill="1" applyBorder="1" applyAlignment="1">
      <alignment/>
      <protection/>
    </xf>
    <xf numFmtId="165" fontId="12" fillId="0" borderId="0" xfId="57" applyNumberFormat="1" applyFont="1" applyFill="1" applyBorder="1" applyAlignment="1">
      <alignment horizontal="center"/>
    </xf>
    <xf numFmtId="0" fontId="12" fillId="0" borderId="0" xfId="79" applyFont="1" applyFill="1" applyBorder="1" applyAlignment="1">
      <alignment horizontal="center"/>
      <protection/>
    </xf>
    <xf numFmtId="10" fontId="12" fillId="0" borderId="58" xfId="91" applyNumberFormat="1" applyFont="1" applyFill="1" applyBorder="1" applyAlignment="1">
      <alignment horizontal="center"/>
    </xf>
    <xf numFmtId="0" fontId="57" fillId="0" borderId="0" xfId="79" applyFont="1" applyFill="1" applyBorder="1" applyAlignment="1">
      <alignment horizontal="center"/>
      <protection/>
    </xf>
    <xf numFmtId="0" fontId="57" fillId="0" borderId="59" xfId="79" applyFont="1" applyFill="1" applyBorder="1" applyAlignment="1">
      <alignment horizontal="center"/>
      <protection/>
    </xf>
    <xf numFmtId="0" fontId="57" fillId="0" borderId="60" xfId="79" applyFont="1" applyFill="1" applyBorder="1" applyAlignment="1">
      <alignment horizontal="center"/>
      <protection/>
    </xf>
    <xf numFmtId="10" fontId="57" fillId="0" borderId="0" xfId="91" applyNumberFormat="1" applyFont="1" applyFill="1" applyBorder="1" applyAlignment="1">
      <alignment horizontal="center"/>
    </xf>
    <xf numFmtId="0" fontId="57" fillId="0" borderId="59" xfId="79" applyFont="1" applyFill="1" applyBorder="1">
      <alignment/>
      <protection/>
    </xf>
    <xf numFmtId="0" fontId="57" fillId="0" borderId="59" xfId="79" applyFont="1" applyFill="1" applyBorder="1" applyAlignment="1">
      <alignment/>
      <protection/>
    </xf>
    <xf numFmtId="165" fontId="57" fillId="0" borderId="59" xfId="57" applyNumberFormat="1" applyFont="1" applyFill="1" applyBorder="1" applyAlignment="1">
      <alignment horizontal="center" wrapText="1"/>
    </xf>
    <xf numFmtId="165" fontId="57" fillId="0" borderId="60" xfId="57" applyNumberFormat="1" applyFont="1" applyFill="1" applyBorder="1" applyAlignment="1">
      <alignment horizontal="center" wrapText="1"/>
    </xf>
    <xf numFmtId="0" fontId="57" fillId="0" borderId="59" xfId="79" applyFont="1" applyFill="1" applyBorder="1" applyAlignment="1">
      <alignment horizontal="center" wrapText="1"/>
      <protection/>
    </xf>
    <xf numFmtId="10" fontId="57" fillId="0" borderId="59" xfId="91" applyNumberFormat="1" applyFont="1" applyFill="1" applyBorder="1" applyAlignment="1">
      <alignment horizontal="center" wrapText="1"/>
    </xf>
    <xf numFmtId="0" fontId="57" fillId="0" borderId="28" xfId="79" applyFont="1" applyFill="1" applyBorder="1">
      <alignment/>
      <protection/>
    </xf>
    <xf numFmtId="0" fontId="57" fillId="0" borderId="61" xfId="79" applyFont="1" applyFill="1" applyBorder="1">
      <alignment/>
      <protection/>
    </xf>
    <xf numFmtId="0" fontId="57" fillId="0" borderId="61" xfId="79" applyFont="1" applyFill="1" applyBorder="1" applyAlignment="1">
      <alignment/>
      <protection/>
    </xf>
    <xf numFmtId="165" fontId="57" fillId="0" borderId="61" xfId="57" applyNumberFormat="1" applyFont="1" applyFill="1" applyBorder="1" applyAlignment="1">
      <alignment horizontal="center" wrapText="1"/>
    </xf>
    <xf numFmtId="165" fontId="12" fillId="0" borderId="61" xfId="57" applyNumberFormat="1" applyFont="1" applyFill="1" applyBorder="1" applyAlignment="1">
      <alignment horizontal="center"/>
    </xf>
    <xf numFmtId="0" fontId="12" fillId="0" borderId="61" xfId="79" applyFont="1" applyFill="1" applyBorder="1" applyAlignment="1">
      <alignment horizontal="center" wrapText="1"/>
      <protection/>
    </xf>
    <xf numFmtId="0" fontId="12" fillId="0" borderId="61" xfId="79" applyFont="1" applyFill="1" applyBorder="1">
      <alignment/>
      <protection/>
    </xf>
    <xf numFmtId="10" fontId="12" fillId="0" borderId="62" xfId="91" applyNumberFormat="1" applyFont="1" applyFill="1" applyBorder="1" applyAlignment="1">
      <alignment horizontal="center" wrapText="1"/>
    </xf>
    <xf numFmtId="0" fontId="12" fillId="0" borderId="0" xfId="79" applyFont="1" applyFill="1" applyAlignment="1" quotePrefix="1">
      <alignment/>
      <protection/>
    </xf>
    <xf numFmtId="165" fontId="12" fillId="0" borderId="0" xfId="57" applyNumberFormat="1" applyFont="1" applyFill="1" applyBorder="1" applyAlignment="1" quotePrefix="1">
      <alignment/>
    </xf>
    <xf numFmtId="165" fontId="12" fillId="0" borderId="0" xfId="57" applyNumberFormat="1" applyFont="1" applyFill="1" applyAlignment="1" quotePrefix="1">
      <alignment/>
    </xf>
    <xf numFmtId="0" fontId="12" fillId="0" borderId="0" xfId="79" applyFont="1" applyFill="1" quotePrefix="1">
      <alignment/>
      <protection/>
    </xf>
    <xf numFmtId="10" fontId="12" fillId="0" borderId="0" xfId="91" applyNumberFormat="1" applyFont="1" applyFill="1" applyAlignment="1" quotePrefix="1">
      <alignment/>
    </xf>
    <xf numFmtId="0" fontId="12" fillId="0" borderId="63" xfId="79" applyFont="1" applyFill="1" applyBorder="1">
      <alignment/>
      <protection/>
    </xf>
    <xf numFmtId="40" fontId="12" fillId="0" borderId="0" xfId="79" applyNumberFormat="1" applyFont="1" applyFill="1">
      <alignment/>
      <protection/>
    </xf>
    <xf numFmtId="0" fontId="12" fillId="0" borderId="0" xfId="79" applyFont="1" applyFill="1" applyAlignment="1">
      <alignment/>
      <protection/>
    </xf>
    <xf numFmtId="165" fontId="12" fillId="0" borderId="0" xfId="57" applyNumberFormat="1" applyFont="1" applyFill="1" applyAlignment="1">
      <alignment/>
    </xf>
    <xf numFmtId="0" fontId="12" fillId="0" borderId="0" xfId="79" applyFont="1" applyFill="1" applyBorder="1">
      <alignment/>
      <protection/>
    </xf>
    <xf numFmtId="10" fontId="12" fillId="0" borderId="0" xfId="91" applyNumberFormat="1" applyFont="1" applyFill="1" applyAlignment="1">
      <alignment/>
    </xf>
    <xf numFmtId="0" fontId="12" fillId="0" borderId="15" xfId="79" applyFont="1" applyFill="1" applyBorder="1" applyAlignment="1">
      <alignment/>
      <protection/>
    </xf>
    <xf numFmtId="38" fontId="12" fillId="0" borderId="15" xfId="57" applyNumberFormat="1" applyFont="1" applyFill="1" applyBorder="1" applyAlignment="1">
      <alignment/>
    </xf>
    <xf numFmtId="38" fontId="12" fillId="0" borderId="15" xfId="79" applyNumberFormat="1" applyFont="1" applyFill="1" applyBorder="1">
      <alignment/>
      <protection/>
    </xf>
    <xf numFmtId="165" fontId="58" fillId="0" borderId="0" xfId="57" applyNumberFormat="1" applyFont="1" applyFill="1" applyAlignment="1">
      <alignment/>
    </xf>
    <xf numFmtId="165" fontId="12" fillId="0" borderId="0" xfId="79" applyNumberFormat="1" applyFont="1" applyFill="1" applyBorder="1">
      <alignment/>
      <protection/>
    </xf>
    <xf numFmtId="0" fontId="58" fillId="0" borderId="0" xfId="79" applyFont="1" applyFill="1">
      <alignment/>
      <protection/>
    </xf>
    <xf numFmtId="0" fontId="58" fillId="0" borderId="0" xfId="79" applyFont="1" applyFill="1" applyBorder="1">
      <alignment/>
      <protection/>
    </xf>
    <xf numFmtId="0" fontId="58" fillId="0" borderId="0" xfId="79" applyFont="1" applyFill="1" applyAlignment="1">
      <alignment/>
      <protection/>
    </xf>
    <xf numFmtId="167" fontId="58" fillId="0" borderId="0" xfId="79" applyNumberFormat="1" applyFont="1" applyFill="1" applyAlignment="1">
      <alignment horizontal="left"/>
      <protection/>
    </xf>
    <xf numFmtId="0" fontId="57" fillId="0" borderId="61" xfId="79" applyFont="1" applyFill="1" applyBorder="1" applyAlignment="1">
      <alignment horizontal="center"/>
      <protection/>
    </xf>
    <xf numFmtId="10" fontId="57" fillId="0" borderId="62" xfId="91" applyNumberFormat="1" applyFont="1" applyFill="1" applyBorder="1" applyAlignment="1">
      <alignment horizontal="center"/>
    </xf>
    <xf numFmtId="0" fontId="12" fillId="0" borderId="15" xfId="79" applyFont="1" applyFill="1" applyBorder="1">
      <alignment/>
      <protection/>
    </xf>
    <xf numFmtId="39" fontId="9" fillId="0" borderId="0" xfId="54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0" fontId="7" fillId="0" borderId="0" xfId="90" applyNumberFormat="1" applyFont="1" applyAlignment="1">
      <alignment wrapText="1"/>
    </xf>
    <xf numFmtId="39" fontId="8" fillId="0" borderId="0" xfId="54" applyNumberFormat="1" applyFont="1" applyFill="1" applyBorder="1" applyAlignment="1">
      <alignment horizontal="center" wrapText="1"/>
    </xf>
    <xf numFmtId="0" fontId="13" fillId="0" borderId="29" xfId="85" applyFont="1" applyFill="1" applyBorder="1" applyAlignment="1" quotePrefix="1">
      <alignment horizontal="center" wrapText="1"/>
      <protection/>
    </xf>
    <xf numFmtId="40" fontId="20" fillId="0" borderId="20" xfId="54" applyNumberFormat="1" applyFont="1" applyFill="1" applyBorder="1" applyAlignment="1">
      <alignment horizontal="center"/>
    </xf>
    <xf numFmtId="40" fontId="20" fillId="0" borderId="40" xfId="54" applyNumberFormat="1" applyFont="1" applyFill="1" applyBorder="1" applyAlignment="1">
      <alignment horizontal="center"/>
    </xf>
    <xf numFmtId="40" fontId="20" fillId="0" borderId="49" xfId="54" applyNumberFormat="1" applyFont="1" applyFill="1" applyBorder="1" applyAlignment="1">
      <alignment horizontal="center"/>
    </xf>
    <xf numFmtId="40" fontId="20" fillId="0" borderId="48" xfId="54" applyNumberFormat="1" applyFont="1" applyFill="1" applyBorder="1" applyAlignment="1">
      <alignment horizontal="center"/>
    </xf>
    <xf numFmtId="40" fontId="20" fillId="0" borderId="47" xfId="54" applyNumberFormat="1" applyFont="1" applyFill="1" applyBorder="1" applyAlignment="1">
      <alignment horizontal="center"/>
    </xf>
    <xf numFmtId="0" fontId="13" fillId="0" borderId="59" xfId="85" applyFont="1" applyFill="1" applyBorder="1" applyAlignment="1" quotePrefix="1">
      <alignment horizontal="center" wrapText="1"/>
      <protection/>
    </xf>
    <xf numFmtId="0" fontId="12" fillId="0" borderId="0" xfId="0" applyFont="1" applyAlignment="1">
      <alignment/>
    </xf>
    <xf numFmtId="0" fontId="13" fillId="0" borderId="59" xfId="85" applyFont="1" applyFill="1" applyBorder="1" applyAlignment="1">
      <alignment horizontal="center" wrapText="1"/>
      <protection/>
    </xf>
    <xf numFmtId="2" fontId="57" fillId="0" borderId="59" xfId="63" applyNumberFormat="1" applyFont="1" applyBorder="1" applyAlignment="1">
      <alignment horizontal="center"/>
    </xf>
    <xf numFmtId="0" fontId="13" fillId="0" borderId="59" xfId="85" applyFont="1" applyFill="1" applyBorder="1" applyAlignment="1">
      <alignment wrapText="1"/>
      <protection/>
    </xf>
    <xf numFmtId="0" fontId="13" fillId="0" borderId="29" xfId="85" applyFont="1" applyFill="1" applyBorder="1" applyAlignment="1">
      <alignment horizontal="center" wrapText="1"/>
      <protection/>
    </xf>
    <xf numFmtId="0" fontId="12" fillId="0" borderId="0" xfId="84" applyFont="1">
      <alignment/>
      <protection/>
    </xf>
    <xf numFmtId="165" fontId="13" fillId="0" borderId="0" xfId="57" applyNumberFormat="1" applyFont="1" applyAlignment="1">
      <alignment/>
    </xf>
    <xf numFmtId="0" fontId="13" fillId="0" borderId="0" xfId="84" applyFont="1">
      <alignment/>
      <protection/>
    </xf>
    <xf numFmtId="167" fontId="12" fillId="0" borderId="0" xfId="84" applyNumberFormat="1" applyFont="1" applyAlignment="1">
      <alignment horizontal="left"/>
      <protection/>
    </xf>
    <xf numFmtId="49" fontId="32" fillId="0" borderId="0" xfId="79" applyNumberFormat="1" applyFont="1" applyFill="1" applyBorder="1" applyAlignment="1">
      <alignment vertical="top"/>
      <protection/>
    </xf>
    <xf numFmtId="0" fontId="60" fillId="0" borderId="0" xfId="77" applyFont="1" applyBorder="1" applyAlignment="1">
      <alignment horizontal="center"/>
      <protection/>
    </xf>
    <xf numFmtId="0" fontId="62" fillId="0" borderId="0" xfId="77" applyFont="1" applyBorder="1" applyAlignment="1">
      <alignment horizontal="center" vertical="top"/>
      <protection/>
    </xf>
    <xf numFmtId="0" fontId="11" fillId="0" borderId="67" xfId="77" applyFont="1" applyBorder="1" applyAlignment="1">
      <alignment horizontal="center" wrapText="1"/>
      <protection/>
    </xf>
    <xf numFmtId="0" fontId="64" fillId="0" borderId="71" xfId="77" applyFont="1" applyBorder="1" applyAlignment="1">
      <alignment horizontal="center" wrapText="1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top" wrapText="1"/>
    </xf>
    <xf numFmtId="0" fontId="68" fillId="0" borderId="0" xfId="84" applyFont="1" applyBorder="1" applyAlignment="1">
      <alignment horizontal="center"/>
      <protection/>
    </xf>
    <xf numFmtId="0" fontId="70" fillId="0" borderId="0" xfId="84" applyFont="1" applyBorder="1" applyAlignment="1">
      <alignment horizontal="center" vertical="center"/>
      <protection/>
    </xf>
    <xf numFmtId="0" fontId="12" fillId="0" borderId="0" xfId="84" applyFont="1" applyAlignment="1">
      <alignment horizontal="left" vertical="top" wrapText="1"/>
      <protection/>
    </xf>
    <xf numFmtId="0" fontId="57" fillId="0" borderId="61" xfId="79" applyFont="1" applyFill="1" applyBorder="1" applyAlignment="1">
      <alignment horizontal="center" vertical="center"/>
      <protection/>
    </xf>
    <xf numFmtId="0" fontId="57" fillId="0" borderId="59" xfId="79" applyFont="1" applyFill="1" applyBorder="1" applyAlignment="1">
      <alignment horizontal="center"/>
      <protection/>
    </xf>
    <xf numFmtId="0" fontId="57" fillId="0" borderId="60" xfId="79" applyFont="1" applyFill="1" applyBorder="1" applyAlignment="1">
      <alignment horizontal="center"/>
      <protection/>
    </xf>
    <xf numFmtId="0" fontId="57" fillId="0" borderId="76" xfId="79" applyFont="1" applyFill="1" applyBorder="1" applyAlignment="1">
      <alignment horizontal="center"/>
      <protection/>
    </xf>
    <xf numFmtId="0" fontId="57" fillId="0" borderId="77" xfId="79" applyFont="1" applyFill="1" applyBorder="1" applyAlignment="1">
      <alignment horizontal="center"/>
      <protection/>
    </xf>
    <xf numFmtId="0" fontId="57" fillId="0" borderId="61" xfId="79" applyFont="1" applyBorder="1" applyAlignment="1">
      <alignment horizontal="center" vertical="center"/>
      <protection/>
    </xf>
    <xf numFmtId="0" fontId="57" fillId="0" borderId="59" xfId="79" applyFont="1" applyBorder="1" applyAlignment="1">
      <alignment horizontal="center"/>
      <protection/>
    </xf>
    <xf numFmtId="0" fontId="11" fillId="0" borderId="12" xfId="0" applyFont="1" applyBorder="1" applyAlignment="1">
      <alignment horizontal="center" vertical="center"/>
    </xf>
    <xf numFmtId="213" fontId="11" fillId="0" borderId="59" xfId="62" applyNumberFormat="1" applyFont="1" applyBorder="1" applyAlignment="1">
      <alignment horizontal="center"/>
    </xf>
  </cellXfs>
  <cellStyles count="8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3" xfId="57"/>
    <cellStyle name="Comma 4" xfId="58"/>
    <cellStyle name="Comma 4 2" xfId="59"/>
    <cellStyle name="Currency" xfId="60"/>
    <cellStyle name="Currency [0]" xfId="61"/>
    <cellStyle name="Currency 2" xfId="62"/>
    <cellStyle name="Currency 3" xfId="63"/>
    <cellStyle name="Currency 4" xfId="64"/>
    <cellStyle name="Currency 4 2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3" xfId="78"/>
    <cellStyle name="Normal 4" xfId="79"/>
    <cellStyle name="Normal 5" xfId="80"/>
    <cellStyle name="Normal 5 2" xfId="81"/>
    <cellStyle name="Normal 6" xfId="82"/>
    <cellStyle name="Normal 7" xfId="83"/>
    <cellStyle name="Normal_ep_loss_reserves_06_rev5_16" xfId="84"/>
    <cellStyle name="Normal_Sheet1" xfId="85"/>
    <cellStyle name="Normal_Tbl_2004LossRSVratios" xfId="86"/>
    <cellStyle name="Note" xfId="87"/>
    <cellStyle name="Note 2" xfId="88"/>
    <cellStyle name="Output" xfId="89"/>
    <cellStyle name="Percent" xfId="90"/>
    <cellStyle name="Percent 2" xfId="91"/>
    <cellStyle name="Percent 3" xfId="92"/>
    <cellStyle name="Percent 3 2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4" width="20.7109375" style="0" customWidth="1"/>
    <col min="5" max="5" width="15.28125" style="0" customWidth="1"/>
    <col min="6" max="6" width="12.57421875" style="0" customWidth="1"/>
  </cols>
  <sheetData>
    <row r="1" ht="12">
      <c r="A1" t="s">
        <v>29</v>
      </c>
    </row>
    <row r="2" ht="12">
      <c r="F2" s="1" t="s">
        <v>8</v>
      </c>
    </row>
    <row r="3" spans="2:6" ht="12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">
      <c r="A7" t="s">
        <v>5</v>
      </c>
      <c r="E7">
        <f>C7+D7</f>
        <v>0</v>
      </c>
      <c r="F7" t="e">
        <f>E7/B7</f>
        <v>#DIV/0!</v>
      </c>
    </row>
    <row r="8" ht="12">
      <c r="A8" t="s">
        <v>27</v>
      </c>
    </row>
    <row r="9" ht="12">
      <c r="A9" t="s">
        <v>28</v>
      </c>
    </row>
    <row r="10" ht="12">
      <c r="A10" t="s">
        <v>38</v>
      </c>
    </row>
    <row r="31" ht="12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115" zoomScaleNormal="115" zoomScalePageLayoutView="0" workbookViewId="0" topLeftCell="A1">
      <selection activeCell="E14" sqref="E14"/>
    </sheetView>
  </sheetViews>
  <sheetFormatPr defaultColWidth="9.140625" defaultRowHeight="12.75"/>
  <cols>
    <col min="1" max="1" width="4.57421875" style="465" bestFit="1" customWidth="1"/>
    <col min="2" max="2" width="6.140625" style="465" customWidth="1"/>
    <col min="3" max="3" width="1.8515625" style="465" customWidth="1"/>
    <col min="4" max="4" width="14.28125" style="497" customWidth="1"/>
    <col min="5" max="5" width="11.421875" style="498" bestFit="1" customWidth="1"/>
    <col min="6" max="6" width="9.8515625" style="498" bestFit="1" customWidth="1"/>
    <col min="7" max="7" width="12.57421875" style="498" bestFit="1" customWidth="1"/>
    <col min="8" max="8" width="13.28125" style="465" bestFit="1" customWidth="1"/>
    <col min="9" max="9" width="14.7109375" style="465" customWidth="1"/>
    <col min="10" max="10" width="11.140625" style="465" bestFit="1" customWidth="1"/>
    <col min="11" max="11" width="13.28125" style="465" bestFit="1" customWidth="1"/>
    <col min="12" max="12" width="14.7109375" style="465" customWidth="1"/>
    <col min="13" max="13" width="11.140625" style="465" bestFit="1" customWidth="1"/>
    <col min="14" max="14" width="13.421875" style="465" hidden="1" customWidth="1"/>
    <col min="15" max="15" width="10.421875" style="465" hidden="1" customWidth="1"/>
    <col min="16" max="16" width="16.421875" style="500" customWidth="1"/>
    <col min="17" max="16384" width="9.140625" style="465" customWidth="1"/>
  </cols>
  <sheetData>
    <row r="1" spans="1:16" s="457" customFormat="1" ht="11.25">
      <c r="A1" s="545" t="s">
        <v>194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16" ht="11.25">
      <c r="A2" s="458"/>
      <c r="B2" s="459"/>
      <c r="C2" s="459"/>
      <c r="D2" s="460"/>
      <c r="E2" s="461"/>
      <c r="F2" s="461"/>
      <c r="G2" s="461"/>
      <c r="H2" s="459"/>
      <c r="I2" s="459"/>
      <c r="J2" s="462"/>
      <c r="K2" s="463"/>
      <c r="L2" s="463"/>
      <c r="M2" s="462"/>
      <c r="N2" s="462"/>
      <c r="O2" s="462"/>
      <c r="P2" s="464"/>
    </row>
    <row r="3" spans="1:16" s="457" customFormat="1" ht="11.25">
      <c r="A3" s="466"/>
      <c r="B3" s="467"/>
      <c r="C3" s="467"/>
      <c r="D3" s="468"/>
      <c r="E3" s="469" t="s">
        <v>1</v>
      </c>
      <c r="F3" s="469" t="s">
        <v>2</v>
      </c>
      <c r="G3" s="469" t="s">
        <v>19</v>
      </c>
      <c r="H3" s="470" t="s">
        <v>6</v>
      </c>
      <c r="I3" s="470" t="s">
        <v>8</v>
      </c>
      <c r="J3" s="470" t="s">
        <v>9</v>
      </c>
      <c r="K3" s="470" t="s">
        <v>11</v>
      </c>
      <c r="L3" s="470" t="s">
        <v>12</v>
      </c>
      <c r="M3" s="470" t="s">
        <v>118</v>
      </c>
      <c r="N3" s="470" t="s">
        <v>13</v>
      </c>
      <c r="O3" s="470" t="s">
        <v>153</v>
      </c>
      <c r="P3" s="471" t="s">
        <v>13</v>
      </c>
    </row>
    <row r="4" spans="1:16" s="457" customFormat="1" ht="11.25">
      <c r="A4" s="482"/>
      <c r="B4" s="483"/>
      <c r="C4" s="483"/>
      <c r="D4" s="484"/>
      <c r="E4" s="510"/>
      <c r="F4" s="510"/>
      <c r="G4" s="510"/>
      <c r="H4" s="547" t="s">
        <v>199</v>
      </c>
      <c r="I4" s="548"/>
      <c r="J4" s="549"/>
      <c r="K4" s="547" t="s">
        <v>200</v>
      </c>
      <c r="L4" s="548"/>
      <c r="M4" s="549"/>
      <c r="N4" s="473"/>
      <c r="O4" s="474"/>
      <c r="P4" s="511"/>
    </row>
    <row r="5" spans="1:16" s="457" customFormat="1" ht="22.5">
      <c r="A5" s="476" t="s">
        <v>201</v>
      </c>
      <c r="B5" s="476" t="s">
        <v>202</v>
      </c>
      <c r="C5" s="476"/>
      <c r="D5" s="477" t="s">
        <v>0</v>
      </c>
      <c r="E5" s="478" t="s">
        <v>23</v>
      </c>
      <c r="F5" s="478" t="s">
        <v>24</v>
      </c>
      <c r="G5" s="479" t="s">
        <v>3</v>
      </c>
      <c r="H5" s="480" t="s">
        <v>25</v>
      </c>
      <c r="I5" s="480" t="s">
        <v>26</v>
      </c>
      <c r="J5" s="480" t="s">
        <v>117</v>
      </c>
      <c r="K5" s="480" t="s">
        <v>25</v>
      </c>
      <c r="L5" s="480" t="s">
        <v>26</v>
      </c>
      <c r="M5" s="480" t="s">
        <v>117</v>
      </c>
      <c r="N5" s="480" t="s">
        <v>152</v>
      </c>
      <c r="O5" s="480" t="s">
        <v>154</v>
      </c>
      <c r="P5" s="481" t="s">
        <v>141</v>
      </c>
    </row>
    <row r="6" spans="1:16" s="457" customFormat="1" ht="22.5">
      <c r="A6" s="482"/>
      <c r="B6" s="483"/>
      <c r="C6" s="483"/>
      <c r="D6" s="484"/>
      <c r="E6" s="485"/>
      <c r="F6" s="485"/>
      <c r="G6" s="486" t="s">
        <v>105</v>
      </c>
      <c r="H6" s="487"/>
      <c r="I6" s="487"/>
      <c r="J6" s="488"/>
      <c r="K6" s="487"/>
      <c r="L6" s="487"/>
      <c r="M6" s="488"/>
      <c r="N6" s="488"/>
      <c r="O6" s="488"/>
      <c r="P6" s="489" t="s">
        <v>203</v>
      </c>
    </row>
    <row r="7" spans="4:16" ht="11.25">
      <c r="D7" s="490"/>
      <c r="E7" s="491"/>
      <c r="F7" s="491"/>
      <c r="G7" s="492"/>
      <c r="H7" s="493"/>
      <c r="I7" s="493"/>
      <c r="J7" s="493"/>
      <c r="K7" s="493"/>
      <c r="L7" s="493"/>
      <c r="M7" s="493"/>
      <c r="N7" s="493"/>
      <c r="O7" s="493"/>
      <c r="P7" s="494"/>
    </row>
    <row r="8" spans="1:16" ht="11.25">
      <c r="A8" s="495">
        <v>2014</v>
      </c>
      <c r="B8" s="312" t="s">
        <v>137</v>
      </c>
      <c r="C8" s="312"/>
      <c r="D8" s="313" t="s">
        <v>183</v>
      </c>
      <c r="E8" s="314">
        <v>277112713.419922</v>
      </c>
      <c r="F8" s="314">
        <v>168935499.20584044</v>
      </c>
      <c r="G8" s="314">
        <v>446048212.62576246</v>
      </c>
      <c r="H8" s="314">
        <v>735232376.249345</v>
      </c>
      <c r="I8" s="314">
        <v>247751205.7836414</v>
      </c>
      <c r="J8" s="314">
        <v>59920381.45118899</v>
      </c>
      <c r="K8" s="314">
        <v>679693116.8133887</v>
      </c>
      <c r="L8" s="314">
        <v>239929204.45818263</v>
      </c>
      <c r="M8" s="314">
        <v>34145027.87628038</v>
      </c>
      <c r="N8" s="315">
        <v>1996671312.632027</v>
      </c>
      <c r="O8" s="315">
        <v>998335656.3160135</v>
      </c>
      <c r="P8" s="316">
        <v>2.238178806813478</v>
      </c>
    </row>
    <row r="9" spans="1:16" ht="11.25">
      <c r="A9" s="495">
        <v>2013</v>
      </c>
      <c r="B9" s="312" t="s">
        <v>137</v>
      </c>
      <c r="C9" s="312"/>
      <c r="D9" s="313" t="s">
        <v>183</v>
      </c>
      <c r="E9" s="314">
        <v>181984649.78372216</v>
      </c>
      <c r="F9" s="314">
        <v>122951879.78876878</v>
      </c>
      <c r="G9" s="314">
        <v>304936529.57249093</v>
      </c>
      <c r="H9" s="314">
        <v>680089444.5805662</v>
      </c>
      <c r="I9" s="314">
        <v>240069106.72220638</v>
      </c>
      <c r="J9" s="314">
        <v>34164937.77726902</v>
      </c>
      <c r="K9" s="314">
        <v>707017122.7567576</v>
      </c>
      <c r="L9" s="314">
        <v>255020204.08290544</v>
      </c>
      <c r="M9" s="314">
        <v>35420379.2705014</v>
      </c>
      <c r="N9" s="315">
        <v>1951781195.190206</v>
      </c>
      <c r="O9" s="315">
        <v>975890597.595103</v>
      </c>
      <c r="P9" s="316">
        <v>3.2003072867762463</v>
      </c>
    </row>
    <row r="10" spans="1:16" ht="11.25">
      <c r="A10" s="495">
        <v>2012</v>
      </c>
      <c r="B10" s="312" t="s">
        <v>137</v>
      </c>
      <c r="C10" s="312"/>
      <c r="D10" s="313" t="s">
        <v>183</v>
      </c>
      <c r="E10" s="314">
        <v>206987037.3740333</v>
      </c>
      <c r="F10" s="314">
        <v>124867471.44606657</v>
      </c>
      <c r="G10" s="314">
        <v>331854508.8200999</v>
      </c>
      <c r="H10" s="314">
        <v>707397533.4203731</v>
      </c>
      <c r="I10" s="314">
        <v>255157417.74004045</v>
      </c>
      <c r="J10" s="314">
        <v>35439437.21061361</v>
      </c>
      <c r="K10" s="314">
        <v>698182964.6219784</v>
      </c>
      <c r="L10" s="314">
        <v>272218190.5471195</v>
      </c>
      <c r="M10" s="314">
        <v>31493818.892553147</v>
      </c>
      <c r="N10" s="315">
        <v>1999889362.432678</v>
      </c>
      <c r="O10" s="315">
        <v>999944681.216339</v>
      </c>
      <c r="P10" s="316">
        <v>3.0132020347459387</v>
      </c>
    </row>
    <row r="11" spans="1:16" ht="11.25">
      <c r="A11" s="495">
        <v>2011</v>
      </c>
      <c r="B11" s="312" t="s">
        <v>137</v>
      </c>
      <c r="C11" s="312"/>
      <c r="D11" s="313" t="s">
        <v>183</v>
      </c>
      <c r="E11" s="314">
        <v>185933821.92838058</v>
      </c>
      <c r="F11" s="314">
        <v>142672694.0879545</v>
      </c>
      <c r="G11" s="314">
        <v>328606516.01633507</v>
      </c>
      <c r="H11" s="314">
        <v>699035582.3665411</v>
      </c>
      <c r="I11" s="314">
        <v>272550622.11794543</v>
      </c>
      <c r="J11" s="314">
        <v>31532278.995695855</v>
      </c>
      <c r="K11" s="314">
        <v>697349923.806535</v>
      </c>
      <c r="L11" s="314">
        <v>271607556.1593762</v>
      </c>
      <c r="M11" s="314">
        <v>39315023.34189489</v>
      </c>
      <c r="N11" s="315">
        <v>2011390986.7879884</v>
      </c>
      <c r="O11" s="315">
        <v>1005695493.3939942</v>
      </c>
      <c r="P11" s="316">
        <v>3.06048554844847</v>
      </c>
    </row>
    <row r="12" spans="1:16" ht="11.25">
      <c r="A12" s="495">
        <v>2010</v>
      </c>
      <c r="B12" s="312" t="s">
        <v>137</v>
      </c>
      <c r="C12" s="312"/>
      <c r="D12" s="313" t="s">
        <v>183</v>
      </c>
      <c r="E12" s="314">
        <v>150699710.86606786</v>
      </c>
      <c r="F12" s="314">
        <v>106050059.5341116</v>
      </c>
      <c r="G12" s="314">
        <v>256749770.40017945</v>
      </c>
      <c r="H12" s="314">
        <v>684000896.9512835</v>
      </c>
      <c r="I12" s="314">
        <v>266408306.2025258</v>
      </c>
      <c r="J12" s="314">
        <v>38562435.1727573</v>
      </c>
      <c r="K12" s="314">
        <v>685584781.5370069</v>
      </c>
      <c r="L12" s="314">
        <v>280008141.81070447</v>
      </c>
      <c r="M12" s="314">
        <v>31358139.084564187</v>
      </c>
      <c r="N12" s="315">
        <v>1985922700.7588422</v>
      </c>
      <c r="O12" s="315">
        <v>992961350.3794211</v>
      </c>
      <c r="P12" s="316">
        <v>3.867428386914449</v>
      </c>
    </row>
    <row r="13" spans="1:16" ht="11.25">
      <c r="A13" s="495">
        <v>2009</v>
      </c>
      <c r="B13" s="312" t="s">
        <v>137</v>
      </c>
      <c r="C13" s="312"/>
      <c r="D13" s="313" t="s">
        <v>183</v>
      </c>
      <c r="E13" s="314">
        <v>126960609.57898761</v>
      </c>
      <c r="F13" s="314">
        <v>120203606.78369272</v>
      </c>
      <c r="G13" s="314">
        <v>247164216.36268032</v>
      </c>
      <c r="H13" s="314">
        <v>706812935.4749645</v>
      </c>
      <c r="I13" s="314">
        <v>288678194.1489626</v>
      </c>
      <c r="J13" s="314">
        <v>32329099.09071054</v>
      </c>
      <c r="K13" s="314">
        <v>728608504.1734991</v>
      </c>
      <c r="L13" s="314">
        <v>294875121.78443086</v>
      </c>
      <c r="M13" s="314">
        <v>31880991.651509997</v>
      </c>
      <c r="N13" s="315">
        <v>2083184846.3240778</v>
      </c>
      <c r="O13" s="315">
        <v>1041592423.1620389</v>
      </c>
      <c r="P13" s="316">
        <v>4.214171608213876</v>
      </c>
    </row>
    <row r="14" spans="1:16" ht="11.25">
      <c r="A14" s="495">
        <v>2008</v>
      </c>
      <c r="B14" s="312" t="s">
        <v>137</v>
      </c>
      <c r="C14" s="312"/>
      <c r="D14" s="312" t="s">
        <v>183</v>
      </c>
      <c r="E14" s="314">
        <v>105551287.41123304</v>
      </c>
      <c r="F14" s="314">
        <v>98535879.90003435</v>
      </c>
      <c r="G14" s="314">
        <v>204087167.31126738</v>
      </c>
      <c r="H14" s="314">
        <v>712611329.9668901</v>
      </c>
      <c r="I14" s="314">
        <v>288400905.9807991</v>
      </c>
      <c r="J14" s="314">
        <v>31181019.342090994</v>
      </c>
      <c r="K14" s="314">
        <v>755465428.2934585</v>
      </c>
      <c r="L14" s="314">
        <v>313346673.5733624</v>
      </c>
      <c r="M14" s="314">
        <v>31255119.324095856</v>
      </c>
      <c r="N14" s="314">
        <v>2132260476.480697</v>
      </c>
      <c r="O14" s="315">
        <v>1066130238.2403485</v>
      </c>
      <c r="P14" s="318">
        <v>5.223896496217814</v>
      </c>
    </row>
    <row r="15" spans="1:16" ht="11.25">
      <c r="A15" s="495"/>
      <c r="B15" s="312"/>
      <c r="C15" s="312"/>
      <c r="D15" s="312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  <c r="P15" s="318"/>
    </row>
    <row r="16" spans="11:15" ht="11.25">
      <c r="K16" s="499"/>
      <c r="L16" s="499"/>
      <c r="M16" s="499"/>
      <c r="N16" s="499"/>
      <c r="O16" s="499"/>
    </row>
    <row r="17" spans="4:16" ht="11.25">
      <c r="D17" s="501" t="s">
        <v>204</v>
      </c>
      <c r="E17" s="502">
        <v>277112713.419922</v>
      </c>
      <c r="F17" s="502">
        <v>168935499.20584044</v>
      </c>
      <c r="G17" s="502">
        <v>446048212.62576246</v>
      </c>
      <c r="H17" s="502">
        <v>735232376.249345</v>
      </c>
      <c r="I17" s="502">
        <v>247751205.7836414</v>
      </c>
      <c r="J17" s="502">
        <v>59920381.45118899</v>
      </c>
      <c r="K17" s="502">
        <v>679693116.8133887</v>
      </c>
      <c r="L17" s="502">
        <v>239929204.45818263</v>
      </c>
      <c r="M17" s="502">
        <v>34145027.87628038</v>
      </c>
      <c r="N17" s="503"/>
      <c r="O17" s="503"/>
      <c r="P17" s="326">
        <v>2.238178806813478</v>
      </c>
    </row>
    <row r="18" spans="4:16" ht="11.25">
      <c r="D18" s="501" t="s">
        <v>205</v>
      </c>
      <c r="E18" s="502">
        <v>229548681.60182208</v>
      </c>
      <c r="F18" s="502">
        <v>145943689.49730462</v>
      </c>
      <c r="G18" s="502">
        <v>375492371.0991267</v>
      </c>
      <c r="H18" s="502">
        <v>707660910.4149556</v>
      </c>
      <c r="I18" s="502">
        <v>243910156.2529239</v>
      </c>
      <c r="J18" s="502">
        <v>47042659.61422901</v>
      </c>
      <c r="K18" s="502">
        <v>693355119.7850732</v>
      </c>
      <c r="L18" s="502">
        <v>247474704.27054405</v>
      </c>
      <c r="M18" s="502">
        <v>34782703.573390886</v>
      </c>
      <c r="N18" s="503"/>
      <c r="O18" s="503"/>
      <c r="P18" s="326">
        <v>2.628850019152504</v>
      </c>
    </row>
    <row r="19" spans="4:16" ht="11.25">
      <c r="D19" s="501" t="s">
        <v>206</v>
      </c>
      <c r="E19" s="502">
        <v>222028133.5258925</v>
      </c>
      <c r="F19" s="502">
        <v>138918283.48022527</v>
      </c>
      <c r="G19" s="502">
        <v>360946417.00611776</v>
      </c>
      <c r="H19" s="502">
        <v>707573118.083428</v>
      </c>
      <c r="I19" s="502">
        <v>247659243.41529608</v>
      </c>
      <c r="J19" s="502">
        <v>43174918.81302387</v>
      </c>
      <c r="K19" s="502">
        <v>694964401.397375</v>
      </c>
      <c r="L19" s="502">
        <v>255722533.02940252</v>
      </c>
      <c r="M19" s="502">
        <v>33686408.67977831</v>
      </c>
      <c r="N19" s="503"/>
      <c r="O19" s="503"/>
      <c r="P19" s="326">
        <v>2.7466412326025353</v>
      </c>
    </row>
    <row r="20" spans="4:16" ht="11.25">
      <c r="D20" s="501" t="s">
        <v>207</v>
      </c>
      <c r="E20" s="502">
        <v>213004555.62651452</v>
      </c>
      <c r="F20" s="502">
        <v>139856886.13215756</v>
      </c>
      <c r="G20" s="502">
        <v>352861441.75867206</v>
      </c>
      <c r="H20" s="502">
        <v>705438734.1542063</v>
      </c>
      <c r="I20" s="502">
        <v>253882088.09095842</v>
      </c>
      <c r="J20" s="502">
        <v>40264258.85869187</v>
      </c>
      <c r="K20" s="502">
        <v>695560781.999665</v>
      </c>
      <c r="L20" s="502">
        <v>259693788.81189597</v>
      </c>
      <c r="M20" s="502">
        <v>35093562.345307454</v>
      </c>
      <c r="N20" s="503"/>
      <c r="O20" s="503"/>
      <c r="P20" s="326">
        <v>2.819709068158365</v>
      </c>
    </row>
    <row r="21" spans="4:16" ht="11.25">
      <c r="D21" s="501" t="s">
        <v>208</v>
      </c>
      <c r="E21" s="502">
        <v>200543586.67442518</v>
      </c>
      <c r="F21" s="502">
        <v>133095520.81254837</v>
      </c>
      <c r="G21" s="502">
        <v>333639107.4869735</v>
      </c>
      <c r="H21" s="502">
        <v>701151166.7136217</v>
      </c>
      <c r="I21" s="502">
        <v>256387331.71327192</v>
      </c>
      <c r="J21" s="502">
        <v>39923894.121504955</v>
      </c>
      <c r="K21" s="502">
        <v>693565581.9071333</v>
      </c>
      <c r="L21" s="502">
        <v>263756659.41165766</v>
      </c>
      <c r="M21" s="502">
        <v>34346477.6931588</v>
      </c>
      <c r="N21" s="503"/>
      <c r="O21" s="503"/>
      <c r="P21" s="326">
        <v>2.9809621637925217</v>
      </c>
    </row>
    <row r="22" spans="4:16" ht="11.25">
      <c r="D22" s="501" t="s">
        <v>209</v>
      </c>
      <c r="E22" s="502">
        <v>188279757.15851894</v>
      </c>
      <c r="F22" s="502">
        <v>130946868.47440577</v>
      </c>
      <c r="G22" s="502">
        <v>319226625.6329246</v>
      </c>
      <c r="H22" s="502">
        <v>702094794.8405122</v>
      </c>
      <c r="I22" s="502">
        <v>261769142.11922035</v>
      </c>
      <c r="J22" s="502">
        <v>38658094.94970589</v>
      </c>
      <c r="K22" s="502">
        <v>699406068.9515277</v>
      </c>
      <c r="L22" s="502">
        <v>268943069.80711985</v>
      </c>
      <c r="M22" s="502">
        <v>33935563.352884</v>
      </c>
      <c r="N22" s="503"/>
      <c r="O22" s="503"/>
      <c r="P22" s="326">
        <v>3.140099498351802</v>
      </c>
    </row>
    <row r="23" spans="4:16" ht="11.25">
      <c r="D23" s="501" t="s">
        <v>210</v>
      </c>
      <c r="E23" s="502">
        <v>176461404.3374781</v>
      </c>
      <c r="F23" s="502">
        <v>126316727.24949555</v>
      </c>
      <c r="G23" s="502">
        <v>302778131.5869736</v>
      </c>
      <c r="H23" s="502">
        <v>703597157.0014232</v>
      </c>
      <c r="I23" s="502">
        <v>265573679.8137316</v>
      </c>
      <c r="J23" s="502">
        <v>37589941.29147519</v>
      </c>
      <c r="K23" s="502">
        <v>707414548.8575178</v>
      </c>
      <c r="L23" s="502">
        <v>275286441.7737259</v>
      </c>
      <c r="M23" s="502">
        <v>33552642.777342834</v>
      </c>
      <c r="N23" s="503"/>
      <c r="O23" s="503"/>
      <c r="P23" s="326">
        <v>3.3407538399682966</v>
      </c>
    </row>
    <row r="24" spans="4:16" ht="11.25">
      <c r="D24" s="501"/>
      <c r="E24" s="502"/>
      <c r="F24" s="502"/>
      <c r="G24" s="502"/>
      <c r="H24" s="502"/>
      <c r="I24" s="502"/>
      <c r="J24" s="502"/>
      <c r="K24" s="502"/>
      <c r="L24" s="502"/>
      <c r="M24" s="502"/>
      <c r="N24" s="503"/>
      <c r="O24" s="503"/>
      <c r="P24" s="326"/>
    </row>
    <row r="25" spans="11:15" ht="11.25">
      <c r="K25" s="499"/>
      <c r="L25" s="499"/>
      <c r="M25" s="499"/>
      <c r="N25" s="499"/>
      <c r="O25" s="499"/>
    </row>
    <row r="26" spans="11:15" ht="11.25">
      <c r="K26" s="499"/>
      <c r="L26" s="499"/>
      <c r="M26" s="499"/>
      <c r="N26" s="499"/>
      <c r="O26" s="499"/>
    </row>
    <row r="27" spans="1:15" ht="11.25">
      <c r="A27" s="327" t="s">
        <v>149</v>
      </c>
      <c r="D27" s="328" t="s">
        <v>212</v>
      </c>
      <c r="F27" s="504"/>
      <c r="G27" s="505"/>
      <c r="H27" s="505"/>
      <c r="I27" s="505"/>
      <c r="J27" s="505"/>
      <c r="K27" s="505"/>
      <c r="L27" s="505"/>
      <c r="M27" s="505"/>
      <c r="N27" s="499"/>
      <c r="O27" s="499"/>
    </row>
    <row r="28" spans="2:15" ht="11.25">
      <c r="B28" s="506"/>
      <c r="D28" s="328" t="s">
        <v>150</v>
      </c>
      <c r="F28" s="504"/>
      <c r="G28" s="504"/>
      <c r="H28" s="506"/>
      <c r="I28" s="506"/>
      <c r="J28" s="506"/>
      <c r="K28" s="507"/>
      <c r="L28" s="499"/>
      <c r="M28" s="499"/>
      <c r="N28" s="499"/>
      <c r="O28" s="499"/>
    </row>
    <row r="29" spans="2:15" ht="11.25">
      <c r="B29" s="333"/>
      <c r="C29" s="333"/>
      <c r="D29" s="508"/>
      <c r="E29" s="504"/>
      <c r="F29" s="504"/>
      <c r="G29" s="504"/>
      <c r="H29" s="504"/>
      <c r="I29" s="504"/>
      <c r="J29" s="504"/>
      <c r="K29" s="504"/>
      <c r="L29" s="504"/>
      <c r="M29" s="504"/>
      <c r="N29" s="499"/>
      <c r="O29" s="499"/>
    </row>
    <row r="30" spans="2:15" ht="11.25">
      <c r="B30" s="335"/>
      <c r="C30" s="335"/>
      <c r="D30" s="509"/>
      <c r="E30" s="504"/>
      <c r="F30" s="504"/>
      <c r="G30" s="504"/>
      <c r="H30" s="506"/>
      <c r="I30" s="506"/>
      <c r="J30" s="506"/>
      <c r="K30" s="507"/>
      <c r="L30" s="499"/>
      <c r="M30" s="499"/>
      <c r="N30" s="499"/>
      <c r="O30" s="499"/>
    </row>
    <row r="31" spans="3:15" ht="11.25">
      <c r="C31" s="335"/>
      <c r="D31" s="508"/>
      <c r="E31" s="504"/>
      <c r="F31" s="504"/>
      <c r="G31" s="504"/>
      <c r="H31" s="506"/>
      <c r="I31" s="506"/>
      <c r="J31" s="506"/>
      <c r="K31" s="507"/>
      <c r="L31" s="499"/>
      <c r="M31" s="499"/>
      <c r="N31" s="499"/>
      <c r="O31" s="499"/>
    </row>
    <row r="32" spans="11:15" ht="11.25">
      <c r="K32" s="499"/>
      <c r="L32" s="499"/>
      <c r="M32" s="499"/>
      <c r="N32" s="499"/>
      <c r="O32" s="499"/>
    </row>
    <row r="33" spans="11:15" ht="11.25">
      <c r="K33" s="499"/>
      <c r="L33" s="499"/>
      <c r="M33" s="499"/>
      <c r="N33" s="499"/>
      <c r="O33" s="499"/>
    </row>
    <row r="34" spans="5:16" ht="11.25">
      <c r="E34" s="465"/>
      <c r="F34" s="465"/>
      <c r="G34" s="465"/>
      <c r="P34" s="465"/>
    </row>
    <row r="35" spans="11:15" ht="11.25">
      <c r="K35" s="499"/>
      <c r="L35" s="499"/>
      <c r="M35" s="499"/>
      <c r="N35" s="499"/>
      <c r="O35" s="499"/>
    </row>
    <row r="36" spans="11:15" ht="11.25">
      <c r="K36" s="499"/>
      <c r="L36" s="499"/>
      <c r="M36" s="499"/>
      <c r="N36" s="499"/>
      <c r="O36" s="499"/>
    </row>
    <row r="37" spans="11:15" ht="11.25">
      <c r="K37" s="499"/>
      <c r="L37" s="499"/>
      <c r="M37" s="499"/>
      <c r="N37" s="499"/>
      <c r="O37" s="499"/>
    </row>
    <row r="38" spans="11:15" ht="11.25">
      <c r="K38" s="499"/>
      <c r="L38" s="499"/>
      <c r="M38" s="499"/>
      <c r="N38" s="499"/>
      <c r="O38" s="499"/>
    </row>
    <row r="39" spans="11:15" ht="11.25">
      <c r="K39" s="499"/>
      <c r="L39" s="499"/>
      <c r="M39" s="499"/>
      <c r="N39" s="499"/>
      <c r="O39" s="499"/>
    </row>
    <row r="40" spans="11:15" ht="11.25">
      <c r="K40" s="499"/>
      <c r="L40" s="499"/>
      <c r="M40" s="499"/>
      <c r="N40" s="499"/>
      <c r="O40" s="499"/>
    </row>
    <row r="41" spans="11:15" ht="11.25">
      <c r="K41" s="499"/>
      <c r="L41" s="499"/>
      <c r="M41" s="499"/>
      <c r="N41" s="499"/>
      <c r="O41" s="499"/>
    </row>
    <row r="42" spans="11:15" ht="11.25">
      <c r="K42" s="499"/>
      <c r="L42" s="499"/>
      <c r="M42" s="499"/>
      <c r="N42" s="499"/>
      <c r="O42" s="499"/>
    </row>
    <row r="43" spans="11:15" ht="11.25">
      <c r="K43" s="499"/>
      <c r="L43" s="499"/>
      <c r="M43" s="499"/>
      <c r="N43" s="499"/>
      <c r="O43" s="499"/>
    </row>
    <row r="44" spans="11:15" ht="11.25">
      <c r="K44" s="499"/>
      <c r="L44" s="499"/>
      <c r="M44" s="499"/>
      <c r="N44" s="499"/>
      <c r="O44" s="499"/>
    </row>
    <row r="45" spans="11:15" ht="11.25">
      <c r="K45" s="499"/>
      <c r="L45" s="499"/>
      <c r="M45" s="499"/>
      <c r="N45" s="499"/>
      <c r="O45" s="499"/>
    </row>
    <row r="46" spans="11:15" ht="11.25">
      <c r="K46" s="499"/>
      <c r="L46" s="499"/>
      <c r="M46" s="499"/>
      <c r="N46" s="499"/>
      <c r="O46" s="499"/>
    </row>
    <row r="47" spans="11:15" ht="11.25">
      <c r="K47" s="499"/>
      <c r="L47" s="499"/>
      <c r="M47" s="499"/>
      <c r="N47" s="499"/>
      <c r="O47" s="499"/>
    </row>
    <row r="48" spans="2:15" s="500" customFormat="1" ht="11.25">
      <c r="B48" s="465"/>
      <c r="C48" s="465"/>
      <c r="D48" s="497"/>
      <c r="E48" s="498"/>
      <c r="F48" s="498"/>
      <c r="G48" s="498"/>
      <c r="H48" s="465"/>
      <c r="I48" s="465"/>
      <c r="J48" s="465"/>
      <c r="K48" s="499"/>
      <c r="L48" s="499"/>
      <c r="M48" s="499"/>
      <c r="N48" s="499"/>
      <c r="O48" s="499"/>
    </row>
    <row r="49" spans="2:15" s="500" customFormat="1" ht="11.25">
      <c r="B49" s="465"/>
      <c r="C49" s="465"/>
      <c r="D49" s="497"/>
      <c r="E49" s="498"/>
      <c r="F49" s="498"/>
      <c r="G49" s="498"/>
      <c r="H49" s="465"/>
      <c r="I49" s="465"/>
      <c r="J49" s="465"/>
      <c r="K49" s="499"/>
      <c r="L49" s="499"/>
      <c r="M49" s="499"/>
      <c r="N49" s="499"/>
      <c r="O49" s="499"/>
    </row>
    <row r="50" spans="2:15" s="500" customFormat="1" ht="11.25">
      <c r="B50" s="465"/>
      <c r="C50" s="465"/>
      <c r="D50" s="497"/>
      <c r="E50" s="498"/>
      <c r="F50" s="498"/>
      <c r="G50" s="498"/>
      <c r="H50" s="465"/>
      <c r="I50" s="465"/>
      <c r="J50" s="465"/>
      <c r="K50" s="499"/>
      <c r="L50" s="499"/>
      <c r="M50" s="499"/>
      <c r="N50" s="499"/>
      <c r="O50" s="499"/>
    </row>
    <row r="51" spans="2:15" s="500" customFormat="1" ht="11.25">
      <c r="B51" s="465"/>
      <c r="C51" s="465"/>
      <c r="D51" s="497"/>
      <c r="E51" s="498"/>
      <c r="F51" s="498"/>
      <c r="G51" s="498"/>
      <c r="H51" s="465"/>
      <c r="I51" s="465"/>
      <c r="J51" s="465"/>
      <c r="K51" s="499"/>
      <c r="L51" s="499"/>
      <c r="M51" s="499"/>
      <c r="N51" s="499"/>
      <c r="O51" s="499"/>
    </row>
    <row r="52" spans="2:15" s="500" customFormat="1" ht="11.25">
      <c r="B52" s="465"/>
      <c r="C52" s="465"/>
      <c r="D52" s="497"/>
      <c r="E52" s="498"/>
      <c r="F52" s="498"/>
      <c r="G52" s="498"/>
      <c r="H52" s="465"/>
      <c r="I52" s="465"/>
      <c r="J52" s="465"/>
      <c r="K52" s="499"/>
      <c r="L52" s="499"/>
      <c r="M52" s="499"/>
      <c r="N52" s="499"/>
      <c r="O52" s="499"/>
    </row>
    <row r="53" spans="2:15" s="500" customFormat="1" ht="11.25">
      <c r="B53" s="465"/>
      <c r="C53" s="465"/>
      <c r="D53" s="497"/>
      <c r="E53" s="498"/>
      <c r="F53" s="498"/>
      <c r="G53" s="498"/>
      <c r="H53" s="465"/>
      <c r="I53" s="465"/>
      <c r="J53" s="465"/>
      <c r="K53" s="499"/>
      <c r="L53" s="499"/>
      <c r="M53" s="499"/>
      <c r="N53" s="499"/>
      <c r="O53" s="499"/>
    </row>
    <row r="54" spans="2:15" s="500" customFormat="1" ht="11.25">
      <c r="B54" s="465"/>
      <c r="C54" s="465"/>
      <c r="D54" s="497"/>
      <c r="E54" s="498"/>
      <c r="F54" s="498"/>
      <c r="G54" s="498"/>
      <c r="H54" s="465"/>
      <c r="I54" s="465"/>
      <c r="J54" s="465"/>
      <c r="K54" s="499"/>
      <c r="L54" s="499"/>
      <c r="M54" s="499"/>
      <c r="N54" s="499"/>
      <c r="O54" s="499"/>
    </row>
    <row r="55" spans="2:15" s="500" customFormat="1" ht="11.25">
      <c r="B55" s="465"/>
      <c r="C55" s="465"/>
      <c r="D55" s="497"/>
      <c r="E55" s="498"/>
      <c r="F55" s="498"/>
      <c r="G55" s="498"/>
      <c r="H55" s="465"/>
      <c r="I55" s="465"/>
      <c r="J55" s="465"/>
      <c r="K55" s="499"/>
      <c r="L55" s="499"/>
      <c r="M55" s="499"/>
      <c r="N55" s="499"/>
      <c r="O55" s="499"/>
    </row>
    <row r="56" spans="2:15" s="500" customFormat="1" ht="11.25">
      <c r="B56" s="465"/>
      <c r="C56" s="465"/>
      <c r="D56" s="497"/>
      <c r="E56" s="498"/>
      <c r="F56" s="498"/>
      <c r="G56" s="498"/>
      <c r="H56" s="465"/>
      <c r="I56" s="465"/>
      <c r="J56" s="465"/>
      <c r="K56" s="499"/>
      <c r="L56" s="499"/>
      <c r="M56" s="499"/>
      <c r="N56" s="499"/>
      <c r="O56" s="499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fitToHeight="1" fitToWidth="1" horizontalDpi="600" verticalDpi="600" orientation="landscape" scale="89" r:id="rId1"/>
  <headerFooter alignWithMargins="0">
    <oddFooter>&amp;L&amp;8California Department of Insurance&amp;R&amp;8Rate Specialist Bureau  - 9/16/2015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"/>
  <sheetViews>
    <sheetView zoomScale="115" zoomScaleNormal="115" zoomScalePageLayoutView="0" workbookViewId="0" topLeftCell="A1">
      <selection activeCell="H13" sqref="H13"/>
    </sheetView>
  </sheetViews>
  <sheetFormatPr defaultColWidth="9.140625" defaultRowHeight="12.75"/>
  <cols>
    <col min="1" max="1" width="4.57421875" style="465" bestFit="1" customWidth="1"/>
    <col min="2" max="2" width="6.140625" style="465" customWidth="1"/>
    <col min="3" max="3" width="1.8515625" style="465" customWidth="1"/>
    <col min="4" max="4" width="13.7109375" style="497" customWidth="1"/>
    <col min="5" max="5" width="11.421875" style="498" bestFit="1" customWidth="1"/>
    <col min="6" max="6" width="9.8515625" style="498" bestFit="1" customWidth="1"/>
    <col min="7" max="7" width="12.57421875" style="498" bestFit="1" customWidth="1"/>
    <col min="8" max="8" width="13.28125" style="465" bestFit="1" customWidth="1"/>
    <col min="9" max="9" width="14.7109375" style="465" customWidth="1"/>
    <col min="10" max="10" width="11.140625" style="465" bestFit="1" customWidth="1"/>
    <col min="11" max="11" width="13.28125" style="465" bestFit="1" customWidth="1"/>
    <col min="12" max="12" width="14.7109375" style="465" customWidth="1"/>
    <col min="13" max="13" width="11.140625" style="465" bestFit="1" customWidth="1"/>
    <col min="14" max="14" width="13.421875" style="465" hidden="1" customWidth="1"/>
    <col min="15" max="15" width="10.421875" style="465" hidden="1" customWidth="1"/>
    <col min="16" max="16" width="16.421875" style="500" customWidth="1"/>
    <col min="17" max="17" width="10.57421875" style="465" bestFit="1" customWidth="1"/>
    <col min="18" max="16384" width="9.140625" style="465" customWidth="1"/>
  </cols>
  <sheetData>
    <row r="1" spans="1:16" s="457" customFormat="1" ht="11.25">
      <c r="A1" s="545" t="s">
        <v>194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16" ht="11.25">
      <c r="A2" s="458"/>
      <c r="B2" s="459"/>
      <c r="C2" s="459"/>
      <c r="D2" s="460"/>
      <c r="E2" s="461"/>
      <c r="F2" s="461"/>
      <c r="G2" s="461"/>
      <c r="H2" s="459"/>
      <c r="I2" s="459"/>
      <c r="J2" s="462"/>
      <c r="K2" s="463"/>
      <c r="L2" s="463"/>
      <c r="M2" s="462"/>
      <c r="N2" s="462"/>
      <c r="O2" s="462"/>
      <c r="P2" s="464"/>
    </row>
    <row r="3" spans="1:16" s="457" customFormat="1" ht="11.25">
      <c r="A3" s="466"/>
      <c r="B3" s="467"/>
      <c r="C3" s="467"/>
      <c r="D3" s="468"/>
      <c r="E3" s="469" t="s">
        <v>1</v>
      </c>
      <c r="F3" s="469" t="s">
        <v>2</v>
      </c>
      <c r="G3" s="469" t="s">
        <v>19</v>
      </c>
      <c r="H3" s="470" t="s">
        <v>6</v>
      </c>
      <c r="I3" s="470" t="s">
        <v>8</v>
      </c>
      <c r="J3" s="470" t="s">
        <v>9</v>
      </c>
      <c r="K3" s="470" t="s">
        <v>11</v>
      </c>
      <c r="L3" s="470" t="s">
        <v>12</v>
      </c>
      <c r="M3" s="470" t="s">
        <v>118</v>
      </c>
      <c r="N3" s="470" t="s">
        <v>13</v>
      </c>
      <c r="O3" s="470" t="s">
        <v>153</v>
      </c>
      <c r="P3" s="471" t="s">
        <v>13</v>
      </c>
    </row>
    <row r="4" spans="1:16" s="457" customFormat="1" ht="11.25">
      <c r="A4" s="466"/>
      <c r="B4" s="467"/>
      <c r="C4" s="467"/>
      <c r="D4" s="468"/>
      <c r="E4" s="472"/>
      <c r="F4" s="472"/>
      <c r="G4" s="472"/>
      <c r="H4" s="546" t="s">
        <v>199</v>
      </c>
      <c r="I4" s="546"/>
      <c r="J4" s="546"/>
      <c r="K4" s="546" t="s">
        <v>200</v>
      </c>
      <c r="L4" s="546"/>
      <c r="M4" s="546"/>
      <c r="N4" s="473"/>
      <c r="O4" s="474"/>
      <c r="P4" s="475"/>
    </row>
    <row r="5" spans="1:16" s="457" customFormat="1" ht="22.5">
      <c r="A5" s="476" t="s">
        <v>201</v>
      </c>
      <c r="B5" s="476" t="s">
        <v>202</v>
      </c>
      <c r="C5" s="476"/>
      <c r="D5" s="477" t="s">
        <v>0</v>
      </c>
      <c r="E5" s="478" t="s">
        <v>23</v>
      </c>
      <c r="F5" s="478" t="s">
        <v>24</v>
      </c>
      <c r="G5" s="479" t="s">
        <v>3</v>
      </c>
      <c r="H5" s="480" t="s">
        <v>25</v>
      </c>
      <c r="I5" s="480" t="s">
        <v>26</v>
      </c>
      <c r="J5" s="480" t="s">
        <v>117</v>
      </c>
      <c r="K5" s="480" t="s">
        <v>25</v>
      </c>
      <c r="L5" s="480" t="s">
        <v>26</v>
      </c>
      <c r="M5" s="480" t="s">
        <v>117</v>
      </c>
      <c r="N5" s="480" t="s">
        <v>152</v>
      </c>
      <c r="O5" s="480" t="s">
        <v>154</v>
      </c>
      <c r="P5" s="481" t="s">
        <v>141</v>
      </c>
    </row>
    <row r="6" spans="1:16" s="457" customFormat="1" ht="22.5">
      <c r="A6" s="482"/>
      <c r="B6" s="483"/>
      <c r="C6" s="483"/>
      <c r="D6" s="484"/>
      <c r="E6" s="485"/>
      <c r="F6" s="485"/>
      <c r="G6" s="486" t="s">
        <v>105</v>
      </c>
      <c r="H6" s="487"/>
      <c r="I6" s="487"/>
      <c r="J6" s="488"/>
      <c r="K6" s="487"/>
      <c r="L6" s="487"/>
      <c r="M6" s="488"/>
      <c r="N6" s="488"/>
      <c r="O6" s="488"/>
      <c r="P6" s="489" t="s">
        <v>203</v>
      </c>
    </row>
    <row r="7" spans="4:16" ht="11.25">
      <c r="D7" s="490"/>
      <c r="E7" s="491"/>
      <c r="F7" s="491"/>
      <c r="G7" s="492"/>
      <c r="H7" s="493"/>
      <c r="I7" s="493"/>
      <c r="J7" s="493"/>
      <c r="K7" s="493"/>
      <c r="L7" s="493"/>
      <c r="M7" s="493"/>
      <c r="N7" s="493"/>
      <c r="O7" s="493"/>
      <c r="P7" s="494"/>
    </row>
    <row r="8" spans="1:17" ht="11.25">
      <c r="A8" s="495">
        <v>2014</v>
      </c>
      <c r="B8" s="312" t="s">
        <v>139</v>
      </c>
      <c r="C8" s="312"/>
      <c r="D8" s="313" t="s">
        <v>179</v>
      </c>
      <c r="E8" s="314">
        <v>277961792.8694551</v>
      </c>
      <c r="F8" s="314">
        <v>219504414.33254194</v>
      </c>
      <c r="G8" s="314">
        <v>497466207.20199704</v>
      </c>
      <c r="H8" s="314">
        <v>1593913869.5436409</v>
      </c>
      <c r="I8" s="314">
        <v>708656504.0458328</v>
      </c>
      <c r="J8" s="314">
        <v>180878953.5173385</v>
      </c>
      <c r="K8" s="314">
        <v>1777726559.3716455</v>
      </c>
      <c r="L8" s="314">
        <v>733903545.7524706</v>
      </c>
      <c r="M8" s="314">
        <v>112614981.44135468</v>
      </c>
      <c r="N8" s="315">
        <v>5107694413.672283</v>
      </c>
      <c r="O8" s="315">
        <v>2553847206.8361416</v>
      </c>
      <c r="P8" s="316">
        <v>5.13370992815829</v>
      </c>
      <c r="Q8" s="496"/>
    </row>
    <row r="9" spans="1:17" ht="11.25">
      <c r="A9" s="495">
        <v>2013</v>
      </c>
      <c r="B9" s="312" t="s">
        <v>139</v>
      </c>
      <c r="C9" s="312"/>
      <c r="D9" s="313" t="s">
        <v>179</v>
      </c>
      <c r="E9" s="314">
        <v>353089179.0786585</v>
      </c>
      <c r="F9" s="314">
        <v>328817391.3096008</v>
      </c>
      <c r="G9" s="314">
        <v>681906570.3882593</v>
      </c>
      <c r="H9" s="314">
        <v>1777717171.1597514</v>
      </c>
      <c r="I9" s="314">
        <v>733899669.9921851</v>
      </c>
      <c r="J9" s="314">
        <v>112614386.71923468</v>
      </c>
      <c r="K9" s="314">
        <v>1788518928.6873796</v>
      </c>
      <c r="L9" s="314">
        <v>691047730.9783283</v>
      </c>
      <c r="M9" s="314">
        <v>105930059.15928087</v>
      </c>
      <c r="N9" s="315">
        <v>5209727946.69616</v>
      </c>
      <c r="O9" s="315">
        <v>2604863973.34808</v>
      </c>
      <c r="P9" s="316">
        <v>3.819971952851166</v>
      </c>
      <c r="Q9" s="496"/>
    </row>
    <row r="10" spans="1:17" ht="11.25">
      <c r="A10" s="495">
        <v>2012</v>
      </c>
      <c r="B10" s="312" t="s">
        <v>139</v>
      </c>
      <c r="C10" s="312"/>
      <c r="D10" s="313" t="s">
        <v>179</v>
      </c>
      <c r="E10" s="314">
        <v>278294985.4740087</v>
      </c>
      <c r="F10" s="314">
        <v>229241772.41324553</v>
      </c>
      <c r="G10" s="314">
        <v>507536757.88725424</v>
      </c>
      <c r="H10" s="314">
        <v>1788528862.6949527</v>
      </c>
      <c r="I10" s="314">
        <v>691051569.2789931</v>
      </c>
      <c r="J10" s="314">
        <v>105930647.5287932</v>
      </c>
      <c r="K10" s="314">
        <v>1807850046.2030814</v>
      </c>
      <c r="L10" s="314">
        <v>734416432.873189</v>
      </c>
      <c r="M10" s="314">
        <v>129226750.84048177</v>
      </c>
      <c r="N10" s="315">
        <v>5257004309.419491</v>
      </c>
      <c r="O10" s="315">
        <v>2628502154.7097454</v>
      </c>
      <c r="P10" s="316">
        <v>5.178939483420921</v>
      </c>
      <c r="Q10" s="496"/>
    </row>
    <row r="11" spans="1:17" ht="11.25">
      <c r="A11" s="495">
        <v>2011</v>
      </c>
      <c r="B11" s="312" t="s">
        <v>139</v>
      </c>
      <c r="C11" s="312"/>
      <c r="D11" s="313" t="s">
        <v>179</v>
      </c>
      <c r="E11" s="314">
        <v>211075313.52767906</v>
      </c>
      <c r="F11" s="314">
        <v>228099414.34226176</v>
      </c>
      <c r="G11" s="314">
        <v>439174727.8699408</v>
      </c>
      <c r="H11" s="314">
        <v>1808411054.8961525</v>
      </c>
      <c r="I11" s="314">
        <v>734644335.6265403</v>
      </c>
      <c r="J11" s="314">
        <v>129266852.2475377</v>
      </c>
      <c r="K11" s="314">
        <v>1905386122.6331997</v>
      </c>
      <c r="L11" s="314">
        <v>768498642.5238019</v>
      </c>
      <c r="M11" s="314">
        <v>117597381.57038334</v>
      </c>
      <c r="N11" s="315">
        <v>5463804389.497615</v>
      </c>
      <c r="O11" s="315">
        <v>2731902194.7488074</v>
      </c>
      <c r="P11" s="316">
        <v>6.220535976646282</v>
      </c>
      <c r="Q11" s="496"/>
    </row>
    <row r="12" spans="1:17" ht="11.25">
      <c r="A12" s="495">
        <v>2010</v>
      </c>
      <c r="B12" s="312" t="s">
        <v>139</v>
      </c>
      <c r="C12" s="312"/>
      <c r="D12" s="313" t="s">
        <v>179</v>
      </c>
      <c r="E12" s="314">
        <v>280294880.9324603</v>
      </c>
      <c r="F12" s="314">
        <v>208905283.07123086</v>
      </c>
      <c r="G12" s="314">
        <v>489200164.0036912</v>
      </c>
      <c r="H12" s="314">
        <v>1905315353.6049833</v>
      </c>
      <c r="I12" s="314">
        <v>768470099.2792222</v>
      </c>
      <c r="J12" s="314">
        <v>117593013.81924061</v>
      </c>
      <c r="K12" s="314">
        <v>1955108399.582531</v>
      </c>
      <c r="L12" s="314">
        <v>828256626.8948606</v>
      </c>
      <c r="M12" s="314">
        <v>124456980.05520678</v>
      </c>
      <c r="N12" s="315">
        <v>5699200473.236044</v>
      </c>
      <c r="O12" s="315">
        <v>2849600236.618022</v>
      </c>
      <c r="P12" s="316">
        <v>5.825018972390452</v>
      </c>
      <c r="Q12" s="496"/>
    </row>
    <row r="13" spans="1:17" ht="11.25">
      <c r="A13" s="495">
        <v>2009</v>
      </c>
      <c r="B13" s="312" t="s">
        <v>139</v>
      </c>
      <c r="C13" s="312"/>
      <c r="D13" s="313" t="s">
        <v>179</v>
      </c>
      <c r="E13" s="314">
        <v>273848955.7914794</v>
      </c>
      <c r="F13" s="314">
        <v>248781029.41042045</v>
      </c>
      <c r="G13" s="314">
        <v>522629985.2018999</v>
      </c>
      <c r="H13" s="314">
        <v>1954615962.427433</v>
      </c>
      <c r="I13" s="314">
        <v>828048012.2026387</v>
      </c>
      <c r="J13" s="314">
        <v>124425632.82085207</v>
      </c>
      <c r="K13" s="314">
        <v>2017591353.7653217</v>
      </c>
      <c r="L13" s="314">
        <v>845826932.7342824</v>
      </c>
      <c r="M13" s="314">
        <v>117261354.34054384</v>
      </c>
      <c r="N13" s="315">
        <v>5887769248.291072</v>
      </c>
      <c r="O13" s="315">
        <v>2943884624.145536</v>
      </c>
      <c r="P13" s="316">
        <v>5.632827636187519</v>
      </c>
      <c r="Q13" s="496"/>
    </row>
    <row r="14" spans="1:17" ht="11.25">
      <c r="A14" s="495">
        <v>2008</v>
      </c>
      <c r="B14" s="312" t="s">
        <v>139</v>
      </c>
      <c r="D14" s="312" t="s">
        <v>113</v>
      </c>
      <c r="E14" s="314">
        <v>204629743.35201153</v>
      </c>
      <c r="F14" s="314">
        <v>316328453.58611876</v>
      </c>
      <c r="G14" s="314">
        <v>520958196.93813026</v>
      </c>
      <c r="H14" s="314">
        <v>2023735366.4416924</v>
      </c>
      <c r="I14" s="314">
        <v>848402663.140262</v>
      </c>
      <c r="J14" s="314">
        <v>117618441.14415853</v>
      </c>
      <c r="K14" s="314">
        <v>2115870320.4909713</v>
      </c>
      <c r="L14" s="314">
        <v>803045816.6321527</v>
      </c>
      <c r="M14" s="314">
        <v>128336410.03401034</v>
      </c>
      <c r="N14" s="314">
        <v>6037009017.883246</v>
      </c>
      <c r="O14" s="315">
        <v>3018504508.941623</v>
      </c>
      <c r="P14" s="318">
        <v>5.7941395810307315</v>
      </c>
      <c r="Q14" s="496"/>
    </row>
    <row r="15" spans="1:17" ht="11.25">
      <c r="A15" s="495"/>
      <c r="B15" s="312"/>
      <c r="D15" s="312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  <c r="P15" s="318"/>
      <c r="Q15" s="496"/>
    </row>
    <row r="16" spans="11:15" ht="11.25">
      <c r="K16" s="499"/>
      <c r="L16" s="499"/>
      <c r="M16" s="499"/>
      <c r="N16" s="499"/>
      <c r="O16" s="499"/>
    </row>
    <row r="17" spans="4:16" ht="11.25">
      <c r="D17" s="501" t="s">
        <v>204</v>
      </c>
      <c r="E17" s="502">
        <v>277961792.8694551</v>
      </c>
      <c r="F17" s="502">
        <v>219504414.33254194</v>
      </c>
      <c r="G17" s="502">
        <v>497466207.20199704</v>
      </c>
      <c r="H17" s="502">
        <v>1593913869.5436409</v>
      </c>
      <c r="I17" s="502">
        <v>708656504.0458328</v>
      </c>
      <c r="J17" s="502">
        <v>180878953.5173385</v>
      </c>
      <c r="K17" s="502">
        <v>1777726559.3716455</v>
      </c>
      <c r="L17" s="502">
        <v>733903545.7524706</v>
      </c>
      <c r="M17" s="502">
        <v>112614981.44135468</v>
      </c>
      <c r="N17" s="503"/>
      <c r="O17" s="503"/>
      <c r="P17" s="326">
        <v>5.13370992815829</v>
      </c>
    </row>
    <row r="18" spans="4:16" ht="11.25">
      <c r="D18" s="501" t="s">
        <v>205</v>
      </c>
      <c r="E18" s="502">
        <v>315525485.97405684</v>
      </c>
      <c r="F18" s="502">
        <v>274160902.8210714</v>
      </c>
      <c r="G18" s="502">
        <v>589686388.7951281</v>
      </c>
      <c r="H18" s="502">
        <v>1685815520.351696</v>
      </c>
      <c r="I18" s="502">
        <v>721278087.0190089</v>
      </c>
      <c r="J18" s="502">
        <v>146746670.1182866</v>
      </c>
      <c r="K18" s="502">
        <v>1783122744.0295124</v>
      </c>
      <c r="L18" s="502">
        <v>712475638.3653995</v>
      </c>
      <c r="M18" s="502">
        <v>109272520.30031776</v>
      </c>
      <c r="N18" s="503"/>
      <c r="O18" s="503"/>
      <c r="P18" s="326">
        <v>4.374114171708046</v>
      </c>
    </row>
    <row r="19" spans="4:16" ht="11.25">
      <c r="D19" s="501" t="s">
        <v>206</v>
      </c>
      <c r="E19" s="502">
        <v>303115319.14070743</v>
      </c>
      <c r="F19" s="502">
        <v>259187859.35179612</v>
      </c>
      <c r="G19" s="502">
        <v>562303178.4925035</v>
      </c>
      <c r="H19" s="502">
        <v>1720053301.1327817</v>
      </c>
      <c r="I19" s="502">
        <v>711202581.1056703</v>
      </c>
      <c r="J19" s="502">
        <v>133141329.25512214</v>
      </c>
      <c r="K19" s="502">
        <v>1791365178.0873687</v>
      </c>
      <c r="L19" s="502">
        <v>719789236.5346626</v>
      </c>
      <c r="M19" s="502">
        <v>115923930.48037243</v>
      </c>
      <c r="N19" s="503"/>
      <c r="O19" s="503"/>
      <c r="P19" s="326">
        <v>4.616260191267253</v>
      </c>
    </row>
    <row r="20" spans="4:16" ht="11.25">
      <c r="D20" s="501" t="s">
        <v>207</v>
      </c>
      <c r="E20" s="502">
        <v>280105317.73745036</v>
      </c>
      <c r="F20" s="502">
        <v>251415748.09941253</v>
      </c>
      <c r="G20" s="502">
        <v>531521065.8368628</v>
      </c>
      <c r="H20" s="502">
        <v>1742142739.5736244</v>
      </c>
      <c r="I20" s="502">
        <v>717063019.7358878</v>
      </c>
      <c r="J20" s="502">
        <v>132172710.00322604</v>
      </c>
      <c r="K20" s="502">
        <v>1819870414.2238264</v>
      </c>
      <c r="L20" s="502">
        <v>731966588.0319474</v>
      </c>
      <c r="M20" s="502">
        <v>116342293.25287515</v>
      </c>
      <c r="N20" s="503"/>
      <c r="O20" s="503"/>
      <c r="P20" s="326">
        <v>4.947647518485822</v>
      </c>
    </row>
    <row r="21" spans="4:16" ht="11.25">
      <c r="D21" s="501" t="s">
        <v>208</v>
      </c>
      <c r="E21" s="502">
        <v>280143230.3764523</v>
      </c>
      <c r="F21" s="502">
        <v>242913655.09377617</v>
      </c>
      <c r="G21" s="502">
        <v>523056885.4702285</v>
      </c>
      <c r="H21" s="502">
        <v>1774777262.3798962</v>
      </c>
      <c r="I21" s="502">
        <v>727344435.6445547</v>
      </c>
      <c r="J21" s="502">
        <v>129256770.76642895</v>
      </c>
      <c r="K21" s="502">
        <v>1846918011.2955673</v>
      </c>
      <c r="L21" s="502">
        <v>751224595.80453</v>
      </c>
      <c r="M21" s="502">
        <v>117965230.61334148</v>
      </c>
      <c r="N21" s="503"/>
      <c r="O21" s="503"/>
      <c r="P21" s="326">
        <v>5.111763610278187</v>
      </c>
    </row>
    <row r="22" spans="4:16" ht="11.25">
      <c r="D22" s="501" t="s">
        <v>209</v>
      </c>
      <c r="E22" s="502">
        <v>279094184.6122902</v>
      </c>
      <c r="F22" s="502">
        <v>243891550.8132169</v>
      </c>
      <c r="G22" s="502">
        <v>522985735.42550707</v>
      </c>
      <c r="H22" s="502">
        <v>1804750379.0544856</v>
      </c>
      <c r="I22" s="502">
        <v>744128365.070902</v>
      </c>
      <c r="J22" s="502">
        <v>128451581.10883279</v>
      </c>
      <c r="K22" s="502">
        <v>1875363568.3738596</v>
      </c>
      <c r="L22" s="502">
        <v>766991651.9594887</v>
      </c>
      <c r="M22" s="502">
        <v>117847917.90120853</v>
      </c>
      <c r="N22" s="503"/>
      <c r="O22" s="503"/>
      <c r="P22" s="326">
        <v>5.1985485407596626</v>
      </c>
    </row>
    <row r="23" spans="4:16" ht="11.25">
      <c r="D23" s="501" t="s">
        <v>210</v>
      </c>
      <c r="E23" s="502">
        <v>268456407.28939325</v>
      </c>
      <c r="F23" s="502">
        <v>254239679.7807743</v>
      </c>
      <c r="G23" s="502">
        <v>522696087.07016754</v>
      </c>
      <c r="H23" s="502">
        <v>1836033948.6812294</v>
      </c>
      <c r="I23" s="502">
        <v>759024693.3665248</v>
      </c>
      <c r="J23" s="502">
        <v>126903989.68530789</v>
      </c>
      <c r="K23" s="502">
        <v>1909721675.8191612</v>
      </c>
      <c r="L23" s="502">
        <v>772142246.9127264</v>
      </c>
      <c r="M23" s="502">
        <v>119346273.92018022</v>
      </c>
      <c r="N23" s="503"/>
      <c r="O23" s="503"/>
      <c r="P23" s="326">
        <v>5.283350081443876</v>
      </c>
    </row>
    <row r="24" spans="4:16" ht="11.25">
      <c r="D24" s="501"/>
      <c r="E24" s="502"/>
      <c r="F24" s="502"/>
      <c r="G24" s="502"/>
      <c r="H24" s="502"/>
      <c r="I24" s="502"/>
      <c r="J24" s="502"/>
      <c r="K24" s="502"/>
      <c r="L24" s="502"/>
      <c r="M24" s="502"/>
      <c r="N24" s="503"/>
      <c r="O24" s="503"/>
      <c r="P24" s="326"/>
    </row>
    <row r="25" spans="11:15" ht="11.25">
      <c r="K25" s="499"/>
      <c r="L25" s="499"/>
      <c r="M25" s="499"/>
      <c r="N25" s="499"/>
      <c r="O25" s="499"/>
    </row>
    <row r="26" spans="11:15" ht="11.25">
      <c r="K26" s="499"/>
      <c r="L26" s="499"/>
      <c r="M26" s="499"/>
      <c r="N26" s="499"/>
      <c r="O26" s="499"/>
    </row>
    <row r="27" spans="1:15" ht="11.25">
      <c r="A27" s="327" t="s">
        <v>149</v>
      </c>
      <c r="D27" s="328" t="s">
        <v>212</v>
      </c>
      <c r="F27" s="504"/>
      <c r="G27" s="505"/>
      <c r="H27" s="505"/>
      <c r="I27" s="505"/>
      <c r="J27" s="505"/>
      <c r="K27" s="505"/>
      <c r="L27" s="505"/>
      <c r="M27" s="505"/>
      <c r="N27" s="499"/>
      <c r="O27" s="499"/>
    </row>
    <row r="28" spans="2:15" ht="11.25">
      <c r="B28" s="506"/>
      <c r="D28" s="328" t="s">
        <v>150</v>
      </c>
      <c r="F28" s="504"/>
      <c r="G28" s="504"/>
      <c r="H28" s="506"/>
      <c r="I28" s="506"/>
      <c r="J28" s="506"/>
      <c r="K28" s="507"/>
      <c r="L28" s="499"/>
      <c r="M28" s="499"/>
      <c r="N28" s="499"/>
      <c r="O28" s="499"/>
    </row>
    <row r="29" spans="2:15" ht="11.25">
      <c r="B29" s="333"/>
      <c r="C29" s="333"/>
      <c r="D29" s="508"/>
      <c r="E29" s="504"/>
      <c r="F29" s="504"/>
      <c r="G29" s="504"/>
      <c r="H29" s="504"/>
      <c r="I29" s="504"/>
      <c r="J29" s="504"/>
      <c r="K29" s="504"/>
      <c r="L29" s="504"/>
      <c r="M29" s="504"/>
      <c r="N29" s="499"/>
      <c r="O29" s="499"/>
    </row>
    <row r="30" spans="2:15" ht="11.25">
      <c r="B30" s="335"/>
      <c r="C30" s="335"/>
      <c r="D30" s="509"/>
      <c r="E30" s="504"/>
      <c r="F30" s="504"/>
      <c r="G30" s="504"/>
      <c r="H30" s="506"/>
      <c r="I30" s="506"/>
      <c r="J30" s="506"/>
      <c r="K30" s="507"/>
      <c r="L30" s="499"/>
      <c r="M30" s="499"/>
      <c r="N30" s="499"/>
      <c r="O30" s="499"/>
    </row>
    <row r="31" spans="3:15" ht="11.25">
      <c r="C31" s="335"/>
      <c r="D31" s="508"/>
      <c r="E31" s="504"/>
      <c r="F31" s="504"/>
      <c r="G31" s="504"/>
      <c r="H31" s="506"/>
      <c r="I31" s="506"/>
      <c r="J31" s="506"/>
      <c r="K31" s="507"/>
      <c r="L31" s="499"/>
      <c r="M31" s="499"/>
      <c r="N31" s="499"/>
      <c r="O31" s="499"/>
    </row>
    <row r="32" spans="11:15" ht="11.25">
      <c r="K32" s="499"/>
      <c r="L32" s="499"/>
      <c r="M32" s="499"/>
      <c r="N32" s="499"/>
      <c r="O32" s="499"/>
    </row>
    <row r="33" spans="11:15" ht="11.25">
      <c r="K33" s="499"/>
      <c r="L33" s="499"/>
      <c r="M33" s="499"/>
      <c r="N33" s="499"/>
      <c r="O33" s="499"/>
    </row>
    <row r="34" spans="5:16" ht="11.25">
      <c r="E34" s="465"/>
      <c r="F34" s="465"/>
      <c r="G34" s="465"/>
      <c r="P34" s="465"/>
    </row>
    <row r="35" spans="11:15" ht="11.25">
      <c r="K35" s="499"/>
      <c r="L35" s="499"/>
      <c r="M35" s="499"/>
      <c r="N35" s="499"/>
      <c r="O35" s="499"/>
    </row>
    <row r="36" spans="11:15" ht="11.25">
      <c r="K36" s="499"/>
      <c r="L36" s="499"/>
      <c r="M36" s="499"/>
      <c r="N36" s="499"/>
      <c r="O36" s="499"/>
    </row>
    <row r="37" spans="11:15" ht="11.25">
      <c r="K37" s="499"/>
      <c r="L37" s="499"/>
      <c r="M37" s="499"/>
      <c r="N37" s="499"/>
      <c r="O37" s="499"/>
    </row>
    <row r="38" spans="11:15" ht="11.25">
      <c r="K38" s="499"/>
      <c r="L38" s="499"/>
      <c r="M38" s="499"/>
      <c r="N38" s="499"/>
      <c r="O38" s="499"/>
    </row>
    <row r="39" spans="11:15" ht="11.25">
      <c r="K39" s="499"/>
      <c r="L39" s="499"/>
      <c r="M39" s="499"/>
      <c r="N39" s="499"/>
      <c r="O39" s="499"/>
    </row>
    <row r="40" spans="11:15" ht="11.25">
      <c r="K40" s="499"/>
      <c r="L40" s="499"/>
      <c r="M40" s="499"/>
      <c r="N40" s="499"/>
      <c r="O40" s="499"/>
    </row>
    <row r="41" spans="11:15" ht="11.25">
      <c r="K41" s="499"/>
      <c r="L41" s="499"/>
      <c r="M41" s="499"/>
      <c r="N41" s="499"/>
      <c r="O41" s="499"/>
    </row>
    <row r="42" spans="11:15" ht="11.25">
      <c r="K42" s="499"/>
      <c r="L42" s="499"/>
      <c r="M42" s="499"/>
      <c r="N42" s="499"/>
      <c r="O42" s="499"/>
    </row>
    <row r="43" spans="11:15" ht="11.25">
      <c r="K43" s="499"/>
      <c r="L43" s="499"/>
      <c r="M43" s="499"/>
      <c r="N43" s="499"/>
      <c r="O43" s="499"/>
    </row>
    <row r="44" spans="11:15" ht="11.25">
      <c r="K44" s="499"/>
      <c r="L44" s="499"/>
      <c r="M44" s="499"/>
      <c r="N44" s="499"/>
      <c r="O44" s="499"/>
    </row>
    <row r="45" spans="11:15" ht="11.25">
      <c r="K45" s="499"/>
      <c r="L45" s="499"/>
      <c r="M45" s="499"/>
      <c r="N45" s="499"/>
      <c r="O45" s="499"/>
    </row>
    <row r="46" spans="11:15" ht="11.25">
      <c r="K46" s="499"/>
      <c r="L46" s="499"/>
      <c r="M46" s="499"/>
      <c r="N46" s="499"/>
      <c r="O46" s="499"/>
    </row>
    <row r="47" spans="11:15" ht="11.25">
      <c r="K47" s="499"/>
      <c r="L47" s="499"/>
      <c r="M47" s="499"/>
      <c r="N47" s="499"/>
      <c r="O47" s="499"/>
    </row>
    <row r="48" spans="2:15" s="500" customFormat="1" ht="11.25">
      <c r="B48" s="465"/>
      <c r="C48" s="465"/>
      <c r="D48" s="497"/>
      <c r="E48" s="498"/>
      <c r="F48" s="498"/>
      <c r="G48" s="498"/>
      <c r="H48" s="465"/>
      <c r="I48" s="465"/>
      <c r="J48" s="465"/>
      <c r="K48" s="499"/>
      <c r="L48" s="499"/>
      <c r="M48" s="499"/>
      <c r="N48" s="499"/>
      <c r="O48" s="499"/>
    </row>
    <row r="49" spans="2:15" s="500" customFormat="1" ht="11.25">
      <c r="B49" s="465"/>
      <c r="C49" s="465"/>
      <c r="D49" s="497"/>
      <c r="E49" s="498"/>
      <c r="F49" s="498"/>
      <c r="G49" s="498"/>
      <c r="H49" s="465"/>
      <c r="I49" s="465"/>
      <c r="J49" s="465"/>
      <c r="K49" s="499"/>
      <c r="L49" s="499"/>
      <c r="M49" s="499"/>
      <c r="N49" s="499"/>
      <c r="O49" s="499"/>
    </row>
    <row r="50" spans="2:15" s="500" customFormat="1" ht="11.25">
      <c r="B50" s="465"/>
      <c r="C50" s="465"/>
      <c r="D50" s="497"/>
      <c r="E50" s="498"/>
      <c r="F50" s="498"/>
      <c r="G50" s="498"/>
      <c r="H50" s="465"/>
      <c r="I50" s="465"/>
      <c r="J50" s="465"/>
      <c r="K50" s="499"/>
      <c r="L50" s="499"/>
      <c r="M50" s="499"/>
      <c r="N50" s="499"/>
      <c r="O50" s="499"/>
    </row>
    <row r="51" spans="2:15" s="500" customFormat="1" ht="11.25">
      <c r="B51" s="465"/>
      <c r="C51" s="465"/>
      <c r="D51" s="497"/>
      <c r="E51" s="498"/>
      <c r="F51" s="498"/>
      <c r="G51" s="498"/>
      <c r="H51" s="465"/>
      <c r="I51" s="465"/>
      <c r="J51" s="465"/>
      <c r="K51" s="499"/>
      <c r="L51" s="499"/>
      <c r="M51" s="499"/>
      <c r="N51" s="499"/>
      <c r="O51" s="499"/>
    </row>
    <row r="52" spans="2:15" s="500" customFormat="1" ht="11.25">
      <c r="B52" s="465"/>
      <c r="C52" s="465"/>
      <c r="D52" s="497"/>
      <c r="E52" s="498"/>
      <c r="F52" s="498"/>
      <c r="G52" s="498"/>
      <c r="H52" s="465"/>
      <c r="I52" s="465"/>
      <c r="J52" s="465"/>
      <c r="K52" s="499"/>
      <c r="L52" s="499"/>
      <c r="M52" s="499"/>
      <c r="N52" s="499"/>
      <c r="O52" s="499"/>
    </row>
    <row r="53" spans="2:15" s="500" customFormat="1" ht="11.25">
      <c r="B53" s="465"/>
      <c r="C53" s="465"/>
      <c r="D53" s="497"/>
      <c r="E53" s="498"/>
      <c r="F53" s="498"/>
      <c r="G53" s="498"/>
      <c r="H53" s="465"/>
      <c r="I53" s="465"/>
      <c r="J53" s="465"/>
      <c r="K53" s="499"/>
      <c r="L53" s="499"/>
      <c r="M53" s="499"/>
      <c r="N53" s="499"/>
      <c r="O53" s="499"/>
    </row>
    <row r="54" spans="2:15" s="500" customFormat="1" ht="11.25">
      <c r="B54" s="465"/>
      <c r="C54" s="465"/>
      <c r="D54" s="497"/>
      <c r="E54" s="498"/>
      <c r="F54" s="498"/>
      <c r="G54" s="498"/>
      <c r="H54" s="465"/>
      <c r="I54" s="465"/>
      <c r="J54" s="465"/>
      <c r="K54" s="499"/>
      <c r="L54" s="499"/>
      <c r="M54" s="499"/>
      <c r="N54" s="499"/>
      <c r="O54" s="499"/>
    </row>
    <row r="55" spans="2:15" s="500" customFormat="1" ht="11.25">
      <c r="B55" s="465"/>
      <c r="C55" s="465"/>
      <c r="D55" s="497"/>
      <c r="E55" s="498"/>
      <c r="F55" s="498"/>
      <c r="G55" s="498"/>
      <c r="H55" s="465"/>
      <c r="I55" s="465"/>
      <c r="J55" s="465"/>
      <c r="K55" s="499"/>
      <c r="L55" s="499"/>
      <c r="M55" s="499"/>
      <c r="N55" s="499"/>
      <c r="O55" s="499"/>
    </row>
    <row r="56" spans="2:15" s="500" customFormat="1" ht="11.25">
      <c r="B56" s="465"/>
      <c r="C56" s="465"/>
      <c r="D56" s="497"/>
      <c r="E56" s="498"/>
      <c r="F56" s="498"/>
      <c r="G56" s="498"/>
      <c r="H56" s="465"/>
      <c r="I56" s="465"/>
      <c r="J56" s="465"/>
      <c r="K56" s="499"/>
      <c r="L56" s="499"/>
      <c r="M56" s="499"/>
      <c r="N56" s="499"/>
      <c r="O56" s="499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4.57421875" style="465" bestFit="1" customWidth="1"/>
    <col min="2" max="2" width="6.140625" style="465" customWidth="1"/>
    <col min="3" max="3" width="1.8515625" style="465" customWidth="1"/>
    <col min="4" max="4" width="13.7109375" style="497" customWidth="1"/>
    <col min="5" max="5" width="11.421875" style="498" bestFit="1" customWidth="1"/>
    <col min="6" max="6" width="9.8515625" style="498" bestFit="1" customWidth="1"/>
    <col min="7" max="7" width="12.57421875" style="498" bestFit="1" customWidth="1"/>
    <col min="8" max="8" width="13.28125" style="465" bestFit="1" customWidth="1"/>
    <col min="9" max="9" width="14.7109375" style="465" customWidth="1"/>
    <col min="10" max="10" width="11.140625" style="465" bestFit="1" customWidth="1"/>
    <col min="11" max="11" width="13.28125" style="465" bestFit="1" customWidth="1"/>
    <col min="12" max="12" width="14.7109375" style="465" customWidth="1"/>
    <col min="13" max="13" width="11.140625" style="465" bestFit="1" customWidth="1"/>
    <col min="14" max="14" width="13.421875" style="465" hidden="1" customWidth="1"/>
    <col min="15" max="15" width="10.421875" style="465" hidden="1" customWidth="1"/>
    <col min="16" max="16" width="16.421875" style="500" customWidth="1"/>
    <col min="17" max="17" width="10.57421875" style="465" bestFit="1" customWidth="1"/>
    <col min="18" max="16384" width="9.140625" style="465" customWidth="1"/>
  </cols>
  <sheetData>
    <row r="1" spans="1:16" s="457" customFormat="1" ht="11.25">
      <c r="A1" s="545" t="s">
        <v>194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16" ht="11.25">
      <c r="A2" s="458"/>
      <c r="B2" s="459"/>
      <c r="C2" s="459"/>
      <c r="D2" s="460"/>
      <c r="E2" s="461"/>
      <c r="F2" s="461"/>
      <c r="G2" s="461"/>
      <c r="H2" s="459"/>
      <c r="I2" s="459"/>
      <c r="J2" s="462"/>
      <c r="K2" s="463"/>
      <c r="L2" s="463"/>
      <c r="M2" s="462"/>
      <c r="N2" s="462"/>
      <c r="O2" s="462"/>
      <c r="P2" s="464"/>
    </row>
    <row r="3" spans="1:16" s="457" customFormat="1" ht="11.25">
      <c r="A3" s="466"/>
      <c r="B3" s="467"/>
      <c r="C3" s="467"/>
      <c r="D3" s="468"/>
      <c r="E3" s="469" t="s">
        <v>1</v>
      </c>
      <c r="F3" s="469" t="s">
        <v>2</v>
      </c>
      <c r="G3" s="469" t="s">
        <v>19</v>
      </c>
      <c r="H3" s="470" t="s">
        <v>6</v>
      </c>
      <c r="I3" s="470" t="s">
        <v>8</v>
      </c>
      <c r="J3" s="470" t="s">
        <v>9</v>
      </c>
      <c r="K3" s="470" t="s">
        <v>11</v>
      </c>
      <c r="L3" s="470" t="s">
        <v>12</v>
      </c>
      <c r="M3" s="470" t="s">
        <v>118</v>
      </c>
      <c r="N3" s="470" t="s">
        <v>13</v>
      </c>
      <c r="O3" s="470" t="s">
        <v>153</v>
      </c>
      <c r="P3" s="471" t="s">
        <v>13</v>
      </c>
    </row>
    <row r="4" spans="1:16" s="457" customFormat="1" ht="11.25">
      <c r="A4" s="466"/>
      <c r="B4" s="467"/>
      <c r="C4" s="467"/>
      <c r="D4" s="468"/>
      <c r="E4" s="472"/>
      <c r="F4" s="472"/>
      <c r="G4" s="472"/>
      <c r="H4" s="546" t="s">
        <v>199</v>
      </c>
      <c r="I4" s="546"/>
      <c r="J4" s="546"/>
      <c r="K4" s="546" t="s">
        <v>200</v>
      </c>
      <c r="L4" s="546"/>
      <c r="M4" s="546"/>
      <c r="N4" s="473"/>
      <c r="O4" s="474"/>
      <c r="P4" s="475"/>
    </row>
    <row r="5" spans="1:16" s="457" customFormat="1" ht="22.5">
      <c r="A5" s="476" t="s">
        <v>201</v>
      </c>
      <c r="B5" s="476" t="s">
        <v>202</v>
      </c>
      <c r="C5" s="476"/>
      <c r="D5" s="477" t="s">
        <v>0</v>
      </c>
      <c r="E5" s="478" t="s">
        <v>23</v>
      </c>
      <c r="F5" s="478" t="s">
        <v>24</v>
      </c>
      <c r="G5" s="479" t="s">
        <v>3</v>
      </c>
      <c r="H5" s="480" t="s">
        <v>25</v>
      </c>
      <c r="I5" s="480" t="s">
        <v>26</v>
      </c>
      <c r="J5" s="480" t="s">
        <v>117</v>
      </c>
      <c r="K5" s="480" t="s">
        <v>25</v>
      </c>
      <c r="L5" s="480" t="s">
        <v>26</v>
      </c>
      <c r="M5" s="480" t="s">
        <v>117</v>
      </c>
      <c r="N5" s="480" t="s">
        <v>152</v>
      </c>
      <c r="O5" s="480" t="s">
        <v>154</v>
      </c>
      <c r="P5" s="481" t="s">
        <v>141</v>
      </c>
    </row>
    <row r="6" spans="1:16" s="457" customFormat="1" ht="22.5">
      <c r="A6" s="482"/>
      <c r="B6" s="483"/>
      <c r="C6" s="483"/>
      <c r="D6" s="484"/>
      <c r="E6" s="485"/>
      <c r="F6" s="485"/>
      <c r="G6" s="486" t="s">
        <v>105</v>
      </c>
      <c r="H6" s="487"/>
      <c r="I6" s="487"/>
      <c r="J6" s="488"/>
      <c r="K6" s="487"/>
      <c r="L6" s="487"/>
      <c r="M6" s="488"/>
      <c r="N6" s="488"/>
      <c r="O6" s="488"/>
      <c r="P6" s="489" t="s">
        <v>203</v>
      </c>
    </row>
    <row r="7" spans="4:16" ht="11.25">
      <c r="D7" s="490"/>
      <c r="E7" s="491"/>
      <c r="F7" s="491"/>
      <c r="G7" s="492"/>
      <c r="H7" s="493"/>
      <c r="I7" s="493"/>
      <c r="J7" s="493"/>
      <c r="K7" s="493"/>
      <c r="L7" s="493"/>
      <c r="M7" s="493"/>
      <c r="N7" s="493"/>
      <c r="O7" s="493"/>
      <c r="P7" s="494"/>
    </row>
    <row r="8" spans="1:17" ht="11.25">
      <c r="A8" s="495">
        <v>2014</v>
      </c>
      <c r="B8" s="312" t="s">
        <v>140</v>
      </c>
      <c r="C8" s="312"/>
      <c r="D8" s="313" t="s">
        <v>180</v>
      </c>
      <c r="E8" s="314">
        <v>30809559.13054489</v>
      </c>
      <c r="F8" s="314">
        <v>24330085.66745806</v>
      </c>
      <c r="G8" s="314">
        <v>55139644.79800295</v>
      </c>
      <c r="H8" s="314">
        <v>188117838.4563592</v>
      </c>
      <c r="I8" s="314">
        <v>83637473.95416726</v>
      </c>
      <c r="J8" s="314">
        <v>21347802.041318733</v>
      </c>
      <c r="K8" s="314">
        <v>199412523.6283545</v>
      </c>
      <c r="L8" s="314">
        <v>82323998.24752933</v>
      </c>
      <c r="M8" s="314">
        <v>12632335.11880389</v>
      </c>
      <c r="N8" s="315">
        <v>587471971.4465328</v>
      </c>
      <c r="O8" s="315">
        <v>293735985.7232664</v>
      </c>
      <c r="P8" s="316">
        <v>5.327128725608057</v>
      </c>
      <c r="Q8" s="496"/>
    </row>
    <row r="9" spans="1:17" ht="11.25">
      <c r="A9" s="495">
        <v>2013</v>
      </c>
      <c r="B9" s="312" t="s">
        <v>140</v>
      </c>
      <c r="C9" s="312"/>
      <c r="D9" s="313" t="s">
        <v>180</v>
      </c>
      <c r="E9" s="314">
        <v>59343579.92134147</v>
      </c>
      <c r="F9" s="314">
        <v>55264228.690399215</v>
      </c>
      <c r="G9" s="314">
        <v>114607808.61174068</v>
      </c>
      <c r="H9" s="314">
        <v>199421911.84024873</v>
      </c>
      <c r="I9" s="314">
        <v>82327874.00781493</v>
      </c>
      <c r="J9" s="314">
        <v>12632929.84092393</v>
      </c>
      <c r="K9" s="314">
        <v>191941606.3126204</v>
      </c>
      <c r="L9" s="314">
        <v>74162375.02167168</v>
      </c>
      <c r="M9" s="314">
        <v>11368280.975782298</v>
      </c>
      <c r="N9" s="315">
        <v>571854977.999062</v>
      </c>
      <c r="O9" s="315">
        <v>285927488.999531</v>
      </c>
      <c r="P9" s="316">
        <v>2.4948342740604494</v>
      </c>
      <c r="Q9" s="496"/>
    </row>
    <row r="10" spans="1:17" ht="11.25">
      <c r="A10" s="495">
        <v>2012</v>
      </c>
      <c r="B10" s="312" t="s">
        <v>140</v>
      </c>
      <c r="C10" s="312"/>
      <c r="D10" s="313" t="s">
        <v>180</v>
      </c>
      <c r="E10" s="314">
        <v>67049510.525991306</v>
      </c>
      <c r="F10" s="314">
        <v>55231137.58675447</v>
      </c>
      <c r="G10" s="314">
        <v>122280648.11274578</v>
      </c>
      <c r="H10" s="314">
        <v>191931672.3050472</v>
      </c>
      <c r="I10" s="314">
        <v>74158536.72100689</v>
      </c>
      <c r="J10" s="314">
        <v>11367692.606269937</v>
      </c>
      <c r="K10" s="314">
        <v>188376696.79691863</v>
      </c>
      <c r="L10" s="314">
        <v>76525673.12681104</v>
      </c>
      <c r="M10" s="314">
        <v>13465336.083739452</v>
      </c>
      <c r="N10" s="315">
        <v>555825607.6397932</v>
      </c>
      <c r="O10" s="315">
        <v>277912803.8198966</v>
      </c>
      <c r="P10" s="316">
        <v>2.2727455906486047</v>
      </c>
      <c r="Q10" s="496"/>
    </row>
    <row r="11" spans="1:17" ht="11.25">
      <c r="A11" s="495">
        <v>2011</v>
      </c>
      <c r="B11" s="312" t="s">
        <v>140</v>
      </c>
      <c r="C11" s="312"/>
      <c r="D11" s="313" t="s">
        <v>180</v>
      </c>
      <c r="E11" s="314">
        <v>39292510.472320944</v>
      </c>
      <c r="F11" s="314">
        <v>42461614.65773825</v>
      </c>
      <c r="G11" s="314">
        <v>81754125.1300592</v>
      </c>
      <c r="H11" s="314">
        <v>187815688.1038475</v>
      </c>
      <c r="I11" s="314">
        <v>76297770.37345964</v>
      </c>
      <c r="J11" s="314">
        <v>13425234.676683536</v>
      </c>
      <c r="K11" s="314">
        <v>180659613.3668002</v>
      </c>
      <c r="L11" s="314">
        <v>72865371.47619809</v>
      </c>
      <c r="M11" s="314">
        <v>11150022.15828742</v>
      </c>
      <c r="N11" s="315">
        <v>542213700.1552764</v>
      </c>
      <c r="O11" s="315">
        <v>271106850.0776382</v>
      </c>
      <c r="P11" s="316">
        <v>3.316124411414662</v>
      </c>
      <c r="Q11" s="496"/>
    </row>
    <row r="12" spans="1:17" ht="11.25">
      <c r="A12" s="495">
        <v>2010</v>
      </c>
      <c r="B12" s="312" t="s">
        <v>140</v>
      </c>
      <c r="C12" s="312"/>
      <c r="D12" s="313" t="s">
        <v>180</v>
      </c>
      <c r="E12" s="314">
        <v>65209207.06753973</v>
      </c>
      <c r="F12" s="314">
        <v>48600772.92876917</v>
      </c>
      <c r="G12" s="314">
        <v>113809979.9963089</v>
      </c>
      <c r="H12" s="314">
        <v>180730382.39501664</v>
      </c>
      <c r="I12" s="314">
        <v>72893914.7207778</v>
      </c>
      <c r="J12" s="314">
        <v>11154389.909430185</v>
      </c>
      <c r="K12" s="314">
        <v>161757149.41746888</v>
      </c>
      <c r="L12" s="314">
        <v>68526344.10513932</v>
      </c>
      <c r="M12" s="314">
        <v>10297028.197073735</v>
      </c>
      <c r="N12" s="315">
        <v>505359208.74490654</v>
      </c>
      <c r="O12" s="315">
        <v>252679604.37245327</v>
      </c>
      <c r="P12" s="316">
        <v>2.2201884613339553</v>
      </c>
      <c r="Q12" s="496"/>
    </row>
    <row r="13" spans="1:17" ht="11.25">
      <c r="A13" s="495">
        <v>2009</v>
      </c>
      <c r="B13" s="312" t="s">
        <v>140</v>
      </c>
      <c r="C13" s="312"/>
      <c r="D13" s="313" t="s">
        <v>180</v>
      </c>
      <c r="E13" s="314">
        <v>32930757.2085206</v>
      </c>
      <c r="F13" s="314">
        <v>29916300.589579545</v>
      </c>
      <c r="G13" s="314">
        <v>62847057.79810014</v>
      </c>
      <c r="H13" s="314">
        <v>162249586.572567</v>
      </c>
      <c r="I13" s="314">
        <v>68734958.79736117</v>
      </c>
      <c r="J13" s="314">
        <v>10328375.431428399</v>
      </c>
      <c r="K13" s="314">
        <v>164240535.23467833</v>
      </c>
      <c r="L13" s="314">
        <v>68853917.26571767</v>
      </c>
      <c r="M13" s="314">
        <v>9545574.014922315</v>
      </c>
      <c r="N13" s="315">
        <v>483952947.3166749</v>
      </c>
      <c r="O13" s="315">
        <v>241976473.65833744</v>
      </c>
      <c r="P13" s="316">
        <v>3.8502434662208223</v>
      </c>
      <c r="Q13" s="496"/>
    </row>
    <row r="14" spans="1:17" ht="11.25">
      <c r="A14" s="495">
        <v>2008</v>
      </c>
      <c r="B14" s="312" t="s">
        <v>140</v>
      </c>
      <c r="D14" s="312" t="s">
        <v>114</v>
      </c>
      <c r="E14" s="314">
        <v>12840103.647988487</v>
      </c>
      <c r="F14" s="314">
        <v>19848972.41388127</v>
      </c>
      <c r="G14" s="314">
        <v>32689076.061869755</v>
      </c>
      <c r="H14" s="314">
        <v>158096522.5583077</v>
      </c>
      <c r="I14" s="314">
        <v>66278186.85973797</v>
      </c>
      <c r="J14" s="314">
        <v>9188487.211307628</v>
      </c>
      <c r="K14" s="314">
        <v>176082252.50902867</v>
      </c>
      <c r="L14" s="314">
        <v>66829292.367847286</v>
      </c>
      <c r="M14" s="314">
        <v>10680127.19818633</v>
      </c>
      <c r="N14" s="314">
        <v>487154868.70441556</v>
      </c>
      <c r="O14" s="315">
        <v>243577434.35220778</v>
      </c>
      <c r="P14" s="318">
        <v>7.45134043835302</v>
      </c>
      <c r="Q14" s="496"/>
    </row>
    <row r="15" spans="1:17" ht="11.25">
      <c r="A15" s="495"/>
      <c r="B15" s="312"/>
      <c r="D15" s="312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  <c r="P15" s="318"/>
      <c r="Q15" s="496"/>
    </row>
    <row r="16" spans="11:15" ht="11.25">
      <c r="K16" s="499"/>
      <c r="L16" s="499"/>
      <c r="M16" s="499"/>
      <c r="N16" s="499"/>
      <c r="O16" s="499"/>
    </row>
    <row r="17" spans="4:16" ht="11.25">
      <c r="D17" s="501" t="s">
        <v>204</v>
      </c>
      <c r="E17" s="502">
        <v>30809559.13054489</v>
      </c>
      <c r="F17" s="502">
        <v>24330085.66745806</v>
      </c>
      <c r="G17" s="502">
        <v>55139644.79800295</v>
      </c>
      <c r="H17" s="502">
        <v>188117838.4563592</v>
      </c>
      <c r="I17" s="502">
        <v>83637473.95416726</v>
      </c>
      <c r="J17" s="502">
        <v>21347802.041318733</v>
      </c>
      <c r="K17" s="502">
        <v>199412523.6283545</v>
      </c>
      <c r="L17" s="502">
        <v>82323998.24752933</v>
      </c>
      <c r="M17" s="502">
        <v>12632335.11880389</v>
      </c>
      <c r="N17" s="503"/>
      <c r="O17" s="503"/>
      <c r="P17" s="326">
        <v>5.327128725608057</v>
      </c>
    </row>
    <row r="18" spans="4:16" ht="11.25">
      <c r="D18" s="501" t="s">
        <v>205</v>
      </c>
      <c r="E18" s="502">
        <v>45076569.52594318</v>
      </c>
      <c r="F18" s="502">
        <v>39797157.178928636</v>
      </c>
      <c r="G18" s="502">
        <v>84873726.70487182</v>
      </c>
      <c r="H18" s="502">
        <v>193769875.148304</v>
      </c>
      <c r="I18" s="502">
        <v>82982673.9809911</v>
      </c>
      <c r="J18" s="502">
        <v>16990365.941121332</v>
      </c>
      <c r="K18" s="502">
        <v>195677064.97048745</v>
      </c>
      <c r="L18" s="502">
        <v>78243186.6346005</v>
      </c>
      <c r="M18" s="502">
        <v>12000308.047293093</v>
      </c>
      <c r="N18" s="503"/>
      <c r="O18" s="503"/>
      <c r="P18" s="326">
        <v>3.4148581500282136</v>
      </c>
    </row>
    <row r="19" spans="4:16" ht="11.25">
      <c r="D19" s="501" t="s">
        <v>206</v>
      </c>
      <c r="E19" s="502">
        <v>52400883.19262589</v>
      </c>
      <c r="F19" s="502">
        <v>44941817.31487057</v>
      </c>
      <c r="G19" s="502">
        <v>97342700.50749648</v>
      </c>
      <c r="H19" s="502">
        <v>193157140.8672184</v>
      </c>
      <c r="I19" s="502">
        <v>80041294.89432968</v>
      </c>
      <c r="J19" s="502">
        <v>15116141.49617087</v>
      </c>
      <c r="K19" s="502">
        <v>193243608.91263118</v>
      </c>
      <c r="L19" s="502">
        <v>77670682.13200402</v>
      </c>
      <c r="M19" s="502">
        <v>12488650.726108545</v>
      </c>
      <c r="N19" s="503"/>
      <c r="O19" s="503"/>
      <c r="P19" s="326">
        <v>2.93662244856477</v>
      </c>
    </row>
    <row r="20" spans="4:16" ht="11.25">
      <c r="D20" s="501" t="s">
        <v>207</v>
      </c>
      <c r="E20" s="502">
        <v>49123790.01254965</v>
      </c>
      <c r="F20" s="502">
        <v>44321766.6505875</v>
      </c>
      <c r="G20" s="502">
        <v>93445556.66313715</v>
      </c>
      <c r="H20" s="502">
        <v>191821777.6763757</v>
      </c>
      <c r="I20" s="502">
        <v>79105413.76411217</v>
      </c>
      <c r="J20" s="502">
        <v>14693414.791299036</v>
      </c>
      <c r="K20" s="502">
        <v>190097610.02617344</v>
      </c>
      <c r="L20" s="502">
        <v>76469354.46805254</v>
      </c>
      <c r="M20" s="502">
        <v>12153993.584153265</v>
      </c>
      <c r="N20" s="503"/>
      <c r="O20" s="503"/>
      <c r="P20" s="326">
        <v>3.019627601687723</v>
      </c>
    </row>
    <row r="21" spans="4:16" ht="11.25">
      <c r="D21" s="501" t="s">
        <v>208</v>
      </c>
      <c r="E21" s="502">
        <v>52340873.42354767</v>
      </c>
      <c r="F21" s="502">
        <v>45177567.90622383</v>
      </c>
      <c r="G21" s="502">
        <v>97518441.32977149</v>
      </c>
      <c r="H21" s="502">
        <v>189603498.6201039</v>
      </c>
      <c r="I21" s="502">
        <v>77863113.9554453</v>
      </c>
      <c r="J21" s="502">
        <v>13985609.814925265</v>
      </c>
      <c r="K21" s="502">
        <v>184429517.90443254</v>
      </c>
      <c r="L21" s="502">
        <v>74880752.39546989</v>
      </c>
      <c r="M21" s="502">
        <v>11782600.506737359</v>
      </c>
      <c r="N21" s="503"/>
      <c r="O21" s="503"/>
      <c r="P21" s="326">
        <v>2.833028736219286</v>
      </c>
    </row>
    <row r="22" spans="4:16" ht="11.25">
      <c r="D22" s="501" t="s">
        <v>209</v>
      </c>
      <c r="E22" s="502">
        <v>49105854.05437649</v>
      </c>
      <c r="F22" s="502">
        <v>42634023.353449784</v>
      </c>
      <c r="G22" s="502">
        <v>91739877.40782626</v>
      </c>
      <c r="H22" s="502">
        <v>185044513.27884772</v>
      </c>
      <c r="I22" s="502">
        <v>76341754.76243128</v>
      </c>
      <c r="J22" s="502">
        <v>13376070.751009122</v>
      </c>
      <c r="K22" s="502">
        <v>181064687.4594735</v>
      </c>
      <c r="L22" s="502">
        <v>73876279.87384452</v>
      </c>
      <c r="M22" s="502">
        <v>11409762.758101517</v>
      </c>
      <c r="N22" s="503"/>
      <c r="O22" s="503"/>
      <c r="P22" s="326">
        <v>2.949170438053941</v>
      </c>
    </row>
    <row r="23" spans="4:16" ht="11.25">
      <c r="D23" s="501" t="s">
        <v>210</v>
      </c>
      <c r="E23" s="502">
        <v>43925032.567749634</v>
      </c>
      <c r="F23" s="502">
        <v>39379016.07636857</v>
      </c>
      <c r="G23" s="502">
        <v>83304048.64411819</v>
      </c>
      <c r="H23" s="502">
        <v>181194800.3187706</v>
      </c>
      <c r="I23" s="502">
        <v>74904102.20490368</v>
      </c>
      <c r="J23" s="502">
        <v>12777844.531051766</v>
      </c>
      <c r="K23" s="502">
        <v>180352911.03798136</v>
      </c>
      <c r="L23" s="502">
        <v>72869567.37298778</v>
      </c>
      <c r="M23" s="502">
        <v>11305529.106685063</v>
      </c>
      <c r="N23" s="503"/>
      <c r="O23" s="503"/>
      <c r="P23" s="326">
        <v>3.2015536054623803</v>
      </c>
    </row>
    <row r="24" spans="4:16" ht="11.25">
      <c r="D24" s="501"/>
      <c r="E24" s="502"/>
      <c r="F24" s="502"/>
      <c r="G24" s="502"/>
      <c r="H24" s="502"/>
      <c r="I24" s="502"/>
      <c r="J24" s="502"/>
      <c r="K24" s="502"/>
      <c r="L24" s="502"/>
      <c r="M24" s="502"/>
      <c r="N24" s="503"/>
      <c r="O24" s="503"/>
      <c r="P24" s="326"/>
    </row>
    <row r="25" spans="11:15" ht="11.25">
      <c r="K25" s="499"/>
      <c r="L25" s="499"/>
      <c r="M25" s="499"/>
      <c r="N25" s="499"/>
      <c r="O25" s="499"/>
    </row>
    <row r="26" spans="11:15" ht="11.25">
      <c r="K26" s="499"/>
      <c r="L26" s="499"/>
      <c r="M26" s="499"/>
      <c r="N26" s="499"/>
      <c r="O26" s="499"/>
    </row>
    <row r="27" spans="1:15" ht="11.25">
      <c r="A27" s="327" t="s">
        <v>149</v>
      </c>
      <c r="D27" s="328" t="s">
        <v>212</v>
      </c>
      <c r="F27" s="504"/>
      <c r="G27" s="505"/>
      <c r="H27" s="505"/>
      <c r="I27" s="505"/>
      <c r="J27" s="505"/>
      <c r="K27" s="505"/>
      <c r="L27" s="505"/>
      <c r="M27" s="505"/>
      <c r="N27" s="499"/>
      <c r="O27" s="499"/>
    </row>
    <row r="28" spans="2:15" ht="11.25">
      <c r="B28" s="506"/>
      <c r="D28" s="328" t="s">
        <v>150</v>
      </c>
      <c r="F28" s="504"/>
      <c r="G28" s="504"/>
      <c r="H28" s="506"/>
      <c r="I28" s="506"/>
      <c r="J28" s="506"/>
      <c r="K28" s="507"/>
      <c r="L28" s="499"/>
      <c r="M28" s="499"/>
      <c r="N28" s="499"/>
      <c r="O28" s="499"/>
    </row>
    <row r="29" spans="2:15" ht="11.25">
      <c r="B29" s="333"/>
      <c r="C29" s="333"/>
      <c r="D29" s="508"/>
      <c r="E29" s="504"/>
      <c r="F29" s="504"/>
      <c r="G29" s="504"/>
      <c r="H29" s="504"/>
      <c r="I29" s="504"/>
      <c r="J29" s="504"/>
      <c r="K29" s="504"/>
      <c r="L29" s="504"/>
      <c r="M29" s="504"/>
      <c r="N29" s="499"/>
      <c r="O29" s="499"/>
    </row>
    <row r="30" spans="2:15" ht="11.25">
      <c r="B30" s="335"/>
      <c r="C30" s="335"/>
      <c r="D30" s="509"/>
      <c r="E30" s="504"/>
      <c r="F30" s="504"/>
      <c r="G30" s="504"/>
      <c r="H30" s="506"/>
      <c r="I30" s="506"/>
      <c r="J30" s="506"/>
      <c r="K30" s="507"/>
      <c r="L30" s="499"/>
      <c r="M30" s="499"/>
      <c r="N30" s="499"/>
      <c r="O30" s="499"/>
    </row>
    <row r="31" spans="3:15" ht="11.25">
      <c r="C31" s="335"/>
      <c r="D31" s="508"/>
      <c r="E31" s="504"/>
      <c r="F31" s="504"/>
      <c r="G31" s="504"/>
      <c r="H31" s="506"/>
      <c r="I31" s="506"/>
      <c r="J31" s="506"/>
      <c r="K31" s="507"/>
      <c r="L31" s="499"/>
      <c r="M31" s="499"/>
      <c r="N31" s="499"/>
      <c r="O31" s="499"/>
    </row>
    <row r="32" spans="11:15" ht="11.25">
      <c r="K32" s="499"/>
      <c r="L32" s="499"/>
      <c r="M32" s="499"/>
      <c r="N32" s="499"/>
      <c r="O32" s="499"/>
    </row>
    <row r="33" spans="11:15" ht="11.25">
      <c r="K33" s="499"/>
      <c r="L33" s="499"/>
      <c r="M33" s="499"/>
      <c r="N33" s="499"/>
      <c r="O33" s="499"/>
    </row>
    <row r="34" spans="5:16" ht="11.25">
      <c r="E34" s="465"/>
      <c r="F34" s="465"/>
      <c r="G34" s="465"/>
      <c r="P34" s="465"/>
    </row>
    <row r="35" spans="11:15" ht="11.25">
      <c r="K35" s="499"/>
      <c r="L35" s="499"/>
      <c r="M35" s="499"/>
      <c r="N35" s="499"/>
      <c r="O35" s="499"/>
    </row>
    <row r="36" spans="11:15" ht="11.25">
      <c r="K36" s="499"/>
      <c r="L36" s="499"/>
      <c r="M36" s="499"/>
      <c r="N36" s="499"/>
      <c r="O36" s="499"/>
    </row>
    <row r="37" spans="11:15" ht="11.25">
      <c r="K37" s="499"/>
      <c r="L37" s="499"/>
      <c r="M37" s="499"/>
      <c r="N37" s="499"/>
      <c r="O37" s="499"/>
    </row>
    <row r="38" spans="11:15" ht="11.25">
      <c r="K38" s="499"/>
      <c r="L38" s="499"/>
      <c r="M38" s="499"/>
      <c r="N38" s="499"/>
      <c r="O38" s="499"/>
    </row>
    <row r="39" spans="11:15" ht="11.25">
      <c r="K39" s="499"/>
      <c r="L39" s="499"/>
      <c r="M39" s="499"/>
      <c r="N39" s="499"/>
      <c r="O39" s="499"/>
    </row>
    <row r="40" spans="11:15" ht="11.25">
      <c r="K40" s="499"/>
      <c r="L40" s="499"/>
      <c r="M40" s="499"/>
      <c r="N40" s="499"/>
      <c r="O40" s="499"/>
    </row>
    <row r="41" spans="11:15" ht="11.25">
      <c r="K41" s="499"/>
      <c r="L41" s="499"/>
      <c r="M41" s="499"/>
      <c r="N41" s="499"/>
      <c r="O41" s="499"/>
    </row>
    <row r="42" spans="11:15" ht="11.25">
      <c r="K42" s="499"/>
      <c r="L42" s="499"/>
      <c r="M42" s="499"/>
      <c r="N42" s="499"/>
      <c r="O42" s="499"/>
    </row>
    <row r="43" spans="11:15" ht="11.25">
      <c r="K43" s="499"/>
      <c r="L43" s="499"/>
      <c r="M43" s="499"/>
      <c r="N43" s="499"/>
      <c r="O43" s="499"/>
    </row>
    <row r="44" spans="11:15" ht="11.25">
      <c r="K44" s="499"/>
      <c r="L44" s="499"/>
      <c r="M44" s="499"/>
      <c r="N44" s="499"/>
      <c r="O44" s="499"/>
    </row>
    <row r="45" spans="11:15" ht="11.25">
      <c r="K45" s="499"/>
      <c r="L45" s="499"/>
      <c r="M45" s="499"/>
      <c r="N45" s="499"/>
      <c r="O45" s="499"/>
    </row>
    <row r="46" spans="11:15" ht="11.25">
      <c r="K46" s="499"/>
      <c r="L46" s="499"/>
      <c r="M46" s="499"/>
      <c r="N46" s="499"/>
      <c r="O46" s="499"/>
    </row>
    <row r="47" spans="11:15" ht="11.25">
      <c r="K47" s="499"/>
      <c r="L47" s="499"/>
      <c r="M47" s="499"/>
      <c r="N47" s="499"/>
      <c r="O47" s="499"/>
    </row>
    <row r="48" spans="2:15" s="500" customFormat="1" ht="11.25">
      <c r="B48" s="465"/>
      <c r="C48" s="465"/>
      <c r="D48" s="497"/>
      <c r="E48" s="498"/>
      <c r="F48" s="498"/>
      <c r="G48" s="498"/>
      <c r="H48" s="465"/>
      <c r="I48" s="465"/>
      <c r="J48" s="465"/>
      <c r="K48" s="499"/>
      <c r="L48" s="499"/>
      <c r="M48" s="499"/>
      <c r="N48" s="499"/>
      <c r="O48" s="499"/>
    </row>
    <row r="49" spans="2:15" s="500" customFormat="1" ht="11.25">
      <c r="B49" s="465"/>
      <c r="C49" s="465"/>
      <c r="D49" s="497"/>
      <c r="E49" s="498"/>
      <c r="F49" s="498"/>
      <c r="G49" s="498"/>
      <c r="H49" s="465"/>
      <c r="I49" s="465"/>
      <c r="J49" s="465"/>
      <c r="K49" s="499"/>
      <c r="L49" s="499"/>
      <c r="M49" s="499"/>
      <c r="N49" s="499"/>
      <c r="O49" s="499"/>
    </row>
    <row r="50" spans="2:15" s="500" customFormat="1" ht="11.25">
      <c r="B50" s="465"/>
      <c r="C50" s="465"/>
      <c r="D50" s="497"/>
      <c r="E50" s="498"/>
      <c r="F50" s="498"/>
      <c r="G50" s="498"/>
      <c r="H50" s="465"/>
      <c r="I50" s="465"/>
      <c r="J50" s="465"/>
      <c r="K50" s="499"/>
      <c r="L50" s="499"/>
      <c r="M50" s="499"/>
      <c r="N50" s="499"/>
      <c r="O50" s="499"/>
    </row>
    <row r="51" spans="2:15" s="500" customFormat="1" ht="11.25">
      <c r="B51" s="465"/>
      <c r="C51" s="465"/>
      <c r="D51" s="497"/>
      <c r="E51" s="498"/>
      <c r="F51" s="498"/>
      <c r="G51" s="498"/>
      <c r="H51" s="465"/>
      <c r="I51" s="465"/>
      <c r="J51" s="465"/>
      <c r="K51" s="499"/>
      <c r="L51" s="499"/>
      <c r="M51" s="499"/>
      <c r="N51" s="499"/>
      <c r="O51" s="499"/>
    </row>
    <row r="52" spans="2:15" s="500" customFormat="1" ht="11.25">
      <c r="B52" s="465"/>
      <c r="C52" s="465"/>
      <c r="D52" s="497"/>
      <c r="E52" s="498"/>
      <c r="F52" s="498"/>
      <c r="G52" s="498"/>
      <c r="H52" s="465"/>
      <c r="I52" s="465"/>
      <c r="J52" s="465"/>
      <c r="K52" s="499"/>
      <c r="L52" s="499"/>
      <c r="M52" s="499"/>
      <c r="N52" s="499"/>
      <c r="O52" s="499"/>
    </row>
    <row r="53" spans="2:15" s="500" customFormat="1" ht="11.25">
      <c r="B53" s="465"/>
      <c r="C53" s="465"/>
      <c r="D53" s="497"/>
      <c r="E53" s="498"/>
      <c r="F53" s="498"/>
      <c r="G53" s="498"/>
      <c r="H53" s="465"/>
      <c r="I53" s="465"/>
      <c r="J53" s="465"/>
      <c r="K53" s="499"/>
      <c r="L53" s="499"/>
      <c r="M53" s="499"/>
      <c r="N53" s="499"/>
      <c r="O53" s="499"/>
    </row>
    <row r="54" spans="2:15" s="500" customFormat="1" ht="11.25">
      <c r="B54" s="465"/>
      <c r="C54" s="465"/>
      <c r="D54" s="497"/>
      <c r="E54" s="498"/>
      <c r="F54" s="498"/>
      <c r="G54" s="498"/>
      <c r="H54" s="465"/>
      <c r="I54" s="465"/>
      <c r="J54" s="465"/>
      <c r="K54" s="499"/>
      <c r="L54" s="499"/>
      <c r="M54" s="499"/>
      <c r="N54" s="499"/>
      <c r="O54" s="499"/>
    </row>
    <row r="55" spans="2:15" s="500" customFormat="1" ht="11.25">
      <c r="B55" s="465"/>
      <c r="C55" s="465"/>
      <c r="D55" s="497"/>
      <c r="E55" s="498"/>
      <c r="F55" s="498"/>
      <c r="G55" s="498"/>
      <c r="H55" s="465"/>
      <c r="I55" s="465"/>
      <c r="J55" s="465"/>
      <c r="K55" s="499"/>
      <c r="L55" s="499"/>
      <c r="M55" s="499"/>
      <c r="N55" s="499"/>
      <c r="O55" s="499"/>
    </row>
    <row r="56" spans="2:15" s="500" customFormat="1" ht="11.25">
      <c r="B56" s="465"/>
      <c r="C56" s="465"/>
      <c r="D56" s="497"/>
      <c r="E56" s="498"/>
      <c r="F56" s="498"/>
      <c r="G56" s="498"/>
      <c r="H56" s="465"/>
      <c r="I56" s="465"/>
      <c r="J56" s="465"/>
      <c r="K56" s="499"/>
      <c r="L56" s="499"/>
      <c r="M56" s="499"/>
      <c r="N56" s="499"/>
      <c r="O56" s="499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6"/>
  <sheetViews>
    <sheetView zoomScale="115" zoomScaleNormal="115" zoomScalePageLayoutView="0" workbookViewId="0" topLeftCell="A1">
      <selection activeCell="D6" sqref="D6"/>
    </sheetView>
  </sheetViews>
  <sheetFormatPr defaultColWidth="9.28125" defaultRowHeight="12.75"/>
  <cols>
    <col min="1" max="1" width="4.57421875" style="281" bestFit="1" customWidth="1"/>
    <col min="2" max="2" width="6.140625" style="281" customWidth="1"/>
    <col min="3" max="3" width="1.8515625" style="281" customWidth="1"/>
    <col min="4" max="4" width="13.7109375" style="319" customWidth="1"/>
    <col min="5" max="5" width="11.28125" style="320" bestFit="1" customWidth="1"/>
    <col min="6" max="6" width="9.8515625" style="320" bestFit="1" customWidth="1"/>
    <col min="7" max="7" width="12.7109375" style="320" bestFit="1" customWidth="1"/>
    <col min="8" max="8" width="13.28125" style="281" bestFit="1" customWidth="1"/>
    <col min="9" max="9" width="14.7109375" style="281" customWidth="1"/>
    <col min="10" max="10" width="11.28125" style="281" bestFit="1" customWidth="1"/>
    <col min="11" max="11" width="13.28125" style="281" bestFit="1" customWidth="1"/>
    <col min="12" max="12" width="14.7109375" style="281" customWidth="1"/>
    <col min="13" max="13" width="11.28125" style="281" bestFit="1" customWidth="1"/>
    <col min="14" max="14" width="13.28125" style="281" hidden="1" customWidth="1"/>
    <col min="15" max="15" width="10.28125" style="281" hidden="1" customWidth="1"/>
    <col min="16" max="16" width="16.28125" style="322" customWidth="1"/>
    <col min="17" max="17" width="10.57421875" style="281" bestFit="1" customWidth="1"/>
    <col min="18" max="16384" width="9.28125" style="281" customWidth="1"/>
  </cols>
  <sheetData>
    <row r="1" spans="1:16" s="273" customFormat="1" ht="11.25">
      <c r="A1" s="550" t="s">
        <v>194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1.25">
      <c r="A2" s="274"/>
      <c r="B2" s="275"/>
      <c r="C2" s="275"/>
      <c r="D2" s="276"/>
      <c r="E2" s="277"/>
      <c r="F2" s="277"/>
      <c r="G2" s="277"/>
      <c r="H2" s="275"/>
      <c r="I2" s="275"/>
      <c r="J2" s="278"/>
      <c r="K2" s="279"/>
      <c r="L2" s="279"/>
      <c r="M2" s="278"/>
      <c r="N2" s="278"/>
      <c r="O2" s="278"/>
      <c r="P2" s="280"/>
    </row>
    <row r="3" spans="1:16" s="273" customFormat="1" ht="11.25">
      <c r="A3" s="282"/>
      <c r="B3" s="283"/>
      <c r="C3" s="283"/>
      <c r="D3" s="284"/>
      <c r="E3" s="285" t="s">
        <v>1</v>
      </c>
      <c r="F3" s="285" t="s">
        <v>2</v>
      </c>
      <c r="G3" s="285" t="s">
        <v>19</v>
      </c>
      <c r="H3" s="286" t="s">
        <v>6</v>
      </c>
      <c r="I3" s="286" t="s">
        <v>8</v>
      </c>
      <c r="J3" s="286" t="s">
        <v>9</v>
      </c>
      <c r="K3" s="286" t="s">
        <v>11</v>
      </c>
      <c r="L3" s="286" t="s">
        <v>12</v>
      </c>
      <c r="M3" s="286" t="s">
        <v>118</v>
      </c>
      <c r="N3" s="286" t="s">
        <v>13</v>
      </c>
      <c r="O3" s="286" t="s">
        <v>153</v>
      </c>
      <c r="P3" s="287" t="s">
        <v>13</v>
      </c>
    </row>
    <row r="4" spans="1:16" s="273" customFormat="1" ht="11.25">
      <c r="A4" s="282"/>
      <c r="B4" s="283"/>
      <c r="C4" s="283"/>
      <c r="D4" s="284"/>
      <c r="E4" s="288"/>
      <c r="F4" s="288"/>
      <c r="G4" s="288"/>
      <c r="H4" s="551" t="s">
        <v>199</v>
      </c>
      <c r="I4" s="551"/>
      <c r="J4" s="551"/>
      <c r="K4" s="551" t="s">
        <v>200</v>
      </c>
      <c r="L4" s="551"/>
      <c r="M4" s="551"/>
      <c r="N4" s="289"/>
      <c r="O4" s="290"/>
      <c r="P4" s="291"/>
    </row>
    <row r="5" spans="1:16" s="273" customFormat="1" ht="22.5">
      <c r="A5" s="292" t="s">
        <v>201</v>
      </c>
      <c r="B5" s="292" t="s">
        <v>202</v>
      </c>
      <c r="C5" s="292"/>
      <c r="D5" s="293" t="s">
        <v>0</v>
      </c>
      <c r="E5" s="294" t="s">
        <v>23</v>
      </c>
      <c r="F5" s="294" t="s">
        <v>24</v>
      </c>
      <c r="G5" s="295" t="s">
        <v>3</v>
      </c>
      <c r="H5" s="296" t="s">
        <v>25</v>
      </c>
      <c r="I5" s="296" t="s">
        <v>26</v>
      </c>
      <c r="J5" s="296" t="s">
        <v>117</v>
      </c>
      <c r="K5" s="296" t="s">
        <v>25</v>
      </c>
      <c r="L5" s="296" t="s">
        <v>26</v>
      </c>
      <c r="M5" s="296" t="s">
        <v>117</v>
      </c>
      <c r="N5" s="296" t="s">
        <v>152</v>
      </c>
      <c r="O5" s="296" t="s">
        <v>154</v>
      </c>
      <c r="P5" s="297" t="s">
        <v>141</v>
      </c>
    </row>
    <row r="6" spans="1:16" s="273" customFormat="1" ht="22.5">
      <c r="A6" s="298"/>
      <c r="B6" s="299"/>
      <c r="C6" s="299"/>
      <c r="D6" s="300"/>
      <c r="E6" s="301"/>
      <c r="F6" s="301"/>
      <c r="G6" s="302" t="s">
        <v>105</v>
      </c>
      <c r="H6" s="303"/>
      <c r="I6" s="303"/>
      <c r="J6" s="304"/>
      <c r="K6" s="303"/>
      <c r="L6" s="303"/>
      <c r="M6" s="304"/>
      <c r="N6" s="304"/>
      <c r="O6" s="304"/>
      <c r="P6" s="305" t="s">
        <v>203</v>
      </c>
    </row>
    <row r="7" spans="4:16" ht="11.25">
      <c r="D7" s="306"/>
      <c r="E7" s="307"/>
      <c r="F7" s="307"/>
      <c r="G7" s="308"/>
      <c r="H7" s="309"/>
      <c r="I7" s="309"/>
      <c r="J7" s="309"/>
      <c r="K7" s="309"/>
      <c r="L7" s="309"/>
      <c r="M7" s="309"/>
      <c r="N7" s="309"/>
      <c r="O7" s="309"/>
      <c r="P7" s="310"/>
    </row>
    <row r="8" spans="1:17" ht="11.25">
      <c r="A8" s="311">
        <v>2014</v>
      </c>
      <c r="B8" s="312" t="s">
        <v>97</v>
      </c>
      <c r="C8" s="312"/>
      <c r="D8" s="313" t="s">
        <v>60</v>
      </c>
      <c r="E8" s="314">
        <v>-93793955</v>
      </c>
      <c r="F8" s="314">
        <v>22876299</v>
      </c>
      <c r="G8" s="314">
        <v>-70917656</v>
      </c>
      <c r="H8" s="314">
        <v>288064954</v>
      </c>
      <c r="I8" s="314">
        <v>85317155</v>
      </c>
      <c r="J8" s="314">
        <v>26325334.368341517</v>
      </c>
      <c r="K8" s="314">
        <v>437674001</v>
      </c>
      <c r="L8" s="314">
        <v>86244588</v>
      </c>
      <c r="M8" s="314">
        <v>29547937.248989414</v>
      </c>
      <c r="N8" s="315">
        <v>953173969.6173309</v>
      </c>
      <c r="O8" s="315">
        <v>476586984.80866545</v>
      </c>
      <c r="P8" s="316">
        <v>-6.720286761997118</v>
      </c>
      <c r="Q8" s="317"/>
    </row>
    <row r="9" spans="1:17" ht="11.25">
      <c r="A9" s="311">
        <v>2013</v>
      </c>
      <c r="B9" s="312" t="s">
        <v>97</v>
      </c>
      <c r="C9" s="312"/>
      <c r="D9" s="313" t="s">
        <v>60</v>
      </c>
      <c r="E9" s="314">
        <v>207544394</v>
      </c>
      <c r="F9" s="314">
        <v>25534618</v>
      </c>
      <c r="G9" s="314">
        <v>233079012</v>
      </c>
      <c r="H9" s="314">
        <v>437674001</v>
      </c>
      <c r="I9" s="314">
        <v>86244588</v>
      </c>
      <c r="J9" s="314">
        <v>29547937.248989414</v>
      </c>
      <c r="K9" s="314">
        <v>363480931</v>
      </c>
      <c r="L9" s="314">
        <v>90644057</v>
      </c>
      <c r="M9" s="314">
        <v>29423190.873951882</v>
      </c>
      <c r="N9" s="315">
        <v>1037014705.1229414</v>
      </c>
      <c r="O9" s="315">
        <v>518507352.5614707</v>
      </c>
      <c r="P9" s="316">
        <v>2.2245990666953346</v>
      </c>
      <c r="Q9" s="317"/>
    </row>
    <row r="10" spans="1:17" ht="11.25">
      <c r="A10" s="311">
        <v>2012</v>
      </c>
      <c r="B10" s="312" t="s">
        <v>97</v>
      </c>
      <c r="C10" s="312"/>
      <c r="D10" s="313" t="s">
        <v>60</v>
      </c>
      <c r="E10" s="314">
        <v>146953301</v>
      </c>
      <c r="F10" s="314">
        <v>37409648</v>
      </c>
      <c r="G10" s="314">
        <v>184362949</v>
      </c>
      <c r="H10" s="314">
        <v>363480931</v>
      </c>
      <c r="I10" s="314">
        <v>90644057</v>
      </c>
      <c r="J10" s="314">
        <v>29423190.873951882</v>
      </c>
      <c r="K10" s="314">
        <v>449972940</v>
      </c>
      <c r="L10" s="314">
        <v>92326541</v>
      </c>
      <c r="M10" s="314">
        <v>33946245.726704724</v>
      </c>
      <c r="N10" s="315">
        <v>1059793905.6006566</v>
      </c>
      <c r="O10" s="315">
        <v>529896952.8003283</v>
      </c>
      <c r="P10" s="316">
        <v>2.874205233071686</v>
      </c>
      <c r="Q10" s="317"/>
    </row>
    <row r="11" spans="1:17" ht="11.25">
      <c r="A11" s="311">
        <v>2011</v>
      </c>
      <c r="B11" s="312" t="s">
        <v>97</v>
      </c>
      <c r="C11" s="312"/>
      <c r="D11" s="313" t="s">
        <v>60</v>
      </c>
      <c r="E11" s="314">
        <v>172966033</v>
      </c>
      <c r="F11" s="314">
        <v>42380812</v>
      </c>
      <c r="G11" s="314">
        <v>215346845</v>
      </c>
      <c r="H11" s="314">
        <v>449972940</v>
      </c>
      <c r="I11" s="314">
        <v>92326541</v>
      </c>
      <c r="J11" s="314">
        <v>33946245.726704724</v>
      </c>
      <c r="K11" s="314">
        <v>426491365</v>
      </c>
      <c r="L11" s="314">
        <v>83410081</v>
      </c>
      <c r="M11" s="314">
        <v>28855772.5706319</v>
      </c>
      <c r="N11" s="315">
        <v>1115002945.2973366</v>
      </c>
      <c r="O11" s="315">
        <v>557501472.6486683</v>
      </c>
      <c r="P11" s="316">
        <v>2.588853682294107</v>
      </c>
      <c r="Q11" s="317"/>
    </row>
    <row r="12" spans="1:17" ht="11.25">
      <c r="A12" s="311">
        <v>2010</v>
      </c>
      <c r="B12" s="312" t="s">
        <v>97</v>
      </c>
      <c r="C12" s="312"/>
      <c r="D12" s="313" t="s">
        <v>60</v>
      </c>
      <c r="E12" s="314">
        <v>83137961</v>
      </c>
      <c r="F12" s="314">
        <v>35052702</v>
      </c>
      <c r="G12" s="314">
        <v>118190663</v>
      </c>
      <c r="H12" s="314">
        <v>426491365</v>
      </c>
      <c r="I12" s="314">
        <v>83410081</v>
      </c>
      <c r="J12" s="314">
        <v>28855772.5706319</v>
      </c>
      <c r="K12" s="314">
        <v>452048448</v>
      </c>
      <c r="L12" s="314">
        <v>89711595</v>
      </c>
      <c r="M12" s="314">
        <v>27874185.798734475</v>
      </c>
      <c r="N12" s="315">
        <v>1108391447.3693664</v>
      </c>
      <c r="O12" s="315">
        <v>554195723.6846832</v>
      </c>
      <c r="P12" s="316">
        <v>4.688997502998043</v>
      </c>
      <c r="Q12" s="317"/>
    </row>
    <row r="13" spans="1:17" ht="11.25">
      <c r="A13" s="311">
        <v>2009</v>
      </c>
      <c r="B13" s="312" t="s">
        <v>97</v>
      </c>
      <c r="C13" s="312"/>
      <c r="D13" s="313" t="s">
        <v>60</v>
      </c>
      <c r="E13" s="314">
        <v>168607647</v>
      </c>
      <c r="F13" s="314">
        <v>43647697</v>
      </c>
      <c r="G13" s="314">
        <v>212255344</v>
      </c>
      <c r="H13" s="314">
        <v>452048448</v>
      </c>
      <c r="I13" s="314">
        <v>89711595</v>
      </c>
      <c r="J13" s="314">
        <v>27874185.798734475</v>
      </c>
      <c r="K13" s="314">
        <v>385491956</v>
      </c>
      <c r="L13" s="314">
        <v>90941964</v>
      </c>
      <c r="M13" s="314">
        <v>23493384.385566294</v>
      </c>
      <c r="N13" s="315">
        <v>1069561533.1843007</v>
      </c>
      <c r="O13" s="315">
        <v>534780766.59215033</v>
      </c>
      <c r="P13" s="316">
        <v>2.5195161474575185</v>
      </c>
      <c r="Q13" s="317"/>
    </row>
    <row r="14" spans="1:17" ht="11.25">
      <c r="A14" s="311">
        <v>2008</v>
      </c>
      <c r="B14" s="312" t="s">
        <v>97</v>
      </c>
      <c r="D14" s="312" t="s">
        <v>60</v>
      </c>
      <c r="E14" s="314">
        <v>185184799</v>
      </c>
      <c r="F14" s="314">
        <v>52355602</v>
      </c>
      <c r="G14" s="314">
        <v>237540401</v>
      </c>
      <c r="H14" s="314">
        <v>385491956</v>
      </c>
      <c r="I14" s="314">
        <v>90941964</v>
      </c>
      <c r="J14" s="314">
        <v>23493384.385566294</v>
      </c>
      <c r="K14" s="314">
        <v>401795233</v>
      </c>
      <c r="L14" s="314">
        <v>73975035</v>
      </c>
      <c r="M14" s="314">
        <v>20433815.594008703</v>
      </c>
      <c r="N14" s="314">
        <v>996131387.9795749</v>
      </c>
      <c r="O14" s="315">
        <v>498065693.98978746</v>
      </c>
      <c r="P14" s="318">
        <v>2.096762032450166</v>
      </c>
      <c r="Q14" s="317"/>
    </row>
    <row r="15" spans="1:17" ht="11.25">
      <c r="A15" s="311">
        <v>2007</v>
      </c>
      <c r="B15" s="312" t="s">
        <v>97</v>
      </c>
      <c r="D15" s="312" t="s">
        <v>60</v>
      </c>
      <c r="E15" s="314">
        <v>59457533</v>
      </c>
      <c r="F15" s="314">
        <v>40979890</v>
      </c>
      <c r="G15" s="314">
        <v>100437423</v>
      </c>
      <c r="H15" s="314">
        <v>401795233</v>
      </c>
      <c r="I15" s="314">
        <v>73975035</v>
      </c>
      <c r="J15" s="314">
        <v>20433815.594008703</v>
      </c>
      <c r="K15" s="314">
        <v>490369582</v>
      </c>
      <c r="L15" s="314">
        <v>67229064</v>
      </c>
      <c r="M15" s="314">
        <v>22421141.183775906</v>
      </c>
      <c r="N15" s="314">
        <v>1076223870.7777846</v>
      </c>
      <c r="O15" s="315">
        <v>538111935.3888923</v>
      </c>
      <c r="P15" s="318">
        <v>5.357683613496259</v>
      </c>
      <c r="Q15" s="317"/>
    </row>
    <row r="16" spans="11:15" ht="11.25">
      <c r="K16" s="321"/>
      <c r="L16" s="321"/>
      <c r="M16" s="321"/>
      <c r="N16" s="321"/>
      <c r="O16" s="321"/>
    </row>
    <row r="17" spans="4:16" ht="11.25">
      <c r="D17" s="323" t="s">
        <v>204</v>
      </c>
      <c r="E17" s="324">
        <v>-93793955</v>
      </c>
      <c r="F17" s="324">
        <v>22876299</v>
      </c>
      <c r="G17" s="324">
        <v>-70917656</v>
      </c>
      <c r="H17" s="324">
        <v>288064954</v>
      </c>
      <c r="I17" s="324">
        <v>85317155</v>
      </c>
      <c r="J17" s="324">
        <v>26325334.368341517</v>
      </c>
      <c r="K17" s="324">
        <v>437674001</v>
      </c>
      <c r="L17" s="324">
        <v>86244588</v>
      </c>
      <c r="M17" s="324">
        <v>29547937.248989414</v>
      </c>
      <c r="N17" s="325"/>
      <c r="O17" s="325"/>
      <c r="P17" s="326">
        <v>-6.720286761997118</v>
      </c>
    </row>
    <row r="18" spans="4:16" ht="11.25">
      <c r="D18" s="323" t="s">
        <v>205</v>
      </c>
      <c r="E18" s="324">
        <v>56875219.5</v>
      </c>
      <c r="F18" s="324">
        <v>24205458.5</v>
      </c>
      <c r="G18" s="324">
        <v>81080678</v>
      </c>
      <c r="H18" s="324">
        <v>362869477.5</v>
      </c>
      <c r="I18" s="324">
        <v>85780871.5</v>
      </c>
      <c r="J18" s="324">
        <v>27936635.808665466</v>
      </c>
      <c r="K18" s="324">
        <v>400577466</v>
      </c>
      <c r="L18" s="324">
        <v>88444322.5</v>
      </c>
      <c r="M18" s="324">
        <v>29485564.06147065</v>
      </c>
      <c r="N18" s="325"/>
      <c r="O18" s="325"/>
      <c r="P18" s="326">
        <v>6.136445586765666</v>
      </c>
    </row>
    <row r="19" spans="4:16" ht="11.25">
      <c r="D19" s="323" t="s">
        <v>206</v>
      </c>
      <c r="E19" s="324">
        <v>86901246.66666667</v>
      </c>
      <c r="F19" s="324">
        <v>28606855</v>
      </c>
      <c r="G19" s="324">
        <v>115508101.66666667</v>
      </c>
      <c r="H19" s="324">
        <v>363073295.3333333</v>
      </c>
      <c r="I19" s="324">
        <v>87401933.33333333</v>
      </c>
      <c r="J19" s="324">
        <v>28432154.16376094</v>
      </c>
      <c r="K19" s="324">
        <v>417042624</v>
      </c>
      <c r="L19" s="324">
        <v>89738395.33333333</v>
      </c>
      <c r="M19" s="324">
        <v>30972457.94988201</v>
      </c>
      <c r="N19" s="325"/>
      <c r="O19" s="325"/>
      <c r="P19" s="326">
        <v>4.400820572082136</v>
      </c>
    </row>
    <row r="20" spans="4:16" ht="11.25">
      <c r="D20" s="323" t="s">
        <v>207</v>
      </c>
      <c r="E20" s="324">
        <v>108417443.25</v>
      </c>
      <c r="F20" s="324">
        <v>32050344.25</v>
      </c>
      <c r="G20" s="324">
        <v>140467787.5</v>
      </c>
      <c r="H20" s="324">
        <v>384798206.5</v>
      </c>
      <c r="I20" s="324">
        <v>88633085.25</v>
      </c>
      <c r="J20" s="324">
        <v>29810677.054496884</v>
      </c>
      <c r="K20" s="324">
        <v>419404809.25</v>
      </c>
      <c r="L20" s="324">
        <v>88156316.75</v>
      </c>
      <c r="M20" s="324">
        <v>30443286.60506948</v>
      </c>
      <c r="N20" s="325"/>
      <c r="O20" s="325"/>
      <c r="P20" s="326">
        <v>3.706352893931523</v>
      </c>
    </row>
    <row r="21" spans="4:16" ht="11.25">
      <c r="D21" s="323" t="s">
        <v>208</v>
      </c>
      <c r="E21" s="324">
        <v>103361546.8</v>
      </c>
      <c r="F21" s="324">
        <v>32650815.8</v>
      </c>
      <c r="G21" s="324">
        <v>136012362.6</v>
      </c>
      <c r="H21" s="324">
        <v>393136838.2</v>
      </c>
      <c r="I21" s="324">
        <v>87588484.4</v>
      </c>
      <c r="J21" s="324">
        <v>29619696.157723885</v>
      </c>
      <c r="K21" s="324">
        <v>425933537</v>
      </c>
      <c r="L21" s="324">
        <v>88467372.4</v>
      </c>
      <c r="M21" s="324">
        <v>29929466.443802483</v>
      </c>
      <c r="N21" s="325"/>
      <c r="O21" s="325"/>
      <c r="P21" s="326">
        <v>3.8771306315118976</v>
      </c>
    </row>
    <row r="22" spans="4:16" ht="11.25">
      <c r="D22" s="323" t="s">
        <v>209</v>
      </c>
      <c r="E22" s="324">
        <v>114235896.83333333</v>
      </c>
      <c r="F22" s="324">
        <v>34483629.333333336</v>
      </c>
      <c r="G22" s="324">
        <v>148719526.16666666</v>
      </c>
      <c r="H22" s="324">
        <v>402955439.8333333</v>
      </c>
      <c r="I22" s="324">
        <v>87942336.16666667</v>
      </c>
      <c r="J22" s="324">
        <v>29328777.764558986</v>
      </c>
      <c r="K22" s="324">
        <v>419193273.5</v>
      </c>
      <c r="L22" s="324">
        <v>88879804.33333333</v>
      </c>
      <c r="M22" s="324">
        <v>28856786.100763116</v>
      </c>
      <c r="N22" s="325"/>
      <c r="O22" s="325"/>
      <c r="P22" s="326">
        <v>3.554195084356051</v>
      </c>
    </row>
    <row r="23" spans="4:16" ht="11.25">
      <c r="D23" s="323" t="s">
        <v>210</v>
      </c>
      <c r="E23" s="324">
        <v>124371454.28571428</v>
      </c>
      <c r="F23" s="324">
        <v>37036768.28571428</v>
      </c>
      <c r="G23" s="324">
        <v>161408222.57142857</v>
      </c>
      <c r="H23" s="324">
        <v>400460656.4285714</v>
      </c>
      <c r="I23" s="324">
        <v>88370854.42857143</v>
      </c>
      <c r="J23" s="324">
        <v>28495150.138988603</v>
      </c>
      <c r="K23" s="324">
        <v>416707839.14285713</v>
      </c>
      <c r="L23" s="324">
        <v>86750551.57142857</v>
      </c>
      <c r="M23" s="324">
        <v>27653504.599798203</v>
      </c>
      <c r="N23" s="325"/>
      <c r="O23" s="325"/>
      <c r="P23" s="326">
        <v>3.2477854585327766</v>
      </c>
    </row>
    <row r="24" spans="4:16" ht="11.25">
      <c r="D24" s="323" t="s">
        <v>211</v>
      </c>
      <c r="E24" s="324">
        <v>116257214.125</v>
      </c>
      <c r="F24" s="324">
        <v>37529658.5</v>
      </c>
      <c r="G24" s="324">
        <v>153786872.625</v>
      </c>
      <c r="H24" s="324">
        <v>400627478.5</v>
      </c>
      <c r="I24" s="324">
        <v>86571377</v>
      </c>
      <c r="J24" s="324">
        <v>27487483.320866115</v>
      </c>
      <c r="K24" s="324">
        <v>425915557</v>
      </c>
      <c r="L24" s="324">
        <v>84310365.625</v>
      </c>
      <c r="M24" s="324">
        <v>26999459.172795415</v>
      </c>
      <c r="N24" s="325"/>
      <c r="O24" s="325"/>
      <c r="P24" s="326">
        <v>3.4200309254733487</v>
      </c>
    </row>
    <row r="25" spans="11:15" ht="11.25">
      <c r="K25" s="321"/>
      <c r="L25" s="321"/>
      <c r="M25" s="321"/>
      <c r="N25" s="321"/>
      <c r="O25" s="321"/>
    </row>
    <row r="26" spans="11:15" ht="11.25">
      <c r="K26" s="321"/>
      <c r="L26" s="321"/>
      <c r="M26" s="321"/>
      <c r="N26" s="321"/>
      <c r="O26" s="321"/>
    </row>
    <row r="27" spans="1:15" ht="11.25">
      <c r="A27" s="327" t="s">
        <v>149</v>
      </c>
      <c r="D27" s="328" t="s">
        <v>212</v>
      </c>
      <c r="F27" s="329"/>
      <c r="G27" s="330"/>
      <c r="H27" s="330"/>
      <c r="I27" s="330"/>
      <c r="J27" s="330"/>
      <c r="K27" s="330"/>
      <c r="L27" s="330"/>
      <c r="M27" s="330"/>
      <c r="N27" s="321"/>
      <c r="O27" s="321"/>
    </row>
    <row r="28" spans="2:15" ht="11.25">
      <c r="B28" s="331"/>
      <c r="D28" s="328" t="s">
        <v>150</v>
      </c>
      <c r="F28" s="329"/>
      <c r="G28" s="329"/>
      <c r="H28" s="331"/>
      <c r="I28" s="331"/>
      <c r="J28" s="331"/>
      <c r="K28" s="332"/>
      <c r="L28" s="321"/>
      <c r="M28" s="321"/>
      <c r="N28" s="321"/>
      <c r="O28" s="321"/>
    </row>
    <row r="29" spans="2:15" ht="11.25">
      <c r="B29" s="333"/>
      <c r="C29" s="333"/>
      <c r="D29" s="334"/>
      <c r="E29" s="329"/>
      <c r="F29" s="329"/>
      <c r="G29" s="329"/>
      <c r="H29" s="329"/>
      <c r="I29" s="329"/>
      <c r="J29" s="329"/>
      <c r="K29" s="329"/>
      <c r="L29" s="329"/>
      <c r="M29" s="329"/>
      <c r="N29" s="321"/>
      <c r="O29" s="321"/>
    </row>
    <row r="30" spans="2:15" ht="11.25">
      <c r="B30" s="335"/>
      <c r="C30" s="335"/>
      <c r="D30" s="336"/>
      <c r="E30" s="329"/>
      <c r="F30" s="329"/>
      <c r="G30" s="329"/>
      <c r="H30" s="331"/>
      <c r="I30" s="331"/>
      <c r="J30" s="331"/>
      <c r="K30" s="332"/>
      <c r="L30" s="321"/>
      <c r="M30" s="321"/>
      <c r="N30" s="321"/>
      <c r="O30" s="321"/>
    </row>
    <row r="31" spans="3:15" ht="11.25">
      <c r="C31" s="335"/>
      <c r="D31" s="334"/>
      <c r="E31" s="329"/>
      <c r="F31" s="329"/>
      <c r="G31" s="329"/>
      <c r="H31" s="331"/>
      <c r="I31" s="331"/>
      <c r="J31" s="331"/>
      <c r="K31" s="332"/>
      <c r="L31" s="321"/>
      <c r="M31" s="321"/>
      <c r="N31" s="321"/>
      <c r="O31" s="321"/>
    </row>
    <row r="32" spans="11:15" ht="11.25">
      <c r="K32" s="321"/>
      <c r="L32" s="321"/>
      <c r="M32" s="321"/>
      <c r="N32" s="321"/>
      <c r="O32" s="321"/>
    </row>
    <row r="33" spans="11:15" ht="11.25">
      <c r="K33" s="321"/>
      <c r="L33" s="321"/>
      <c r="M33" s="321"/>
      <c r="N33" s="321"/>
      <c r="O33" s="321"/>
    </row>
    <row r="34" spans="5:16" ht="11.25">
      <c r="E34" s="281"/>
      <c r="F34" s="281"/>
      <c r="G34" s="281"/>
      <c r="P34" s="281"/>
    </row>
    <row r="35" spans="11:15" ht="11.25">
      <c r="K35" s="321"/>
      <c r="L35" s="321"/>
      <c r="M35" s="321"/>
      <c r="N35" s="321"/>
      <c r="O35" s="321"/>
    </row>
    <row r="36" spans="11:15" ht="11.25">
      <c r="K36" s="321"/>
      <c r="L36" s="321"/>
      <c r="M36" s="321"/>
      <c r="N36" s="321"/>
      <c r="O36" s="321"/>
    </row>
    <row r="37" spans="11:15" ht="11.25">
      <c r="K37" s="321"/>
      <c r="L37" s="321"/>
      <c r="M37" s="321"/>
      <c r="N37" s="321"/>
      <c r="O37" s="321"/>
    </row>
    <row r="38" spans="11:15" ht="11.25">
      <c r="K38" s="321"/>
      <c r="L38" s="321"/>
      <c r="M38" s="321"/>
      <c r="N38" s="321"/>
      <c r="O38" s="321"/>
    </row>
    <row r="39" spans="11:15" ht="11.25">
      <c r="K39" s="321"/>
      <c r="L39" s="321"/>
      <c r="M39" s="321"/>
      <c r="N39" s="321"/>
      <c r="O39" s="321"/>
    </row>
    <row r="40" spans="11:15" ht="11.25">
      <c r="K40" s="321"/>
      <c r="L40" s="321"/>
      <c r="M40" s="321"/>
      <c r="N40" s="321"/>
      <c r="O40" s="321"/>
    </row>
    <row r="41" spans="11:15" ht="11.25">
      <c r="K41" s="321"/>
      <c r="L41" s="321"/>
      <c r="M41" s="321"/>
      <c r="N41" s="321"/>
      <c r="O41" s="321"/>
    </row>
    <row r="42" spans="11:15" ht="11.25">
      <c r="K42" s="321"/>
      <c r="L42" s="321"/>
      <c r="M42" s="321"/>
      <c r="N42" s="321"/>
      <c r="O42" s="321"/>
    </row>
    <row r="43" spans="11:15" ht="11.25">
      <c r="K43" s="321"/>
      <c r="L43" s="321"/>
      <c r="M43" s="321"/>
      <c r="N43" s="321"/>
      <c r="O43" s="321"/>
    </row>
    <row r="44" spans="11:15" ht="11.25">
      <c r="K44" s="321"/>
      <c r="L44" s="321"/>
      <c r="M44" s="321"/>
      <c r="N44" s="321"/>
      <c r="O44" s="321"/>
    </row>
    <row r="45" spans="11:15" ht="11.25">
      <c r="K45" s="321"/>
      <c r="L45" s="321"/>
      <c r="M45" s="321"/>
      <c r="N45" s="321"/>
      <c r="O45" s="321"/>
    </row>
    <row r="46" spans="11:15" ht="11.25">
      <c r="K46" s="321"/>
      <c r="L46" s="321"/>
      <c r="M46" s="321"/>
      <c r="N46" s="321"/>
      <c r="O46" s="321"/>
    </row>
    <row r="47" spans="11:15" ht="11.25">
      <c r="K47" s="321"/>
      <c r="L47" s="321"/>
      <c r="M47" s="321"/>
      <c r="N47" s="321"/>
      <c r="O47" s="321"/>
    </row>
    <row r="48" spans="2:15" s="322" customFormat="1" ht="11.25">
      <c r="B48" s="281"/>
      <c r="C48" s="281"/>
      <c r="D48" s="319"/>
      <c r="E48" s="320"/>
      <c r="F48" s="320"/>
      <c r="G48" s="320"/>
      <c r="H48" s="281"/>
      <c r="I48" s="281"/>
      <c r="J48" s="281"/>
      <c r="K48" s="321"/>
      <c r="L48" s="321"/>
      <c r="M48" s="321"/>
      <c r="N48" s="321"/>
      <c r="O48" s="321"/>
    </row>
    <row r="49" spans="2:15" s="322" customFormat="1" ht="11.25">
      <c r="B49" s="281"/>
      <c r="C49" s="281"/>
      <c r="D49" s="319"/>
      <c r="E49" s="320"/>
      <c r="F49" s="320"/>
      <c r="G49" s="320"/>
      <c r="H49" s="281"/>
      <c r="I49" s="281"/>
      <c r="J49" s="281"/>
      <c r="K49" s="321"/>
      <c r="L49" s="321"/>
      <c r="M49" s="321"/>
      <c r="N49" s="321"/>
      <c r="O49" s="321"/>
    </row>
    <row r="50" spans="2:15" s="322" customFormat="1" ht="11.25">
      <c r="B50" s="281"/>
      <c r="C50" s="281"/>
      <c r="D50" s="319"/>
      <c r="E50" s="320"/>
      <c r="F50" s="320"/>
      <c r="G50" s="320"/>
      <c r="H50" s="281"/>
      <c r="I50" s="281"/>
      <c r="J50" s="281"/>
      <c r="K50" s="321"/>
      <c r="L50" s="321"/>
      <c r="M50" s="321"/>
      <c r="N50" s="321"/>
      <c r="O50" s="321"/>
    </row>
    <row r="51" spans="2:15" s="322" customFormat="1" ht="11.25">
      <c r="B51" s="281"/>
      <c r="C51" s="281"/>
      <c r="D51" s="319"/>
      <c r="E51" s="320"/>
      <c r="F51" s="320"/>
      <c r="G51" s="320"/>
      <c r="H51" s="281"/>
      <c r="I51" s="281"/>
      <c r="J51" s="281"/>
      <c r="K51" s="321"/>
      <c r="L51" s="321"/>
      <c r="M51" s="321"/>
      <c r="N51" s="321"/>
      <c r="O51" s="321"/>
    </row>
    <row r="52" spans="2:15" s="322" customFormat="1" ht="11.25">
      <c r="B52" s="281"/>
      <c r="C52" s="281"/>
      <c r="D52" s="319"/>
      <c r="E52" s="320"/>
      <c r="F52" s="320"/>
      <c r="G52" s="320"/>
      <c r="H52" s="281"/>
      <c r="I52" s="281"/>
      <c r="J52" s="281"/>
      <c r="K52" s="321"/>
      <c r="L52" s="321"/>
      <c r="M52" s="321"/>
      <c r="N52" s="321"/>
      <c r="O52" s="321"/>
    </row>
    <row r="53" spans="2:15" s="322" customFormat="1" ht="11.25">
      <c r="B53" s="281"/>
      <c r="C53" s="281"/>
      <c r="D53" s="319"/>
      <c r="E53" s="320"/>
      <c r="F53" s="320"/>
      <c r="G53" s="320"/>
      <c r="H53" s="281"/>
      <c r="I53" s="281"/>
      <c r="J53" s="281"/>
      <c r="K53" s="321"/>
      <c r="L53" s="321"/>
      <c r="M53" s="321"/>
      <c r="N53" s="321"/>
      <c r="O53" s="321"/>
    </row>
    <row r="54" spans="2:15" s="322" customFormat="1" ht="11.25">
      <c r="B54" s="281"/>
      <c r="C54" s="281"/>
      <c r="D54" s="319"/>
      <c r="E54" s="320"/>
      <c r="F54" s="320"/>
      <c r="G54" s="320"/>
      <c r="H54" s="281"/>
      <c r="I54" s="281"/>
      <c r="J54" s="281"/>
      <c r="K54" s="321"/>
      <c r="L54" s="321"/>
      <c r="M54" s="321"/>
      <c r="N54" s="321"/>
      <c r="O54" s="321"/>
    </row>
    <row r="55" spans="2:15" s="322" customFormat="1" ht="11.25">
      <c r="B55" s="281"/>
      <c r="C55" s="281"/>
      <c r="D55" s="319"/>
      <c r="E55" s="320"/>
      <c r="F55" s="320"/>
      <c r="G55" s="320"/>
      <c r="H55" s="281"/>
      <c r="I55" s="281"/>
      <c r="J55" s="281"/>
      <c r="K55" s="321"/>
      <c r="L55" s="321"/>
      <c r="M55" s="321"/>
      <c r="N55" s="321"/>
      <c r="O55" s="321"/>
    </row>
    <row r="56" spans="2:15" s="322" customFormat="1" ht="11.25">
      <c r="B56" s="281"/>
      <c r="C56" s="281"/>
      <c r="D56" s="319"/>
      <c r="E56" s="320"/>
      <c r="F56" s="320"/>
      <c r="G56" s="320"/>
      <c r="H56" s="281"/>
      <c r="I56" s="281"/>
      <c r="J56" s="281"/>
      <c r="K56" s="321"/>
      <c r="L56" s="321"/>
      <c r="M56" s="321"/>
      <c r="N56" s="321"/>
      <c r="O56" s="321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zoomScale="115" zoomScaleNormal="115" zoomScalePageLayoutView="0" workbookViewId="0" topLeftCell="A1">
      <selection activeCell="G12" sqref="G12"/>
    </sheetView>
  </sheetViews>
  <sheetFormatPr defaultColWidth="9.28125" defaultRowHeight="12.75"/>
  <cols>
    <col min="1" max="1" width="4.57421875" style="281" bestFit="1" customWidth="1"/>
    <col min="2" max="2" width="6.140625" style="281" customWidth="1"/>
    <col min="3" max="3" width="1.8515625" style="281" customWidth="1"/>
    <col min="4" max="4" width="13.7109375" style="319" customWidth="1"/>
    <col min="5" max="5" width="11.28125" style="320" bestFit="1" customWidth="1"/>
    <col min="6" max="6" width="9.8515625" style="320" bestFit="1" customWidth="1"/>
    <col min="7" max="7" width="12.7109375" style="320" bestFit="1" customWidth="1"/>
    <col min="8" max="8" width="13.28125" style="281" bestFit="1" customWidth="1"/>
    <col min="9" max="9" width="14.7109375" style="281" customWidth="1"/>
    <col min="10" max="10" width="11.28125" style="281" bestFit="1" customWidth="1"/>
    <col min="11" max="11" width="13.28125" style="281" bestFit="1" customWidth="1"/>
    <col min="12" max="12" width="14.7109375" style="281" customWidth="1"/>
    <col min="13" max="13" width="11.28125" style="281" bestFit="1" customWidth="1"/>
    <col min="14" max="14" width="13.28125" style="281" hidden="1" customWidth="1"/>
    <col min="15" max="15" width="10.28125" style="281" hidden="1" customWidth="1"/>
    <col min="16" max="16" width="16.28125" style="322" customWidth="1"/>
    <col min="17" max="17" width="10.57421875" style="281" bestFit="1" customWidth="1"/>
    <col min="18" max="16384" width="9.28125" style="281" customWidth="1"/>
  </cols>
  <sheetData>
    <row r="1" spans="1:16" s="273" customFormat="1" ht="11.25">
      <c r="A1" s="550" t="s">
        <v>194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1.25">
      <c r="A2" s="274"/>
      <c r="B2" s="275"/>
      <c r="C2" s="275"/>
      <c r="D2" s="276"/>
      <c r="E2" s="277"/>
      <c r="F2" s="277"/>
      <c r="G2" s="277"/>
      <c r="H2" s="275"/>
      <c r="I2" s="275"/>
      <c r="J2" s="278"/>
      <c r="K2" s="279"/>
      <c r="L2" s="279"/>
      <c r="M2" s="278"/>
      <c r="N2" s="278"/>
      <c r="O2" s="278"/>
      <c r="P2" s="280"/>
    </row>
    <row r="3" spans="1:16" s="273" customFormat="1" ht="11.25">
      <c r="A3" s="282"/>
      <c r="B3" s="283"/>
      <c r="C3" s="283"/>
      <c r="D3" s="284"/>
      <c r="E3" s="285" t="s">
        <v>1</v>
      </c>
      <c r="F3" s="285" t="s">
        <v>2</v>
      </c>
      <c r="G3" s="285" t="s">
        <v>19</v>
      </c>
      <c r="H3" s="286" t="s">
        <v>6</v>
      </c>
      <c r="I3" s="286" t="s">
        <v>8</v>
      </c>
      <c r="J3" s="286" t="s">
        <v>9</v>
      </c>
      <c r="K3" s="286" t="s">
        <v>11</v>
      </c>
      <c r="L3" s="286" t="s">
        <v>12</v>
      </c>
      <c r="M3" s="286" t="s">
        <v>118</v>
      </c>
      <c r="N3" s="286" t="s">
        <v>13</v>
      </c>
      <c r="O3" s="286" t="s">
        <v>153</v>
      </c>
      <c r="P3" s="287" t="s">
        <v>13</v>
      </c>
    </row>
    <row r="4" spans="1:16" s="273" customFormat="1" ht="11.25">
      <c r="A4" s="282"/>
      <c r="B4" s="283"/>
      <c r="C4" s="283"/>
      <c r="D4" s="284"/>
      <c r="E4" s="288"/>
      <c r="F4" s="288"/>
      <c r="G4" s="288"/>
      <c r="H4" s="551" t="s">
        <v>199</v>
      </c>
      <c r="I4" s="551"/>
      <c r="J4" s="551"/>
      <c r="K4" s="551" t="s">
        <v>200</v>
      </c>
      <c r="L4" s="551"/>
      <c r="M4" s="551"/>
      <c r="N4" s="289"/>
      <c r="O4" s="290"/>
      <c r="P4" s="291"/>
    </row>
    <row r="5" spans="1:16" s="273" customFormat="1" ht="22.5">
      <c r="A5" s="292" t="s">
        <v>201</v>
      </c>
      <c r="B5" s="292" t="s">
        <v>202</v>
      </c>
      <c r="C5" s="292"/>
      <c r="D5" s="293" t="s">
        <v>0</v>
      </c>
      <c r="E5" s="294" t="s">
        <v>23</v>
      </c>
      <c r="F5" s="294" t="s">
        <v>24</v>
      </c>
      <c r="G5" s="295" t="s">
        <v>3</v>
      </c>
      <c r="H5" s="296" t="s">
        <v>25</v>
      </c>
      <c r="I5" s="296" t="s">
        <v>26</v>
      </c>
      <c r="J5" s="296" t="s">
        <v>117</v>
      </c>
      <c r="K5" s="296" t="s">
        <v>25</v>
      </c>
      <c r="L5" s="296" t="s">
        <v>26</v>
      </c>
      <c r="M5" s="296" t="s">
        <v>117</v>
      </c>
      <c r="N5" s="296" t="s">
        <v>152</v>
      </c>
      <c r="O5" s="296" t="s">
        <v>154</v>
      </c>
      <c r="P5" s="297" t="s">
        <v>141</v>
      </c>
    </row>
    <row r="6" spans="1:16" s="273" customFormat="1" ht="22.5">
      <c r="A6" s="298"/>
      <c r="B6" s="299"/>
      <c r="C6" s="299"/>
      <c r="D6" s="300"/>
      <c r="E6" s="301"/>
      <c r="F6" s="301"/>
      <c r="G6" s="302" t="s">
        <v>105</v>
      </c>
      <c r="H6" s="303"/>
      <c r="I6" s="303"/>
      <c r="J6" s="304"/>
      <c r="K6" s="303"/>
      <c r="L6" s="303"/>
      <c r="M6" s="304"/>
      <c r="N6" s="304"/>
      <c r="O6" s="304"/>
      <c r="P6" s="305" t="s">
        <v>203</v>
      </c>
    </row>
    <row r="7" spans="4:16" ht="11.25">
      <c r="D7" s="306"/>
      <c r="E7" s="307"/>
      <c r="F7" s="307"/>
      <c r="G7" s="308"/>
      <c r="H7" s="309"/>
      <c r="I7" s="309"/>
      <c r="J7" s="309"/>
      <c r="K7" s="309"/>
      <c r="L7" s="309"/>
      <c r="M7" s="309"/>
      <c r="N7" s="309"/>
      <c r="O7" s="309"/>
      <c r="P7" s="310"/>
    </row>
    <row r="8" spans="1:17" ht="11.25">
      <c r="A8" s="311">
        <v>2014</v>
      </c>
      <c r="B8" s="312" t="s">
        <v>99</v>
      </c>
      <c r="C8" s="312"/>
      <c r="D8" s="313" t="s">
        <v>62</v>
      </c>
      <c r="E8" s="314">
        <v>3670288</v>
      </c>
      <c r="F8" s="314">
        <v>453328</v>
      </c>
      <c r="G8" s="314">
        <v>4123616</v>
      </c>
      <c r="H8" s="314">
        <v>38777931</v>
      </c>
      <c r="I8" s="314">
        <v>1859877</v>
      </c>
      <c r="J8" s="314">
        <v>1642668.203339329</v>
      </c>
      <c r="K8" s="314">
        <v>88910703</v>
      </c>
      <c r="L8" s="314">
        <v>2301759</v>
      </c>
      <c r="M8" s="314">
        <v>4211331.493765448</v>
      </c>
      <c r="N8" s="315">
        <v>137704269.69710478</v>
      </c>
      <c r="O8" s="315">
        <v>68852134.84855239</v>
      </c>
      <c r="P8" s="316">
        <v>16.697028736078334</v>
      </c>
      <c r="Q8" s="317"/>
    </row>
    <row r="9" spans="1:17" ht="11.25">
      <c r="A9" s="311">
        <v>2013</v>
      </c>
      <c r="B9" s="312" t="s">
        <v>99</v>
      </c>
      <c r="C9" s="312"/>
      <c r="D9" s="313" t="s">
        <v>62</v>
      </c>
      <c r="E9" s="314">
        <v>85251287</v>
      </c>
      <c r="F9" s="314">
        <v>771541</v>
      </c>
      <c r="G9" s="314">
        <v>86022828</v>
      </c>
      <c r="H9" s="314">
        <v>88910703</v>
      </c>
      <c r="I9" s="314">
        <v>2301759</v>
      </c>
      <c r="J9" s="314">
        <v>4211331.493765448</v>
      </c>
      <c r="K9" s="314">
        <v>37290419</v>
      </c>
      <c r="L9" s="314">
        <v>2302867</v>
      </c>
      <c r="M9" s="314">
        <v>1809963.5966661351</v>
      </c>
      <c r="N9" s="315">
        <v>136827043.09043157</v>
      </c>
      <c r="O9" s="315">
        <v>68413521.54521579</v>
      </c>
      <c r="P9" s="316">
        <v>0.7952949599054775</v>
      </c>
      <c r="Q9" s="317"/>
    </row>
    <row r="10" spans="1:17" ht="11.25">
      <c r="A10" s="311">
        <v>2012</v>
      </c>
      <c r="B10" s="312" t="s">
        <v>99</v>
      </c>
      <c r="C10" s="312"/>
      <c r="D10" s="313" t="s">
        <v>62</v>
      </c>
      <c r="E10" s="314">
        <v>42967850</v>
      </c>
      <c r="F10" s="314">
        <v>1485800</v>
      </c>
      <c r="G10" s="314">
        <v>44453650</v>
      </c>
      <c r="H10" s="314">
        <v>37290419</v>
      </c>
      <c r="I10" s="314">
        <v>2302867</v>
      </c>
      <c r="J10" s="314">
        <v>1809963.5966661351</v>
      </c>
      <c r="K10" s="314">
        <v>27669868</v>
      </c>
      <c r="L10" s="314">
        <v>1364956</v>
      </c>
      <c r="M10" s="314">
        <v>1600107.9571067095</v>
      </c>
      <c r="N10" s="315">
        <v>72038181.55377284</v>
      </c>
      <c r="O10" s="315">
        <v>36019090.77688642</v>
      </c>
      <c r="P10" s="316">
        <v>0.8102617170218063</v>
      </c>
      <c r="Q10" s="317"/>
    </row>
    <row r="11" spans="1:17" ht="11.25">
      <c r="A11" s="311">
        <v>2011</v>
      </c>
      <c r="B11" s="312" t="s">
        <v>99</v>
      </c>
      <c r="C11" s="312"/>
      <c r="D11" s="313" t="s">
        <v>62</v>
      </c>
      <c r="E11" s="314">
        <v>22533194</v>
      </c>
      <c r="F11" s="314">
        <v>527353</v>
      </c>
      <c r="G11" s="314">
        <v>23060547</v>
      </c>
      <c r="H11" s="314">
        <v>27669868</v>
      </c>
      <c r="I11" s="314">
        <v>1364956</v>
      </c>
      <c r="J11" s="314">
        <v>1600107.9571067095</v>
      </c>
      <c r="K11" s="314">
        <v>36191974</v>
      </c>
      <c r="L11" s="314">
        <v>1745684</v>
      </c>
      <c r="M11" s="314">
        <v>2268910.7298551574</v>
      </c>
      <c r="N11" s="315">
        <v>70841500.68696186</v>
      </c>
      <c r="O11" s="315">
        <v>35420750.34348093</v>
      </c>
      <c r="P11" s="316">
        <v>1.535989165542384</v>
      </c>
      <c r="Q11" s="317"/>
    </row>
    <row r="12" spans="1:17" ht="11.25">
      <c r="A12" s="311">
        <v>2010</v>
      </c>
      <c r="B12" s="312" t="s">
        <v>99</v>
      </c>
      <c r="C12" s="312"/>
      <c r="D12" s="313" t="s">
        <v>62</v>
      </c>
      <c r="E12" s="314">
        <v>29478564</v>
      </c>
      <c r="F12" s="314">
        <v>538089</v>
      </c>
      <c r="G12" s="314">
        <v>30016653</v>
      </c>
      <c r="H12" s="314">
        <v>36191974</v>
      </c>
      <c r="I12" s="314">
        <v>1745684</v>
      </c>
      <c r="J12" s="314">
        <v>2268910.7298551574</v>
      </c>
      <c r="K12" s="314">
        <v>44833300</v>
      </c>
      <c r="L12" s="314">
        <v>2189675</v>
      </c>
      <c r="M12" s="314">
        <v>3608118.3398163877</v>
      </c>
      <c r="N12" s="315">
        <v>90837662.06967154</v>
      </c>
      <c r="O12" s="315">
        <v>45418831.03483577</v>
      </c>
      <c r="P12" s="316">
        <v>1.5131211009713765</v>
      </c>
      <c r="Q12" s="317"/>
    </row>
    <row r="13" spans="1:17" ht="11.25">
      <c r="A13" s="311">
        <v>2009</v>
      </c>
      <c r="B13" s="312" t="s">
        <v>99</v>
      </c>
      <c r="C13" s="312"/>
      <c r="D13" s="313" t="s">
        <v>62</v>
      </c>
      <c r="E13" s="314">
        <v>35368745</v>
      </c>
      <c r="F13" s="314">
        <v>1451923</v>
      </c>
      <c r="G13" s="314">
        <v>36820668</v>
      </c>
      <c r="H13" s="314">
        <v>44833300</v>
      </c>
      <c r="I13" s="314">
        <v>2189675</v>
      </c>
      <c r="J13" s="314">
        <v>3608118.3398163877</v>
      </c>
      <c r="K13" s="314">
        <v>32975905</v>
      </c>
      <c r="L13" s="314">
        <v>1763780</v>
      </c>
      <c r="M13" s="314">
        <v>1997607.1559002507</v>
      </c>
      <c r="N13" s="315">
        <v>87368385.49571665</v>
      </c>
      <c r="O13" s="315">
        <v>43684192.74785832</v>
      </c>
      <c r="P13" s="316">
        <v>1.1864041344349952</v>
      </c>
      <c r="Q13" s="317"/>
    </row>
    <row r="14" spans="1:17" ht="11.25">
      <c r="A14" s="311">
        <v>2008</v>
      </c>
      <c r="B14" s="312" t="s">
        <v>99</v>
      </c>
      <c r="D14" s="312" t="s">
        <v>62</v>
      </c>
      <c r="E14" s="314">
        <v>10769908</v>
      </c>
      <c r="F14" s="314">
        <v>-127918</v>
      </c>
      <c r="G14" s="314">
        <v>10641990</v>
      </c>
      <c r="H14" s="314">
        <v>32975905</v>
      </c>
      <c r="I14" s="314">
        <v>1763780</v>
      </c>
      <c r="J14" s="314">
        <v>1997607.1559002507</v>
      </c>
      <c r="K14" s="314">
        <v>60973131</v>
      </c>
      <c r="L14" s="314">
        <v>2962716</v>
      </c>
      <c r="M14" s="314">
        <v>5158785.058848374</v>
      </c>
      <c r="N14" s="314">
        <v>105831924.21474862</v>
      </c>
      <c r="O14" s="315">
        <v>52915962.10737431</v>
      </c>
      <c r="P14" s="318">
        <v>4.972374725720877</v>
      </c>
      <c r="Q14" s="317"/>
    </row>
    <row r="15" spans="1:17" ht="11.25">
      <c r="A15" s="311">
        <v>2007</v>
      </c>
      <c r="B15" s="312" t="s">
        <v>99</v>
      </c>
      <c r="D15" s="312" t="s">
        <v>62</v>
      </c>
      <c r="E15" s="314">
        <v>41195169</v>
      </c>
      <c r="F15" s="314">
        <v>1225053</v>
      </c>
      <c r="G15" s="314">
        <v>42420222</v>
      </c>
      <c r="H15" s="314">
        <v>60973131</v>
      </c>
      <c r="I15" s="314">
        <v>2962716</v>
      </c>
      <c r="J15" s="314">
        <v>5158785.058848374</v>
      </c>
      <c r="K15" s="314">
        <v>58410416</v>
      </c>
      <c r="L15" s="314">
        <v>2304540</v>
      </c>
      <c r="M15" s="314">
        <v>4691138.905241197</v>
      </c>
      <c r="N15" s="314">
        <v>134500726.96408957</v>
      </c>
      <c r="O15" s="315">
        <v>67250363.48204479</v>
      </c>
      <c r="P15" s="318">
        <v>1.5853373771133208</v>
      </c>
      <c r="Q15" s="317"/>
    </row>
    <row r="16" spans="11:15" ht="11.25">
      <c r="K16" s="321"/>
      <c r="L16" s="321"/>
      <c r="M16" s="321"/>
      <c r="N16" s="321"/>
      <c r="O16" s="321"/>
    </row>
    <row r="17" spans="4:16" ht="11.25">
      <c r="D17" s="323" t="s">
        <v>204</v>
      </c>
      <c r="E17" s="324">
        <v>3670288</v>
      </c>
      <c r="F17" s="324">
        <v>453328</v>
      </c>
      <c r="G17" s="324">
        <v>4123616</v>
      </c>
      <c r="H17" s="324">
        <v>38777931</v>
      </c>
      <c r="I17" s="324">
        <v>1859877</v>
      </c>
      <c r="J17" s="324">
        <v>1642668.203339329</v>
      </c>
      <c r="K17" s="324">
        <v>88910703</v>
      </c>
      <c r="L17" s="324">
        <v>2301759</v>
      </c>
      <c r="M17" s="324">
        <v>4211331.493765448</v>
      </c>
      <c r="N17" s="325"/>
      <c r="O17" s="325"/>
      <c r="P17" s="326">
        <v>16.697028736078334</v>
      </c>
    </row>
    <row r="18" spans="4:16" ht="11.25">
      <c r="D18" s="323" t="s">
        <v>205</v>
      </c>
      <c r="E18" s="324">
        <v>44460787.5</v>
      </c>
      <c r="F18" s="324">
        <v>612434.5</v>
      </c>
      <c r="G18" s="324">
        <v>45073222</v>
      </c>
      <c r="H18" s="324">
        <v>63844317</v>
      </c>
      <c r="I18" s="324">
        <v>2080818</v>
      </c>
      <c r="J18" s="324">
        <v>2926999.8485523886</v>
      </c>
      <c r="K18" s="324">
        <v>63100561</v>
      </c>
      <c r="L18" s="324">
        <v>2302313</v>
      </c>
      <c r="M18" s="324">
        <v>3010647.5452157916</v>
      </c>
      <c r="N18" s="325"/>
      <c r="O18" s="325"/>
      <c r="P18" s="326">
        <v>1.5226962961929833</v>
      </c>
    </row>
    <row r="19" spans="4:16" ht="11.25">
      <c r="D19" s="323" t="s">
        <v>206</v>
      </c>
      <c r="E19" s="324">
        <v>43963141.666666664</v>
      </c>
      <c r="F19" s="324">
        <v>903556.3333333334</v>
      </c>
      <c r="G19" s="324">
        <v>44866698</v>
      </c>
      <c r="H19" s="324">
        <v>54993017.666666664</v>
      </c>
      <c r="I19" s="324">
        <v>2154834.3333333335</v>
      </c>
      <c r="J19" s="324">
        <v>2554654.431256971</v>
      </c>
      <c r="K19" s="324">
        <v>51290330</v>
      </c>
      <c r="L19" s="324">
        <v>1989860.6666666667</v>
      </c>
      <c r="M19" s="324">
        <v>2540467.6825127644</v>
      </c>
      <c r="N19" s="325"/>
      <c r="O19" s="325"/>
      <c r="P19" s="326">
        <v>1.2874043547893408</v>
      </c>
    </row>
    <row r="20" spans="4:16" ht="11.25">
      <c r="D20" s="323" t="s">
        <v>207</v>
      </c>
      <c r="E20" s="324">
        <v>38605654.75</v>
      </c>
      <c r="F20" s="324">
        <v>809505.5</v>
      </c>
      <c r="G20" s="324">
        <v>39415160.25</v>
      </c>
      <c r="H20" s="324">
        <v>48162230.25</v>
      </c>
      <c r="I20" s="324">
        <v>1957364.75</v>
      </c>
      <c r="J20" s="324">
        <v>2316017.8127194056</v>
      </c>
      <c r="K20" s="324">
        <v>47515741</v>
      </c>
      <c r="L20" s="324">
        <v>1928816.5</v>
      </c>
      <c r="M20" s="324">
        <v>2472578.4443483623</v>
      </c>
      <c r="N20" s="325"/>
      <c r="O20" s="325"/>
      <c r="P20" s="326">
        <v>1.3237641061863723</v>
      </c>
    </row>
    <row r="21" spans="4:16" ht="11.25">
      <c r="D21" s="323" t="s">
        <v>208</v>
      </c>
      <c r="E21" s="324">
        <v>36780236.6</v>
      </c>
      <c r="F21" s="324">
        <v>755222.2</v>
      </c>
      <c r="G21" s="324">
        <v>37535458.8</v>
      </c>
      <c r="H21" s="324">
        <v>45768179</v>
      </c>
      <c r="I21" s="324">
        <v>1915028.6</v>
      </c>
      <c r="J21" s="324">
        <v>2306596.396146556</v>
      </c>
      <c r="K21" s="324">
        <v>46979252.8</v>
      </c>
      <c r="L21" s="324">
        <v>1980988.2</v>
      </c>
      <c r="M21" s="324">
        <v>2699686.4234419675</v>
      </c>
      <c r="N21" s="325"/>
      <c r="O21" s="325"/>
      <c r="P21" s="326">
        <v>1.3540494064720014</v>
      </c>
    </row>
    <row r="22" spans="4:16" ht="11.25">
      <c r="D22" s="323" t="s">
        <v>209</v>
      </c>
      <c r="E22" s="324">
        <v>36544988</v>
      </c>
      <c r="F22" s="324">
        <v>871339</v>
      </c>
      <c r="G22" s="324">
        <v>37416327</v>
      </c>
      <c r="H22" s="324">
        <v>45612365.833333336</v>
      </c>
      <c r="I22" s="324">
        <v>1960803</v>
      </c>
      <c r="J22" s="324">
        <v>2523516.720091528</v>
      </c>
      <c r="K22" s="324">
        <v>44645361.5</v>
      </c>
      <c r="L22" s="324">
        <v>1944786.8333333333</v>
      </c>
      <c r="M22" s="324">
        <v>2582673.2121850145</v>
      </c>
      <c r="N22" s="325"/>
      <c r="O22" s="325"/>
      <c r="P22" s="326">
        <v>1.326553339922211</v>
      </c>
    </row>
    <row r="23" spans="4:16" ht="11.25">
      <c r="D23" s="323" t="s">
        <v>210</v>
      </c>
      <c r="E23" s="324">
        <v>32862833.714285713</v>
      </c>
      <c r="F23" s="324">
        <v>728588</v>
      </c>
      <c r="G23" s="324">
        <v>33591421.71428572</v>
      </c>
      <c r="H23" s="324">
        <v>43807157.14285714</v>
      </c>
      <c r="I23" s="324">
        <v>1932656.857142857</v>
      </c>
      <c r="J23" s="324">
        <v>2448386.782349917</v>
      </c>
      <c r="K23" s="324">
        <v>46977900</v>
      </c>
      <c r="L23" s="324">
        <v>2090205.2857142857</v>
      </c>
      <c r="M23" s="324">
        <v>2950689.1902797804</v>
      </c>
      <c r="N23" s="325"/>
      <c r="O23" s="325"/>
      <c r="P23" s="326">
        <v>1.4915563281402895</v>
      </c>
    </row>
    <row r="24" spans="4:16" ht="11.25">
      <c r="D24" s="323" t="s">
        <v>211</v>
      </c>
      <c r="E24" s="324">
        <v>33904375.625</v>
      </c>
      <c r="F24" s="324">
        <v>790646.125</v>
      </c>
      <c r="G24" s="324">
        <v>34695021.75</v>
      </c>
      <c r="H24" s="324">
        <v>45952903.875</v>
      </c>
      <c r="I24" s="324">
        <v>2061414.25</v>
      </c>
      <c r="J24" s="324">
        <v>2787186.566912224</v>
      </c>
      <c r="K24" s="324">
        <v>48406964.5</v>
      </c>
      <c r="L24" s="324">
        <v>2116997.125</v>
      </c>
      <c r="M24" s="324">
        <v>3168245.404649957</v>
      </c>
      <c r="N24" s="325"/>
      <c r="O24" s="325"/>
      <c r="P24" s="326">
        <v>1.5058891225736468</v>
      </c>
    </row>
    <row r="25" spans="11:15" ht="11.25">
      <c r="K25" s="321"/>
      <c r="L25" s="321"/>
      <c r="M25" s="321"/>
      <c r="N25" s="321"/>
      <c r="O25" s="321"/>
    </row>
    <row r="26" spans="11:15" ht="11.25">
      <c r="K26" s="321"/>
      <c r="L26" s="321"/>
      <c r="M26" s="321"/>
      <c r="N26" s="321"/>
      <c r="O26" s="321"/>
    </row>
    <row r="27" spans="1:15" ht="11.25">
      <c r="A27" s="327" t="s">
        <v>149</v>
      </c>
      <c r="D27" s="328" t="s">
        <v>212</v>
      </c>
      <c r="F27" s="329"/>
      <c r="G27" s="330"/>
      <c r="H27" s="330"/>
      <c r="I27" s="330"/>
      <c r="J27" s="330"/>
      <c r="K27" s="330"/>
      <c r="L27" s="330"/>
      <c r="M27" s="330"/>
      <c r="N27" s="321"/>
      <c r="O27" s="321"/>
    </row>
    <row r="28" spans="2:15" ht="11.25">
      <c r="B28" s="331"/>
      <c r="D28" s="328" t="s">
        <v>150</v>
      </c>
      <c r="F28" s="329"/>
      <c r="G28" s="329"/>
      <c r="H28" s="331"/>
      <c r="I28" s="331"/>
      <c r="J28" s="331"/>
      <c r="K28" s="332"/>
      <c r="L28" s="321"/>
      <c r="M28" s="321"/>
      <c r="N28" s="321"/>
      <c r="O28" s="321"/>
    </row>
    <row r="29" spans="2:15" ht="11.25">
      <c r="B29" s="333"/>
      <c r="C29" s="333"/>
      <c r="D29" s="334"/>
      <c r="E29" s="329"/>
      <c r="F29" s="329"/>
      <c r="G29" s="329"/>
      <c r="H29" s="329"/>
      <c r="I29" s="329"/>
      <c r="J29" s="329"/>
      <c r="K29" s="329"/>
      <c r="L29" s="329"/>
      <c r="M29" s="329"/>
      <c r="N29" s="321"/>
      <c r="O29" s="321"/>
    </row>
    <row r="30" spans="2:15" ht="11.25">
      <c r="B30" s="335"/>
      <c r="C30" s="335"/>
      <c r="D30" s="336"/>
      <c r="E30" s="329"/>
      <c r="F30" s="329"/>
      <c r="G30" s="329"/>
      <c r="H30" s="331"/>
      <c r="I30" s="331"/>
      <c r="J30" s="331"/>
      <c r="K30" s="332"/>
      <c r="L30" s="321"/>
      <c r="M30" s="321"/>
      <c r="N30" s="321"/>
      <c r="O30" s="321"/>
    </row>
    <row r="31" spans="3:15" ht="11.25">
      <c r="C31" s="335"/>
      <c r="D31" s="334"/>
      <c r="E31" s="329"/>
      <c r="F31" s="329"/>
      <c r="G31" s="329"/>
      <c r="H31" s="331"/>
      <c r="I31" s="331"/>
      <c r="J31" s="331"/>
      <c r="K31" s="332"/>
      <c r="L31" s="321"/>
      <c r="M31" s="321"/>
      <c r="N31" s="321"/>
      <c r="O31" s="321"/>
    </row>
    <row r="32" spans="11:15" ht="11.25">
      <c r="K32" s="321"/>
      <c r="L32" s="321"/>
      <c r="M32" s="321"/>
      <c r="N32" s="321"/>
      <c r="O32" s="321"/>
    </row>
    <row r="33" spans="11:15" ht="11.25">
      <c r="K33" s="321"/>
      <c r="L33" s="321"/>
      <c r="M33" s="321"/>
      <c r="N33" s="321"/>
      <c r="O33" s="321"/>
    </row>
    <row r="34" spans="5:16" ht="11.25">
      <c r="E34" s="281"/>
      <c r="F34" s="281"/>
      <c r="G34" s="281"/>
      <c r="P34" s="281"/>
    </row>
    <row r="35" spans="11:15" ht="11.25">
      <c r="K35" s="321"/>
      <c r="L35" s="321"/>
      <c r="M35" s="321"/>
      <c r="N35" s="321"/>
      <c r="O35" s="321"/>
    </row>
    <row r="36" spans="11:15" ht="11.25">
      <c r="K36" s="321"/>
      <c r="L36" s="321"/>
      <c r="M36" s="321"/>
      <c r="N36" s="321"/>
      <c r="O36" s="321"/>
    </row>
    <row r="37" spans="11:15" ht="11.25">
      <c r="K37" s="321"/>
      <c r="L37" s="321"/>
      <c r="M37" s="321"/>
      <c r="N37" s="321"/>
      <c r="O37" s="321"/>
    </row>
    <row r="38" spans="11:15" ht="11.25">
      <c r="K38" s="321"/>
      <c r="L38" s="321"/>
      <c r="M38" s="321"/>
      <c r="N38" s="321"/>
      <c r="O38" s="321"/>
    </row>
    <row r="39" spans="11:15" ht="11.25">
      <c r="K39" s="321"/>
      <c r="L39" s="321"/>
      <c r="M39" s="321"/>
      <c r="N39" s="321"/>
      <c r="O39" s="321"/>
    </row>
    <row r="40" spans="11:15" ht="11.25">
      <c r="K40" s="321"/>
      <c r="L40" s="321"/>
      <c r="M40" s="321"/>
      <c r="N40" s="321"/>
      <c r="O40" s="321"/>
    </row>
    <row r="41" spans="11:15" ht="11.25">
      <c r="K41" s="321"/>
      <c r="L41" s="321"/>
      <c r="M41" s="321"/>
      <c r="N41" s="321"/>
      <c r="O41" s="321"/>
    </row>
    <row r="42" spans="11:15" ht="11.25">
      <c r="K42" s="321"/>
      <c r="L42" s="321"/>
      <c r="M42" s="321"/>
      <c r="N42" s="321"/>
      <c r="O42" s="321"/>
    </row>
    <row r="43" spans="11:15" ht="11.25">
      <c r="K43" s="321"/>
      <c r="L43" s="321"/>
      <c r="M43" s="321"/>
      <c r="N43" s="321"/>
      <c r="O43" s="321"/>
    </row>
    <row r="44" spans="11:15" ht="11.25">
      <c r="K44" s="321"/>
      <c r="L44" s="321"/>
      <c r="M44" s="321"/>
      <c r="N44" s="321"/>
      <c r="O44" s="321"/>
    </row>
    <row r="45" spans="11:15" ht="11.25">
      <c r="K45" s="321"/>
      <c r="L45" s="321"/>
      <c r="M45" s="321"/>
      <c r="N45" s="321"/>
      <c r="O45" s="321"/>
    </row>
    <row r="46" spans="11:15" ht="11.25">
      <c r="K46" s="321"/>
      <c r="L46" s="321"/>
      <c r="M46" s="321"/>
      <c r="N46" s="321"/>
      <c r="O46" s="321"/>
    </row>
    <row r="47" spans="11:15" ht="11.25">
      <c r="K47" s="321"/>
      <c r="L47" s="321"/>
      <c r="M47" s="321"/>
      <c r="N47" s="321"/>
      <c r="O47" s="321"/>
    </row>
    <row r="48" spans="2:15" s="322" customFormat="1" ht="11.25">
      <c r="B48" s="281"/>
      <c r="C48" s="281"/>
      <c r="D48" s="319"/>
      <c r="E48" s="320"/>
      <c r="F48" s="320"/>
      <c r="G48" s="320"/>
      <c r="H48" s="281"/>
      <c r="I48" s="281"/>
      <c r="J48" s="281"/>
      <c r="K48" s="321"/>
      <c r="L48" s="321"/>
      <c r="M48" s="321"/>
      <c r="N48" s="321"/>
      <c r="O48" s="321"/>
    </row>
    <row r="49" spans="2:15" s="322" customFormat="1" ht="11.25">
      <c r="B49" s="281"/>
      <c r="C49" s="281"/>
      <c r="D49" s="319"/>
      <c r="E49" s="320"/>
      <c r="F49" s="320"/>
      <c r="G49" s="320"/>
      <c r="H49" s="281"/>
      <c r="I49" s="281"/>
      <c r="J49" s="281"/>
      <c r="K49" s="321"/>
      <c r="L49" s="321"/>
      <c r="M49" s="321"/>
      <c r="N49" s="321"/>
      <c r="O49" s="321"/>
    </row>
    <row r="50" spans="2:15" s="322" customFormat="1" ht="11.25">
      <c r="B50" s="281"/>
      <c r="C50" s="281"/>
      <c r="D50" s="319"/>
      <c r="E50" s="320"/>
      <c r="F50" s="320"/>
      <c r="G50" s="320"/>
      <c r="H50" s="281"/>
      <c r="I50" s="281"/>
      <c r="J50" s="281"/>
      <c r="K50" s="321"/>
      <c r="L50" s="321"/>
      <c r="M50" s="321"/>
      <c r="N50" s="321"/>
      <c r="O50" s="321"/>
    </row>
    <row r="51" spans="2:15" s="322" customFormat="1" ht="11.25">
      <c r="B51" s="281"/>
      <c r="C51" s="281"/>
      <c r="D51" s="319"/>
      <c r="E51" s="320"/>
      <c r="F51" s="320"/>
      <c r="G51" s="320"/>
      <c r="H51" s="281"/>
      <c r="I51" s="281"/>
      <c r="J51" s="281"/>
      <c r="K51" s="321"/>
      <c r="L51" s="321"/>
      <c r="M51" s="321"/>
      <c r="N51" s="321"/>
      <c r="O51" s="321"/>
    </row>
    <row r="52" spans="2:15" s="322" customFormat="1" ht="11.25">
      <c r="B52" s="281"/>
      <c r="C52" s="281"/>
      <c r="D52" s="319"/>
      <c r="E52" s="320"/>
      <c r="F52" s="320"/>
      <c r="G52" s="320"/>
      <c r="H52" s="281"/>
      <c r="I52" s="281"/>
      <c r="J52" s="281"/>
      <c r="K52" s="321"/>
      <c r="L52" s="321"/>
      <c r="M52" s="321"/>
      <c r="N52" s="321"/>
      <c r="O52" s="321"/>
    </row>
    <row r="53" spans="2:15" s="322" customFormat="1" ht="11.25">
      <c r="B53" s="281"/>
      <c r="C53" s="281"/>
      <c r="D53" s="319"/>
      <c r="E53" s="320"/>
      <c r="F53" s="320"/>
      <c r="G53" s="320"/>
      <c r="H53" s="281"/>
      <c r="I53" s="281"/>
      <c r="J53" s="281"/>
      <c r="K53" s="321"/>
      <c r="L53" s="321"/>
      <c r="M53" s="321"/>
      <c r="N53" s="321"/>
      <c r="O53" s="321"/>
    </row>
    <row r="54" spans="2:15" s="322" customFormat="1" ht="11.25">
      <c r="B54" s="281"/>
      <c r="C54" s="281"/>
      <c r="D54" s="319"/>
      <c r="E54" s="320"/>
      <c r="F54" s="320"/>
      <c r="G54" s="320"/>
      <c r="H54" s="281"/>
      <c r="I54" s="281"/>
      <c r="J54" s="281"/>
      <c r="K54" s="321"/>
      <c r="L54" s="321"/>
      <c r="M54" s="321"/>
      <c r="N54" s="321"/>
      <c r="O54" s="321"/>
    </row>
    <row r="55" spans="2:15" s="322" customFormat="1" ht="11.25">
      <c r="B55" s="281"/>
      <c r="C55" s="281"/>
      <c r="D55" s="319"/>
      <c r="E55" s="320"/>
      <c r="F55" s="320"/>
      <c r="G55" s="320"/>
      <c r="H55" s="281"/>
      <c r="I55" s="281"/>
      <c r="J55" s="281"/>
      <c r="K55" s="321"/>
      <c r="L55" s="321"/>
      <c r="M55" s="321"/>
      <c r="N55" s="321"/>
      <c r="O55" s="321"/>
    </row>
    <row r="56" spans="2:15" s="322" customFormat="1" ht="11.25">
      <c r="B56" s="281"/>
      <c r="C56" s="281"/>
      <c r="D56" s="319"/>
      <c r="E56" s="320"/>
      <c r="F56" s="320"/>
      <c r="G56" s="320"/>
      <c r="H56" s="281"/>
      <c r="I56" s="281"/>
      <c r="J56" s="281"/>
      <c r="K56" s="321"/>
      <c r="L56" s="321"/>
      <c r="M56" s="321"/>
      <c r="N56" s="321"/>
      <c r="O56" s="321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552"/>
      <c r="B1" s="552"/>
      <c r="C1" s="552"/>
      <c r="D1" s="552"/>
      <c r="E1" s="552"/>
      <c r="F1" s="552"/>
      <c r="G1" s="552"/>
      <c r="H1" s="552"/>
      <c r="I1" s="552"/>
      <c r="J1" s="552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281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28125" defaultRowHeight="12.75"/>
  <cols>
    <col min="1" max="4" width="14.00390625" style="4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28125" defaultRowHeight="12.75"/>
  <cols>
    <col min="1" max="10" width="14.00390625" style="4" customWidth="1"/>
    <col min="11" max="16384" width="9.281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3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9" sqref="B39"/>
    </sheetView>
  </sheetViews>
  <sheetFormatPr defaultColWidth="9.140625" defaultRowHeight="12.75"/>
  <cols>
    <col min="1" max="1" width="12.8515625" style="391" customWidth="1"/>
    <col min="2" max="2" width="31.57421875" style="392" customWidth="1"/>
    <col min="3" max="3" width="20.7109375" style="393" customWidth="1"/>
    <col min="4" max="4" width="18.57421875" style="394" customWidth="1"/>
    <col min="5" max="6" width="18.57421875" style="392" customWidth="1"/>
    <col min="7" max="7" width="11.7109375" style="392" customWidth="1"/>
    <col min="8" max="8" width="4.8515625" style="392" customWidth="1"/>
    <col min="9" max="11" width="11.8515625" style="377" hidden="1" customWidth="1"/>
    <col min="12" max="16384" width="9.140625" style="392" customWidth="1"/>
  </cols>
  <sheetData>
    <row r="1" spans="1:11" s="351" customFormat="1" ht="18" customHeight="1">
      <c r="A1" s="534" t="s">
        <v>213</v>
      </c>
      <c r="B1" s="534"/>
      <c r="C1" s="534"/>
      <c r="D1" s="534"/>
      <c r="E1" s="534"/>
      <c r="F1" s="534"/>
      <c r="G1" s="534"/>
      <c r="H1" s="349"/>
      <c r="I1" s="350"/>
      <c r="J1" s="350"/>
      <c r="K1" s="350"/>
    </row>
    <row r="2" spans="1:11" s="351" customFormat="1" ht="21.75" customHeight="1">
      <c r="A2" s="535" t="s">
        <v>214</v>
      </c>
      <c r="B2" s="535"/>
      <c r="C2" s="535"/>
      <c r="D2" s="535"/>
      <c r="E2" s="535"/>
      <c r="F2" s="535"/>
      <c r="G2" s="535"/>
      <c r="H2" s="352"/>
      <c r="I2" s="350"/>
      <c r="J2" s="350"/>
      <c r="K2" s="350"/>
    </row>
    <row r="3" spans="1:11" s="351" customFormat="1" ht="16.5" customHeight="1" thickBot="1">
      <c r="A3" s="349"/>
      <c r="B3" s="349"/>
      <c r="C3" s="353"/>
      <c r="D3" s="349"/>
      <c r="E3" s="349"/>
      <c r="F3" s="349"/>
      <c r="G3" s="349"/>
      <c r="H3" s="349"/>
      <c r="I3" s="350"/>
      <c r="J3" s="350"/>
      <c r="K3" s="350"/>
    </row>
    <row r="4" spans="1:11" s="362" customFormat="1" ht="15" customHeight="1">
      <c r="A4" s="354"/>
      <c r="B4" s="355"/>
      <c r="C4" s="356" t="s">
        <v>215</v>
      </c>
      <c r="D4" s="357" t="s">
        <v>216</v>
      </c>
      <c r="E4" s="357" t="s">
        <v>217</v>
      </c>
      <c r="F4" s="358" t="s">
        <v>218</v>
      </c>
      <c r="G4" s="359" t="s">
        <v>219</v>
      </c>
      <c r="H4" s="360"/>
      <c r="I4" s="361"/>
      <c r="J4" s="361"/>
      <c r="K4" s="361"/>
    </row>
    <row r="5" spans="1:11" s="371" customFormat="1" ht="15" customHeight="1" thickBot="1">
      <c r="A5" s="363" t="s">
        <v>202</v>
      </c>
      <c r="B5" s="364" t="s">
        <v>0</v>
      </c>
      <c r="C5" s="365" t="s">
        <v>220</v>
      </c>
      <c r="D5" s="366" t="s">
        <v>221</v>
      </c>
      <c r="E5" s="366" t="s">
        <v>221</v>
      </c>
      <c r="F5" s="367" t="s">
        <v>221</v>
      </c>
      <c r="G5" s="368" t="s">
        <v>15</v>
      </c>
      <c r="H5" s="369"/>
      <c r="I5" s="370"/>
      <c r="J5" s="370"/>
      <c r="K5" s="370"/>
    </row>
    <row r="6" spans="1:11" s="378" customFormat="1" ht="13.5" customHeight="1">
      <c r="A6" s="372" t="s">
        <v>76</v>
      </c>
      <c r="B6" s="373" t="s">
        <v>41</v>
      </c>
      <c r="C6" s="374">
        <v>1234071287</v>
      </c>
      <c r="D6" s="374">
        <v>609823796</v>
      </c>
      <c r="E6" s="374">
        <v>603885654</v>
      </c>
      <c r="F6" s="374">
        <f aca="true" t="shared" si="0" ref="F6:F30">(D6+E6)/2</f>
        <v>606854725</v>
      </c>
      <c r="G6" s="375">
        <f aca="true" t="shared" si="1" ref="G6:G30">F6/C6</f>
        <v>0.49175013744566604</v>
      </c>
      <c r="H6" s="376"/>
      <c r="I6" s="377"/>
      <c r="J6" s="377"/>
      <c r="K6" s="377"/>
    </row>
    <row r="7" spans="1:11" s="378" customFormat="1" ht="13.5" customHeight="1">
      <c r="A7" s="379" t="s">
        <v>77</v>
      </c>
      <c r="B7" s="373" t="s">
        <v>42</v>
      </c>
      <c r="C7" s="374">
        <v>772239675</v>
      </c>
      <c r="D7" s="374">
        <v>375933404</v>
      </c>
      <c r="E7" s="374">
        <v>363237854</v>
      </c>
      <c r="F7" s="374">
        <f t="shared" si="0"/>
        <v>369585629</v>
      </c>
      <c r="G7" s="375">
        <f t="shared" si="1"/>
        <v>0.47858927864590745</v>
      </c>
      <c r="H7" s="376"/>
      <c r="I7" s="377"/>
      <c r="J7" s="377"/>
      <c r="K7" s="377"/>
    </row>
    <row r="8" spans="1:11" s="378" customFormat="1" ht="13.5" customHeight="1" hidden="1">
      <c r="A8" s="379" t="s">
        <v>222</v>
      </c>
      <c r="B8" s="373" t="s">
        <v>119</v>
      </c>
      <c r="C8" s="374">
        <v>396278472</v>
      </c>
      <c r="D8" s="374">
        <v>78854257</v>
      </c>
      <c r="E8" s="374">
        <v>71576351</v>
      </c>
      <c r="F8" s="374">
        <f t="shared" si="0"/>
        <v>75215304</v>
      </c>
      <c r="G8" s="375">
        <f t="shared" si="1"/>
        <v>0.18980416377501325</v>
      </c>
      <c r="H8" s="376"/>
      <c r="I8" s="377"/>
      <c r="J8" s="377"/>
      <c r="K8" s="377"/>
    </row>
    <row r="9" spans="1:11" s="378" customFormat="1" ht="13.5" customHeight="1" hidden="1">
      <c r="A9" s="379" t="s">
        <v>223</v>
      </c>
      <c r="B9" s="373" t="s">
        <v>120</v>
      </c>
      <c r="C9" s="374">
        <v>165311690</v>
      </c>
      <c r="D9" s="374">
        <v>88920828</v>
      </c>
      <c r="E9" s="374">
        <v>89315876</v>
      </c>
      <c r="F9" s="374">
        <f t="shared" si="0"/>
        <v>89118352</v>
      </c>
      <c r="G9" s="375">
        <f t="shared" si="1"/>
        <v>0.5390928614909206</v>
      </c>
      <c r="H9" s="376"/>
      <c r="I9" s="377"/>
      <c r="J9" s="377"/>
      <c r="K9" s="377"/>
    </row>
    <row r="10" spans="1:11" s="378" customFormat="1" ht="13.5" customHeight="1" hidden="1">
      <c r="A10" s="379" t="s">
        <v>224</v>
      </c>
      <c r="B10" s="373" t="s">
        <v>225</v>
      </c>
      <c r="C10" s="374">
        <v>16779292</v>
      </c>
      <c r="D10" s="374">
        <v>302678</v>
      </c>
      <c r="E10" s="374"/>
      <c r="F10" s="374">
        <f>(D10+E10)/2</f>
        <v>151339</v>
      </c>
      <c r="G10" s="375">
        <f>F10/C10</f>
        <v>0.009019391283017186</v>
      </c>
      <c r="H10" s="376"/>
      <c r="I10" s="377"/>
      <c r="J10" s="377"/>
      <c r="K10" s="377"/>
    </row>
    <row r="11" spans="1:11" s="378" customFormat="1" ht="13.5" customHeight="1">
      <c r="A11" s="380" t="s">
        <v>78</v>
      </c>
      <c r="B11" s="373" t="s">
        <v>43</v>
      </c>
      <c r="C11" s="374">
        <v>203693232</v>
      </c>
      <c r="D11" s="374">
        <v>98114410</v>
      </c>
      <c r="E11" s="374">
        <v>95897557</v>
      </c>
      <c r="F11" s="374">
        <f t="shared" si="0"/>
        <v>97005983.5</v>
      </c>
      <c r="G11" s="375">
        <f t="shared" si="1"/>
        <v>0.4762356733580623</v>
      </c>
      <c r="H11" s="376"/>
      <c r="I11" s="377"/>
      <c r="J11" s="377"/>
      <c r="K11" s="377"/>
    </row>
    <row r="12" spans="1:11" s="378" customFormat="1" ht="13.5" customHeight="1">
      <c r="A12" s="381" t="s">
        <v>79</v>
      </c>
      <c r="B12" s="373" t="s">
        <v>44</v>
      </c>
      <c r="C12" s="374">
        <v>7135121299</v>
      </c>
      <c r="D12" s="374">
        <v>3708876679</v>
      </c>
      <c r="E12" s="374">
        <v>3605300170</v>
      </c>
      <c r="F12" s="374">
        <f t="shared" si="0"/>
        <v>3657088424.5</v>
      </c>
      <c r="G12" s="375">
        <f t="shared" si="1"/>
        <v>0.5125474776459018</v>
      </c>
      <c r="H12" s="376"/>
      <c r="I12" s="377"/>
      <c r="J12" s="377"/>
      <c r="K12" s="377"/>
    </row>
    <row r="13" spans="1:11" s="378" customFormat="1" ht="13.5" customHeight="1">
      <c r="A13" s="381" t="s">
        <v>143</v>
      </c>
      <c r="B13" s="373" t="s">
        <v>142</v>
      </c>
      <c r="C13" s="374">
        <f>+C14+C15</f>
        <v>4437289679</v>
      </c>
      <c r="D13" s="374">
        <f>+D14+D15</f>
        <v>2177436278</v>
      </c>
      <c r="E13" s="374">
        <f>+E14+E15</f>
        <v>2119052336</v>
      </c>
      <c r="F13" s="374">
        <f t="shared" si="0"/>
        <v>2148244307</v>
      </c>
      <c r="G13" s="375">
        <f t="shared" si="1"/>
        <v>0.4841343392942816</v>
      </c>
      <c r="H13" s="376"/>
      <c r="I13" s="377"/>
      <c r="J13" s="377"/>
      <c r="K13" s="377"/>
    </row>
    <row r="14" spans="1:11" s="378" customFormat="1" ht="13.5" customHeight="1">
      <c r="A14" s="381" t="s">
        <v>80</v>
      </c>
      <c r="B14" s="373" t="s">
        <v>45</v>
      </c>
      <c r="C14" s="374">
        <v>2762868958</v>
      </c>
      <c r="D14" s="374">
        <v>1333427663</v>
      </c>
      <c r="E14" s="374">
        <v>1361557838</v>
      </c>
      <c r="F14" s="374">
        <f t="shared" si="0"/>
        <v>1347492750.5</v>
      </c>
      <c r="G14" s="375">
        <f t="shared" si="1"/>
        <v>0.4877150422202543</v>
      </c>
      <c r="H14" s="376"/>
      <c r="I14" s="377"/>
      <c r="J14" s="377"/>
      <c r="K14" s="377"/>
    </row>
    <row r="15" spans="1:11" s="378" customFormat="1" ht="13.5" customHeight="1">
      <c r="A15" s="381" t="s">
        <v>81</v>
      </c>
      <c r="B15" s="373" t="s">
        <v>46</v>
      </c>
      <c r="C15" s="374">
        <v>1674420721</v>
      </c>
      <c r="D15" s="374">
        <v>844008615</v>
      </c>
      <c r="E15" s="374">
        <v>757494498</v>
      </c>
      <c r="F15" s="374">
        <f t="shared" si="0"/>
        <v>800751556.5</v>
      </c>
      <c r="G15" s="375">
        <f t="shared" si="1"/>
        <v>0.47822601957635474</v>
      </c>
      <c r="H15" s="376"/>
      <c r="I15" s="377"/>
      <c r="J15" s="377"/>
      <c r="K15" s="377"/>
    </row>
    <row r="16" spans="1:11" s="378" customFormat="1" ht="13.5" customHeight="1" hidden="1">
      <c r="A16" s="381" t="s">
        <v>82</v>
      </c>
      <c r="B16" s="373" t="s">
        <v>47</v>
      </c>
      <c r="C16" s="374">
        <v>364200050</v>
      </c>
      <c r="D16" s="374">
        <v>214595487</v>
      </c>
      <c r="E16" s="374">
        <v>151751130</v>
      </c>
      <c r="F16" s="374">
        <f t="shared" si="0"/>
        <v>183173308.5</v>
      </c>
      <c r="G16" s="375">
        <f t="shared" si="1"/>
        <v>0.502946961429577</v>
      </c>
      <c r="H16" s="376"/>
      <c r="I16" s="377"/>
      <c r="J16" s="377"/>
      <c r="K16" s="377"/>
    </row>
    <row r="17" spans="1:11" s="378" customFormat="1" ht="13.5" customHeight="1" hidden="1">
      <c r="A17" s="381" t="s">
        <v>83</v>
      </c>
      <c r="B17" s="373" t="s">
        <v>84</v>
      </c>
      <c r="C17" s="374">
        <v>270916079</v>
      </c>
      <c r="D17" s="374">
        <v>102286821</v>
      </c>
      <c r="E17" s="374">
        <v>94763053</v>
      </c>
      <c r="F17" s="374">
        <f t="shared" si="0"/>
        <v>98524937</v>
      </c>
      <c r="G17" s="375">
        <f t="shared" si="1"/>
        <v>0.3636732724158465</v>
      </c>
      <c r="H17" s="376"/>
      <c r="I17" s="377"/>
      <c r="J17" s="377"/>
      <c r="K17" s="377"/>
    </row>
    <row r="18" spans="1:11" s="378" customFormat="1" ht="13.5" customHeight="1">
      <c r="A18" s="381" t="s">
        <v>85</v>
      </c>
      <c r="B18" s="373" t="s">
        <v>48</v>
      </c>
      <c r="C18" s="374">
        <v>2372641361</v>
      </c>
      <c r="D18" s="374">
        <v>687193720</v>
      </c>
      <c r="E18" s="374">
        <v>694705773</v>
      </c>
      <c r="F18" s="374">
        <f t="shared" si="0"/>
        <v>690949746.5</v>
      </c>
      <c r="G18" s="375">
        <f t="shared" si="1"/>
        <v>0.29121541833393</v>
      </c>
      <c r="H18" s="376"/>
      <c r="I18" s="350" t="s">
        <v>226</v>
      </c>
      <c r="J18" s="350"/>
      <c r="K18" s="350"/>
    </row>
    <row r="19" spans="1:11" s="378" customFormat="1" ht="13.5" customHeight="1" hidden="1">
      <c r="A19" s="379">
        <v>10</v>
      </c>
      <c r="B19" s="373" t="s">
        <v>49</v>
      </c>
      <c r="C19" s="374">
        <v>179212906</v>
      </c>
      <c r="D19" s="374">
        <v>1018879081</v>
      </c>
      <c r="E19" s="374">
        <v>1152027885</v>
      </c>
      <c r="F19" s="374">
        <f t="shared" si="0"/>
        <v>1085453483</v>
      </c>
      <c r="G19" s="375">
        <f t="shared" si="1"/>
        <v>6.056781887125919</v>
      </c>
      <c r="H19" s="376"/>
      <c r="I19" s="382" t="s">
        <v>227</v>
      </c>
      <c r="J19" s="382" t="s">
        <v>228</v>
      </c>
      <c r="K19" s="382" t="s">
        <v>229</v>
      </c>
    </row>
    <row r="20" spans="1:11" s="378" customFormat="1" ht="13.5" customHeight="1">
      <c r="A20" s="379">
        <v>11</v>
      </c>
      <c r="B20" s="373" t="s">
        <v>168</v>
      </c>
      <c r="C20" s="374">
        <v>736327486</v>
      </c>
      <c r="D20" s="374">
        <v>402310185</v>
      </c>
      <c r="E20" s="374">
        <v>385424774</v>
      </c>
      <c r="F20" s="374">
        <f t="shared" si="0"/>
        <v>393867479.5</v>
      </c>
      <c r="G20" s="375">
        <f t="shared" si="1"/>
        <v>0.5349080225697292</v>
      </c>
      <c r="H20" s="376"/>
      <c r="I20" s="377"/>
      <c r="J20" s="377"/>
      <c r="K20" s="377"/>
    </row>
    <row r="21" spans="1:11" s="378" customFormat="1" ht="13.5" customHeight="1">
      <c r="A21" s="379">
        <v>11.1</v>
      </c>
      <c r="B21" s="373" t="s">
        <v>230</v>
      </c>
      <c r="C21" s="374">
        <f>C20*(I21/(I21+I22))</f>
        <v>195160748.62057698</v>
      </c>
      <c r="D21" s="374">
        <f>D20*(J21/(J21+J22))</f>
        <v>131120589.32029086</v>
      </c>
      <c r="E21" s="374">
        <f>E20*(K21/(K21+K22))</f>
        <v>122728074.9702931</v>
      </c>
      <c r="F21" s="374">
        <f t="shared" si="0"/>
        <v>126924332.14529198</v>
      </c>
      <c r="G21" s="375">
        <f t="shared" si="1"/>
        <v>0.6503578872412134</v>
      </c>
      <c r="H21" s="376"/>
      <c r="I21" s="383">
        <v>2265979</v>
      </c>
      <c r="J21" s="384">
        <v>1437204</v>
      </c>
      <c r="K21" s="385">
        <v>1419258</v>
      </c>
    </row>
    <row r="22" spans="1:11" s="378" customFormat="1" ht="13.5" customHeight="1">
      <c r="A22" s="379">
        <v>11.2</v>
      </c>
      <c r="B22" s="373" t="s">
        <v>231</v>
      </c>
      <c r="C22" s="374">
        <f>C20-C21</f>
        <v>541166737.379423</v>
      </c>
      <c r="D22" s="374">
        <f>D20-D21</f>
        <v>271189595.67970914</v>
      </c>
      <c r="E22" s="374">
        <f>E20-E21</f>
        <v>262696699.0297069</v>
      </c>
      <c r="F22" s="374">
        <f t="shared" si="0"/>
        <v>266943147.35470802</v>
      </c>
      <c r="G22" s="375">
        <f t="shared" si="1"/>
        <v>0.49327338307481516</v>
      </c>
      <c r="H22" s="376"/>
      <c r="I22" s="386">
        <v>6283397</v>
      </c>
      <c r="J22" s="387">
        <v>2972491</v>
      </c>
      <c r="K22" s="388">
        <v>3037890</v>
      </c>
    </row>
    <row r="23" spans="1:11" s="378" customFormat="1" ht="13.5" customHeight="1">
      <c r="A23" s="379">
        <v>12</v>
      </c>
      <c r="B23" s="373" t="s">
        <v>51</v>
      </c>
      <c r="C23" s="374">
        <v>1638910341</v>
      </c>
      <c r="D23" s="374">
        <v>804120544</v>
      </c>
      <c r="E23" s="374">
        <v>786356340</v>
      </c>
      <c r="F23" s="374">
        <f t="shared" si="0"/>
        <v>795238442</v>
      </c>
      <c r="G23" s="375">
        <f t="shared" si="1"/>
        <v>0.4852238844955827</v>
      </c>
      <c r="H23" s="376"/>
      <c r="I23" s="377"/>
      <c r="J23" s="377"/>
      <c r="K23" s="377"/>
    </row>
    <row r="24" spans="1:11" s="378" customFormat="1" ht="13.5" customHeight="1" hidden="1">
      <c r="A24" s="379">
        <v>13</v>
      </c>
      <c r="B24" s="373" t="s">
        <v>121</v>
      </c>
      <c r="C24" s="374">
        <v>315005858</v>
      </c>
      <c r="D24" s="374">
        <v>313435710</v>
      </c>
      <c r="E24" s="374">
        <v>281074846</v>
      </c>
      <c r="F24" s="374">
        <f t="shared" si="0"/>
        <v>297255278</v>
      </c>
      <c r="G24" s="375">
        <f t="shared" si="1"/>
        <v>0.9436500003120577</v>
      </c>
      <c r="H24" s="376"/>
      <c r="I24" s="377"/>
      <c r="J24" s="377"/>
      <c r="K24" s="377"/>
    </row>
    <row r="25" spans="1:11" s="378" customFormat="1" ht="13.5" customHeight="1" hidden="1">
      <c r="A25" s="379">
        <v>14</v>
      </c>
      <c r="B25" s="373" t="s">
        <v>122</v>
      </c>
      <c r="C25" s="374">
        <v>1050039</v>
      </c>
      <c r="D25" s="374">
        <v>1361712</v>
      </c>
      <c r="E25" s="374">
        <v>1292460</v>
      </c>
      <c r="F25" s="374">
        <f t="shared" si="0"/>
        <v>1327086</v>
      </c>
      <c r="G25" s="375">
        <f t="shared" si="1"/>
        <v>1.2638444857762425</v>
      </c>
      <c r="H25" s="376"/>
      <c r="I25" s="377"/>
      <c r="J25" s="377"/>
      <c r="K25" s="377"/>
    </row>
    <row r="26" spans="1:11" s="378" customFormat="1" ht="13.5" customHeight="1" hidden="1">
      <c r="A26" s="379">
        <v>15.1</v>
      </c>
      <c r="B26" s="373" t="s">
        <v>123</v>
      </c>
      <c r="C26" s="374">
        <v>156334</v>
      </c>
      <c r="D26" s="374">
        <v>24842</v>
      </c>
      <c r="E26" s="374">
        <v>30856</v>
      </c>
      <c r="F26" s="374">
        <f t="shared" si="0"/>
        <v>27849</v>
      </c>
      <c r="G26" s="375">
        <f t="shared" si="1"/>
        <v>0.17813783310092493</v>
      </c>
      <c r="H26" s="376"/>
      <c r="I26" s="377"/>
      <c r="J26" s="377"/>
      <c r="K26" s="377"/>
    </row>
    <row r="27" spans="1:11" s="378" customFormat="1" ht="13.5" customHeight="1" hidden="1">
      <c r="A27" s="379">
        <v>15.2</v>
      </c>
      <c r="B27" s="373" t="s">
        <v>128</v>
      </c>
      <c r="C27" s="374">
        <v>3830</v>
      </c>
      <c r="D27" s="374">
        <v>444</v>
      </c>
      <c r="E27" s="374">
        <v>499</v>
      </c>
      <c r="F27" s="374">
        <f t="shared" si="0"/>
        <v>471.5</v>
      </c>
      <c r="G27" s="375">
        <f t="shared" si="1"/>
        <v>0.12310704960835508</v>
      </c>
      <c r="H27" s="376"/>
      <c r="I27" s="377"/>
      <c r="J27" s="377"/>
      <c r="K27" s="377"/>
    </row>
    <row r="28" spans="1:11" s="378" customFormat="1" ht="13.5" customHeight="1" hidden="1">
      <c r="A28" s="379">
        <v>15.3</v>
      </c>
      <c r="B28" s="373" t="s">
        <v>129</v>
      </c>
      <c r="C28" s="374">
        <v>16440213</v>
      </c>
      <c r="D28" s="374">
        <v>925105182</v>
      </c>
      <c r="E28" s="374">
        <v>861897641</v>
      </c>
      <c r="F28" s="374">
        <f t="shared" si="0"/>
        <v>893501411.5</v>
      </c>
      <c r="G28" s="375">
        <f t="shared" si="1"/>
        <v>54.348530125491685</v>
      </c>
      <c r="H28" s="376"/>
      <c r="I28" s="377"/>
      <c r="J28" s="377"/>
      <c r="K28" s="377"/>
    </row>
    <row r="29" spans="1:11" s="378" customFormat="1" ht="13.5" customHeight="1" hidden="1">
      <c r="A29" s="379">
        <v>15.4</v>
      </c>
      <c r="B29" s="373" t="s">
        <v>130</v>
      </c>
      <c r="C29" s="374">
        <v>5528304</v>
      </c>
      <c r="D29" s="374">
        <v>2997307</v>
      </c>
      <c r="E29" s="374">
        <v>2896981</v>
      </c>
      <c r="F29" s="374">
        <f t="shared" si="0"/>
        <v>2947144</v>
      </c>
      <c r="G29" s="375">
        <f t="shared" si="1"/>
        <v>0.5331009293266072</v>
      </c>
      <c r="H29" s="376"/>
      <c r="I29" s="377"/>
      <c r="J29" s="377"/>
      <c r="K29" s="377"/>
    </row>
    <row r="30" spans="1:11" s="378" customFormat="1" ht="13.5" customHeight="1" hidden="1">
      <c r="A30" s="379">
        <v>15.5</v>
      </c>
      <c r="B30" s="373" t="s">
        <v>131</v>
      </c>
      <c r="C30" s="374">
        <v>3734390</v>
      </c>
      <c r="D30" s="374">
        <v>546940</v>
      </c>
      <c r="E30" s="374">
        <v>2653772</v>
      </c>
      <c r="F30" s="374">
        <f t="shared" si="0"/>
        <v>1600356</v>
      </c>
      <c r="G30" s="375">
        <f t="shared" si="1"/>
        <v>0.4285454920348437</v>
      </c>
      <c r="H30" s="376"/>
      <c r="I30" s="377"/>
      <c r="J30" s="377"/>
      <c r="K30" s="377"/>
    </row>
    <row r="31" spans="1:11" s="378" customFormat="1" ht="13.5" customHeight="1" hidden="1">
      <c r="A31" s="379">
        <v>15.6</v>
      </c>
      <c r="B31" s="373" t="s">
        <v>232</v>
      </c>
      <c r="C31" s="374">
        <v>0</v>
      </c>
      <c r="D31" s="374">
        <v>0</v>
      </c>
      <c r="E31" s="374">
        <v>0</v>
      </c>
      <c r="F31" s="374"/>
      <c r="G31" s="375">
        <f>IF(C31=0,0,+F31/C31)</f>
        <v>0</v>
      </c>
      <c r="H31" s="376"/>
      <c r="I31" s="377"/>
      <c r="J31" s="377"/>
      <c r="K31" s="377"/>
    </row>
    <row r="32" spans="1:11" s="378" customFormat="1" ht="13.5" customHeight="1" hidden="1">
      <c r="A32" s="379">
        <v>15.7</v>
      </c>
      <c r="B32" s="373" t="s">
        <v>132</v>
      </c>
      <c r="C32" s="374">
        <v>22399346</v>
      </c>
      <c r="D32" s="374">
        <v>4437985</v>
      </c>
      <c r="E32" s="374">
        <v>3779547</v>
      </c>
      <c r="F32" s="374">
        <f aca="true" t="shared" si="2" ref="F32:F56">(D32+E32)/2</f>
        <v>4108766</v>
      </c>
      <c r="G32" s="375">
        <f>F32/C32</f>
        <v>0.1834324091426598</v>
      </c>
      <c r="H32" s="376"/>
      <c r="I32" s="377"/>
      <c r="J32" s="377"/>
      <c r="K32" s="377"/>
    </row>
    <row r="33" spans="1:11" s="378" customFormat="1" ht="13.5" customHeight="1" hidden="1">
      <c r="A33" s="379">
        <v>15.8</v>
      </c>
      <c r="B33" s="373" t="s">
        <v>133</v>
      </c>
      <c r="C33" s="374">
        <v>0</v>
      </c>
      <c r="D33" s="374">
        <v>0</v>
      </c>
      <c r="E33" s="374">
        <v>0</v>
      </c>
      <c r="F33" s="374">
        <f t="shared" si="2"/>
        <v>0</v>
      </c>
      <c r="G33" s="375">
        <f>IF(C33=0,0,+F33/C33)</f>
        <v>0</v>
      </c>
      <c r="H33" s="376"/>
      <c r="I33" s="377"/>
      <c r="J33" s="377"/>
      <c r="K33" s="377"/>
    </row>
    <row r="34" spans="1:11" s="378" customFormat="1" ht="13.5" customHeight="1" hidden="1">
      <c r="A34" s="379">
        <v>16</v>
      </c>
      <c r="B34" s="373" t="s">
        <v>233</v>
      </c>
      <c r="C34" s="374">
        <v>11325122478</v>
      </c>
      <c r="D34" s="374">
        <v>3172290896</v>
      </c>
      <c r="E34" s="374">
        <v>2897820598</v>
      </c>
      <c r="F34" s="374">
        <f t="shared" si="2"/>
        <v>3035055747</v>
      </c>
      <c r="G34" s="375">
        <f aca="true" t="shared" si="3" ref="G34:G59">F34/C34</f>
        <v>0.26799319414830614</v>
      </c>
      <c r="H34" s="376"/>
      <c r="I34" s="377"/>
      <c r="J34" s="377"/>
      <c r="K34" s="377"/>
    </row>
    <row r="35" spans="1:8" s="378" customFormat="1" ht="13.5" customHeight="1">
      <c r="A35" s="379">
        <v>17</v>
      </c>
      <c r="B35" s="373" t="s">
        <v>52</v>
      </c>
      <c r="C35" s="374">
        <f>+C36+C37</f>
        <v>6655905274</v>
      </c>
      <c r="D35" s="374">
        <f>+D36+D37</f>
        <v>3877615448</v>
      </c>
      <c r="E35" s="374">
        <f>+E36+E37</f>
        <v>3531605726</v>
      </c>
      <c r="F35" s="374">
        <f t="shared" si="2"/>
        <v>3704610587</v>
      </c>
      <c r="G35" s="375">
        <f t="shared" si="3"/>
        <v>0.5565900406472641</v>
      </c>
      <c r="H35" s="376"/>
    </row>
    <row r="36" spans="1:11" s="378" customFormat="1" ht="13.5" customHeight="1">
      <c r="A36" s="379">
        <v>17.1</v>
      </c>
      <c r="B36" s="373" t="s">
        <v>234</v>
      </c>
      <c r="C36" s="374">
        <v>3913457527</v>
      </c>
      <c r="D36" s="374">
        <v>2064422306</v>
      </c>
      <c r="E36" s="374">
        <v>1968628414</v>
      </c>
      <c r="F36" s="374">
        <f t="shared" si="2"/>
        <v>2016525360</v>
      </c>
      <c r="G36" s="375">
        <f t="shared" si="3"/>
        <v>0.5152797356525393</v>
      </c>
      <c r="H36" s="376"/>
      <c r="I36" s="377"/>
      <c r="J36" s="377"/>
      <c r="K36" s="377"/>
    </row>
    <row r="37" spans="1:11" s="378" customFormat="1" ht="13.5" customHeight="1">
      <c r="A37" s="379">
        <v>17.2</v>
      </c>
      <c r="B37" s="373" t="s">
        <v>235</v>
      </c>
      <c r="C37" s="374">
        <v>2742447747</v>
      </c>
      <c r="D37" s="374">
        <v>1813193142</v>
      </c>
      <c r="E37" s="374">
        <v>1562977312</v>
      </c>
      <c r="F37" s="374">
        <f t="shared" si="2"/>
        <v>1688085227</v>
      </c>
      <c r="G37" s="375">
        <f t="shared" si="3"/>
        <v>0.6155396137799231</v>
      </c>
      <c r="H37" s="376"/>
      <c r="I37" s="377"/>
      <c r="J37" s="377"/>
      <c r="K37" s="377"/>
    </row>
    <row r="38" spans="1:8" s="378" customFormat="1" ht="13.5" customHeight="1" hidden="1">
      <c r="A38" s="379">
        <v>17.3</v>
      </c>
      <c r="B38" s="373" t="s">
        <v>236</v>
      </c>
      <c r="C38" s="374">
        <v>213439349</v>
      </c>
      <c r="D38" s="374">
        <v>83297655</v>
      </c>
      <c r="E38" s="374">
        <v>93708736</v>
      </c>
      <c r="F38" s="374">
        <f t="shared" si="2"/>
        <v>88503195.5</v>
      </c>
      <c r="G38" s="375">
        <f t="shared" si="3"/>
        <v>0.4146526679108265</v>
      </c>
      <c r="H38" s="376"/>
    </row>
    <row r="39" spans="1:11" s="378" customFormat="1" ht="13.5" customHeight="1">
      <c r="A39" s="379">
        <v>18</v>
      </c>
      <c r="B39" s="373" t="s">
        <v>53</v>
      </c>
      <c r="C39" s="374">
        <v>422314573</v>
      </c>
      <c r="D39" s="374">
        <v>209077644</v>
      </c>
      <c r="E39" s="374">
        <v>202055385</v>
      </c>
      <c r="F39" s="374">
        <f t="shared" si="2"/>
        <v>205566514.5</v>
      </c>
      <c r="G39" s="375">
        <f t="shared" si="3"/>
        <v>0.48676159347217224</v>
      </c>
      <c r="H39" s="376"/>
      <c r="I39" s="382" t="s">
        <v>227</v>
      </c>
      <c r="J39" s="382" t="s">
        <v>228</v>
      </c>
      <c r="K39" s="382" t="s">
        <v>229</v>
      </c>
    </row>
    <row r="40" spans="1:11" s="378" customFormat="1" ht="13.5" customHeight="1">
      <c r="A40" s="379">
        <v>18.1</v>
      </c>
      <c r="B40" s="373" t="s">
        <v>237</v>
      </c>
      <c r="C40" s="374">
        <f>C39*(I40/(I40+I41))</f>
        <v>367656083.7843099</v>
      </c>
      <c r="D40" s="374">
        <f>D39*(J40/(J40+J41))</f>
        <v>184368703.41988793</v>
      </c>
      <c r="E40" s="374">
        <f>E39*(K40/(K40+K41))</f>
        <v>176357948.85055465</v>
      </c>
      <c r="F40" s="374">
        <f t="shared" si="2"/>
        <v>180363326.1352213</v>
      </c>
      <c r="G40" s="375">
        <f t="shared" si="3"/>
        <v>0.4905762044754677</v>
      </c>
      <c r="H40" s="376"/>
      <c r="I40" s="383">
        <v>2342073</v>
      </c>
      <c r="J40" s="384">
        <v>1159946</v>
      </c>
      <c r="K40" s="385">
        <v>1159254</v>
      </c>
    </row>
    <row r="41" spans="1:11" s="378" customFormat="1" ht="13.5" customHeight="1">
      <c r="A41" s="379">
        <v>18.2</v>
      </c>
      <c r="B41" s="373" t="s">
        <v>238</v>
      </c>
      <c r="C41" s="374">
        <f>C39-C40</f>
        <v>54658489.21569008</v>
      </c>
      <c r="D41" s="374">
        <f>D39-D40</f>
        <v>24708940.58011207</v>
      </c>
      <c r="E41" s="374">
        <f>E39-E40</f>
        <v>25697436.149445355</v>
      </c>
      <c r="F41" s="374">
        <f t="shared" si="2"/>
        <v>25203188.364778712</v>
      </c>
      <c r="G41" s="375">
        <f t="shared" si="3"/>
        <v>0.4611029087416484</v>
      </c>
      <c r="H41" s="376"/>
      <c r="I41" s="386">
        <v>348190</v>
      </c>
      <c r="J41" s="387">
        <v>155455</v>
      </c>
      <c r="K41" s="388">
        <v>168917</v>
      </c>
    </row>
    <row r="42" spans="1:11" s="378" customFormat="1" ht="13.5" customHeight="1" hidden="1">
      <c r="A42" s="379">
        <v>19.1</v>
      </c>
      <c r="B42" s="373" t="s">
        <v>126</v>
      </c>
      <c r="C42" s="374">
        <v>-527</v>
      </c>
      <c r="D42" s="374">
        <v>154</v>
      </c>
      <c r="E42" s="374">
        <v>2</v>
      </c>
      <c r="F42" s="374">
        <f t="shared" si="2"/>
        <v>78</v>
      </c>
      <c r="G42" s="375">
        <f t="shared" si="3"/>
        <v>-0.14800759013282733</v>
      </c>
      <c r="H42" s="376"/>
      <c r="I42" s="377"/>
      <c r="J42" s="377"/>
      <c r="K42" s="377"/>
    </row>
    <row r="43" spans="1:11" s="378" customFormat="1" ht="13.5" customHeight="1">
      <c r="A43" s="379" t="s">
        <v>190</v>
      </c>
      <c r="B43" s="373" t="s">
        <v>163</v>
      </c>
      <c r="C43" s="374">
        <f>+C44+C48</f>
        <v>21381943597</v>
      </c>
      <c r="D43" s="374">
        <f>+D44+D48</f>
        <v>7287510490</v>
      </c>
      <c r="E43" s="374">
        <f>+E44+E48</f>
        <v>6891962857</v>
      </c>
      <c r="F43" s="374">
        <f t="shared" si="2"/>
        <v>7089736673.5</v>
      </c>
      <c r="G43" s="375">
        <f t="shared" si="3"/>
        <v>0.33157587575409786</v>
      </c>
      <c r="H43" s="376"/>
      <c r="I43" s="377"/>
      <c r="J43" s="377"/>
      <c r="K43" s="377"/>
    </row>
    <row r="44" spans="1:11" s="378" customFormat="1" ht="13.5" customHeight="1">
      <c r="A44" s="379">
        <v>19.2</v>
      </c>
      <c r="B44" s="373" t="s">
        <v>54</v>
      </c>
      <c r="C44" s="374">
        <v>12301374005</v>
      </c>
      <c r="D44" s="374">
        <v>4158800463</v>
      </c>
      <c r="E44" s="374">
        <v>3969712888</v>
      </c>
      <c r="F44" s="374">
        <f t="shared" si="2"/>
        <v>4064256675.5</v>
      </c>
      <c r="G44" s="375">
        <f t="shared" si="3"/>
        <v>0.33039046482515266</v>
      </c>
      <c r="H44" s="376"/>
      <c r="I44" s="377"/>
      <c r="J44" s="377"/>
      <c r="K44" s="377"/>
    </row>
    <row r="45" spans="1:11" s="378" customFormat="1" ht="13.5" customHeight="1" hidden="1">
      <c r="A45" s="379">
        <v>19.3</v>
      </c>
      <c r="B45" s="373" t="s">
        <v>239</v>
      </c>
      <c r="C45" s="374">
        <v>14832396</v>
      </c>
      <c r="D45" s="374">
        <v>-4979015</v>
      </c>
      <c r="E45" s="374">
        <v>120441</v>
      </c>
      <c r="F45" s="374">
        <f t="shared" si="2"/>
        <v>-2429287</v>
      </c>
      <c r="G45" s="375">
        <f t="shared" si="3"/>
        <v>-0.16378250688560364</v>
      </c>
      <c r="H45" s="376"/>
      <c r="I45" s="377"/>
      <c r="J45" s="377"/>
      <c r="K45" s="377"/>
    </row>
    <row r="46" spans="1:11" s="378" customFormat="1" ht="13.5" customHeight="1">
      <c r="A46" s="379" t="s">
        <v>191</v>
      </c>
      <c r="B46" s="373" t="s">
        <v>165</v>
      </c>
      <c r="C46" s="374">
        <f>+C47+C49</f>
        <v>2785061350</v>
      </c>
      <c r="D46" s="374">
        <f>+D47+D49</f>
        <v>1320826981</v>
      </c>
      <c r="E46" s="374">
        <f>+E47+E49</f>
        <v>1196100266</v>
      </c>
      <c r="F46" s="374">
        <f t="shared" si="2"/>
        <v>1258463623.5</v>
      </c>
      <c r="G46" s="375">
        <f t="shared" si="3"/>
        <v>0.45186208321766413</v>
      </c>
      <c r="H46" s="376"/>
      <c r="I46" s="377"/>
      <c r="J46" s="377"/>
      <c r="K46" s="377"/>
    </row>
    <row r="47" spans="1:11" s="378" customFormat="1" ht="13.5" customHeight="1">
      <c r="A47" s="379">
        <v>19.4</v>
      </c>
      <c r="B47" s="373" t="s">
        <v>55</v>
      </c>
      <c r="C47" s="374">
        <v>2170520036</v>
      </c>
      <c r="D47" s="374">
        <v>1002310764</v>
      </c>
      <c r="E47" s="374">
        <v>913409828</v>
      </c>
      <c r="F47" s="374">
        <f t="shared" si="2"/>
        <v>957860296</v>
      </c>
      <c r="G47" s="375">
        <f t="shared" si="3"/>
        <v>0.4413045169420403</v>
      </c>
      <c r="H47" s="376"/>
      <c r="I47" s="361" t="s">
        <v>240</v>
      </c>
      <c r="J47" s="377"/>
      <c r="K47" s="377"/>
    </row>
    <row r="48" spans="1:11" s="378" customFormat="1" ht="13.5" customHeight="1">
      <c r="A48" s="379">
        <v>21.1</v>
      </c>
      <c r="B48" s="373" t="s">
        <v>56</v>
      </c>
      <c r="C48" s="374">
        <v>9080569592</v>
      </c>
      <c r="D48" s="374">
        <v>3128710027</v>
      </c>
      <c r="E48" s="374">
        <v>2922249969</v>
      </c>
      <c r="F48" s="374">
        <f t="shared" si="2"/>
        <v>3025479998</v>
      </c>
      <c r="G48" s="375">
        <f t="shared" si="3"/>
        <v>0.3331817423287471</v>
      </c>
      <c r="H48" s="376"/>
      <c r="I48" s="389" t="s">
        <v>241</v>
      </c>
      <c r="J48" s="390"/>
      <c r="K48" s="377"/>
    </row>
    <row r="49" spans="1:11" s="378" customFormat="1" ht="13.5" customHeight="1">
      <c r="A49" s="379">
        <v>21.2</v>
      </c>
      <c r="B49" s="373" t="s">
        <v>57</v>
      </c>
      <c r="C49" s="374">
        <v>614541314</v>
      </c>
      <c r="D49" s="374">
        <v>318516217</v>
      </c>
      <c r="E49" s="374">
        <v>282690438</v>
      </c>
      <c r="F49" s="374">
        <f t="shared" si="2"/>
        <v>300603327.5</v>
      </c>
      <c r="G49" s="375">
        <f t="shared" si="3"/>
        <v>0.48915072209449534</v>
      </c>
      <c r="H49" s="376"/>
      <c r="I49" s="389" t="s">
        <v>242</v>
      </c>
      <c r="J49" s="390"/>
      <c r="K49" s="377"/>
    </row>
    <row r="50" spans="1:11" s="378" customFormat="1" ht="13.5" customHeight="1">
      <c r="A50" s="379">
        <v>22</v>
      </c>
      <c r="B50" s="373" t="s">
        <v>58</v>
      </c>
      <c r="C50" s="374">
        <v>142952579</v>
      </c>
      <c r="D50" s="374">
        <v>56914893</v>
      </c>
      <c r="E50" s="374">
        <v>61814435</v>
      </c>
      <c r="F50" s="374">
        <f t="shared" si="2"/>
        <v>59364664</v>
      </c>
      <c r="G50" s="375">
        <f t="shared" si="3"/>
        <v>0.41527522214202234</v>
      </c>
      <c r="H50" s="376"/>
      <c r="I50" s="389" t="s">
        <v>243</v>
      </c>
      <c r="J50" s="390"/>
      <c r="K50" s="377"/>
    </row>
    <row r="51" spans="1:11" s="378" customFormat="1" ht="13.5" customHeight="1">
      <c r="A51" s="379">
        <v>23</v>
      </c>
      <c r="B51" s="373" t="s">
        <v>59</v>
      </c>
      <c r="C51" s="374">
        <v>117203705</v>
      </c>
      <c r="D51" s="374">
        <v>70314244</v>
      </c>
      <c r="E51" s="374">
        <v>66980584</v>
      </c>
      <c r="F51" s="374">
        <f t="shared" si="2"/>
        <v>68647414</v>
      </c>
      <c r="G51" s="375">
        <f t="shared" si="3"/>
        <v>0.5857102725549503</v>
      </c>
      <c r="H51" s="376"/>
      <c r="I51" s="389" t="s">
        <v>244</v>
      </c>
      <c r="J51" s="390"/>
      <c r="K51" s="377"/>
    </row>
    <row r="52" spans="1:11" s="378" customFormat="1" ht="13.5" customHeight="1">
      <c r="A52" s="379">
        <v>24</v>
      </c>
      <c r="B52" s="373" t="s">
        <v>60</v>
      </c>
      <c r="C52" s="374">
        <v>684891922</v>
      </c>
      <c r="D52" s="374">
        <v>409605751</v>
      </c>
      <c r="E52" s="374">
        <v>394438165</v>
      </c>
      <c r="F52" s="374">
        <f t="shared" si="2"/>
        <v>402021958</v>
      </c>
      <c r="G52" s="375">
        <f t="shared" si="3"/>
        <v>0.5869859828774561</v>
      </c>
      <c r="H52" s="376"/>
      <c r="I52" s="377"/>
      <c r="J52" s="377"/>
      <c r="K52" s="377"/>
    </row>
    <row r="53" spans="1:11" s="378" customFormat="1" ht="13.5" customHeight="1">
      <c r="A53" s="379">
        <v>26</v>
      </c>
      <c r="B53" s="373" t="s">
        <v>61</v>
      </c>
      <c r="C53" s="374">
        <v>29505652</v>
      </c>
      <c r="D53" s="374">
        <v>17588640</v>
      </c>
      <c r="E53" s="374">
        <v>15089752</v>
      </c>
      <c r="F53" s="374">
        <f t="shared" si="2"/>
        <v>16339196</v>
      </c>
      <c r="G53" s="375">
        <f t="shared" si="3"/>
        <v>0.5537649532367561</v>
      </c>
      <c r="H53" s="376"/>
      <c r="I53" s="377"/>
      <c r="J53" s="377"/>
      <c r="K53" s="377"/>
    </row>
    <row r="54" spans="1:11" s="378" customFormat="1" ht="13.5" customHeight="1">
      <c r="A54" s="379">
        <v>27</v>
      </c>
      <c r="B54" s="373" t="s">
        <v>62</v>
      </c>
      <c r="C54" s="374">
        <v>126514745</v>
      </c>
      <c r="D54" s="374">
        <v>79926965</v>
      </c>
      <c r="E54" s="374">
        <v>64268280</v>
      </c>
      <c r="F54" s="374">
        <f t="shared" si="2"/>
        <v>72097622.5</v>
      </c>
      <c r="G54" s="375">
        <f t="shared" si="3"/>
        <v>0.5698752544614464</v>
      </c>
      <c r="H54" s="376"/>
      <c r="I54" s="377"/>
      <c r="J54" s="377"/>
      <c r="K54" s="377"/>
    </row>
    <row r="55" spans="1:11" s="378" customFormat="1" ht="13.5" customHeight="1">
      <c r="A55" s="379">
        <v>28</v>
      </c>
      <c r="B55" s="373" t="s">
        <v>63</v>
      </c>
      <c r="C55" s="374">
        <v>120825866</v>
      </c>
      <c r="D55" s="374">
        <v>51479096</v>
      </c>
      <c r="E55" s="374">
        <v>41860467</v>
      </c>
      <c r="F55" s="374">
        <f t="shared" si="2"/>
        <v>46669781.5</v>
      </c>
      <c r="G55" s="375">
        <f t="shared" si="3"/>
        <v>0.3862565446044475</v>
      </c>
      <c r="H55" s="376"/>
      <c r="I55" s="377"/>
      <c r="J55" s="377"/>
      <c r="K55" s="377"/>
    </row>
    <row r="56" spans="1:11" s="378" customFormat="1" ht="13.5" customHeight="1">
      <c r="A56" s="379">
        <v>30</v>
      </c>
      <c r="B56" s="373" t="s">
        <v>166</v>
      </c>
      <c r="C56" s="374">
        <v>134836763</v>
      </c>
      <c r="D56" s="374">
        <v>246268989</v>
      </c>
      <c r="E56" s="374">
        <v>224380041</v>
      </c>
      <c r="F56" s="374">
        <f t="shared" si="2"/>
        <v>235324515</v>
      </c>
      <c r="G56" s="375">
        <f t="shared" si="3"/>
        <v>1.745254853084837</v>
      </c>
      <c r="H56" s="376"/>
      <c r="I56" s="377"/>
      <c r="J56" s="377"/>
      <c r="K56" s="377"/>
    </row>
    <row r="57" spans="1:11" s="378" customFormat="1" ht="13.5" customHeight="1">
      <c r="A57" s="379">
        <v>34</v>
      </c>
      <c r="B57" s="373" t="s">
        <v>64</v>
      </c>
      <c r="C57" s="374">
        <v>78219197</v>
      </c>
      <c r="D57" s="374">
        <v>30246541</v>
      </c>
      <c r="E57" s="374">
        <v>28576133</v>
      </c>
      <c r="F57" s="374">
        <f>(D57+E57)/2</f>
        <v>29411337</v>
      </c>
      <c r="G57" s="375">
        <f t="shared" si="3"/>
        <v>0.37601174811344584</v>
      </c>
      <c r="H57" s="376"/>
      <c r="I57" s="377"/>
      <c r="J57" s="377"/>
      <c r="K57" s="377"/>
    </row>
    <row r="58" spans="1:11" s="378" customFormat="1" ht="13.5" customHeight="1" hidden="1">
      <c r="A58" s="379">
        <v>35</v>
      </c>
      <c r="B58" s="373" t="s">
        <v>245</v>
      </c>
      <c r="C58" s="374">
        <v>64520880060</v>
      </c>
      <c r="D58" s="374">
        <v>28523543665</v>
      </c>
      <c r="E58" s="374">
        <v>27077703223</v>
      </c>
      <c r="F58" s="374">
        <f>(D58+E58)/2</f>
        <v>27800623444</v>
      </c>
      <c r="G58" s="375">
        <f t="shared" si="3"/>
        <v>0.4308779331302878</v>
      </c>
      <c r="H58" s="376"/>
      <c r="I58" s="377"/>
      <c r="J58" s="377"/>
      <c r="K58" s="377"/>
    </row>
    <row r="59" spans="1:11" s="378" customFormat="1" ht="13.5" customHeight="1">
      <c r="A59" s="379"/>
      <c r="B59" s="373" t="s">
        <v>246</v>
      </c>
      <c r="C59" s="374">
        <f>+C6+C7+C11+C12+C14+C15+C18+C21+C22+C23+C36+C37+C40+C41+C44+C47+C48+C49+C50+C51+C52+C53+C54+C55+C56+C57</f>
        <v>51210469583</v>
      </c>
      <c r="D59" s="374">
        <f>+D6+D7+D11+D12+D14+D15+D18+D21+D22+D23+D36+D37+D40+D41+D44+D47+D48+D49+D50+D51+D52+D53+D54+D55+D56+D57</f>
        <v>22521184698</v>
      </c>
      <c r="E59" s="374">
        <f>+E6+E7+E11+E12+E14+E15+E18+E21+E22+E23+E36+E37+E40+E41+E44+E47+E48+E49+E50+E51+E52+E53+E54+E55+E56+E57</f>
        <v>21372992549</v>
      </c>
      <c r="F59" s="374">
        <f>(D59+E59)/2</f>
        <v>21947088623.5</v>
      </c>
      <c r="G59" s="375">
        <f t="shared" si="3"/>
        <v>0.428566439679468</v>
      </c>
      <c r="H59" s="376"/>
      <c r="I59" s="377"/>
      <c r="J59" s="377"/>
      <c r="K59" s="377"/>
    </row>
    <row r="60" ht="15">
      <c r="E60" s="377"/>
    </row>
  </sheetData>
  <sheetProtection/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- 09/18/2015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5" sqref="B45"/>
    </sheetView>
  </sheetViews>
  <sheetFormatPr defaultColWidth="9.140625" defaultRowHeight="12.75"/>
  <cols>
    <col min="1" max="1" width="16.00390625" style="391" customWidth="1"/>
    <col min="2" max="2" width="32.7109375" style="392" customWidth="1"/>
    <col min="3" max="4" width="19.7109375" style="394" customWidth="1"/>
    <col min="5" max="5" width="19.140625" style="394" customWidth="1"/>
    <col min="6" max="6" width="20.140625" style="410" bestFit="1" customWidth="1"/>
    <col min="7" max="16384" width="9.140625" style="392" customWidth="1"/>
  </cols>
  <sheetData>
    <row r="1" spans="1:6" s="351" customFormat="1" ht="24.75" customHeight="1">
      <c r="A1" s="534" t="s">
        <v>247</v>
      </c>
      <c r="B1" s="534"/>
      <c r="C1" s="534"/>
      <c r="D1" s="534"/>
      <c r="E1" s="534"/>
      <c r="F1" s="395"/>
    </row>
    <row r="2" spans="1:6" s="351" customFormat="1" ht="10.5" customHeight="1">
      <c r="A2" s="349"/>
      <c r="B2" s="349"/>
      <c r="C2" s="349"/>
      <c r="D2" s="349"/>
      <c r="E2" s="349"/>
      <c r="F2" s="395"/>
    </row>
    <row r="3" spans="1:6" s="351" customFormat="1" ht="10.5" customHeight="1" thickBot="1">
      <c r="A3" s="349"/>
      <c r="B3" s="349"/>
      <c r="C3" s="396"/>
      <c r="D3" s="349"/>
      <c r="E3" s="349"/>
      <c r="F3" s="395"/>
    </row>
    <row r="4" spans="1:6" s="362" customFormat="1" ht="14.25" customHeight="1">
      <c r="A4" s="397"/>
      <c r="B4" s="398"/>
      <c r="C4" s="399" t="s">
        <v>248</v>
      </c>
      <c r="D4" s="399" t="s">
        <v>249</v>
      </c>
      <c r="E4" s="536" t="s">
        <v>250</v>
      </c>
      <c r="F4" s="400"/>
    </row>
    <row r="5" spans="1:6" s="362" customFormat="1" ht="14.25" customHeight="1">
      <c r="A5" s="401" t="s">
        <v>202</v>
      </c>
      <c r="B5" s="402" t="s">
        <v>0</v>
      </c>
      <c r="C5" s="403" t="s">
        <v>15</v>
      </c>
      <c r="D5" s="403" t="s">
        <v>15</v>
      </c>
      <c r="E5" s="537"/>
      <c r="F5" s="400"/>
    </row>
    <row r="6" spans="1:6" s="371" customFormat="1" ht="14.25" customHeight="1" thickBot="1">
      <c r="A6" s="363"/>
      <c r="B6" s="364"/>
      <c r="C6" s="404" t="s">
        <v>251</v>
      </c>
      <c r="D6" s="404" t="s">
        <v>252</v>
      </c>
      <c r="E6" s="405" t="s">
        <v>253</v>
      </c>
      <c r="F6" s="406"/>
    </row>
    <row r="7" spans="1:7" s="378" customFormat="1" ht="13.5" customHeight="1">
      <c r="A7" s="372" t="s">
        <v>76</v>
      </c>
      <c r="B7" s="373" t="s">
        <v>41</v>
      </c>
      <c r="C7" s="407">
        <v>0.49175013744566604</v>
      </c>
      <c r="D7" s="407">
        <v>0.4833921965385369</v>
      </c>
      <c r="E7" s="553">
        <f>+D7-C7</f>
        <v>-0.008357940907129158</v>
      </c>
      <c r="F7" s="408"/>
      <c r="G7" s="409"/>
    </row>
    <row r="8" spans="1:7" s="378" customFormat="1" ht="13.5" customHeight="1">
      <c r="A8" s="379" t="s">
        <v>77</v>
      </c>
      <c r="B8" s="373" t="s">
        <v>42</v>
      </c>
      <c r="C8" s="407">
        <v>0.47858927864590745</v>
      </c>
      <c r="D8" s="407">
        <v>0.472585650181376</v>
      </c>
      <c r="E8" s="553">
        <f aca="true" t="shared" si="0" ref="E8:E60">+D8-C8</f>
        <v>-0.006003628464531452</v>
      </c>
      <c r="F8" s="408"/>
      <c r="G8" s="409"/>
    </row>
    <row r="9" spans="1:7" s="378" customFormat="1" ht="13.5" customHeight="1" hidden="1">
      <c r="A9" s="379" t="s">
        <v>222</v>
      </c>
      <c r="B9" s="373" t="s">
        <v>119</v>
      </c>
      <c r="C9" s="407">
        <v>0.18980416377501325</v>
      </c>
      <c r="D9" s="407">
        <v>0.20858521957419698</v>
      </c>
      <c r="E9" s="553">
        <f t="shared" si="0"/>
        <v>0.018781055799183738</v>
      </c>
      <c r="F9" s="408"/>
      <c r="G9" s="409"/>
    </row>
    <row r="10" spans="1:7" s="378" customFormat="1" ht="13.5" customHeight="1" hidden="1">
      <c r="A10" s="379" t="s">
        <v>223</v>
      </c>
      <c r="B10" s="373" t="s">
        <v>120</v>
      </c>
      <c r="C10" s="407">
        <v>0.5390928614909206</v>
      </c>
      <c r="D10" s="407">
        <v>0.5313945789519432</v>
      </c>
      <c r="E10" s="553">
        <f t="shared" si="0"/>
        <v>-0.007698282538977419</v>
      </c>
      <c r="F10" s="408"/>
      <c r="G10" s="409"/>
    </row>
    <row r="11" spans="1:7" s="378" customFormat="1" ht="13.5" customHeight="1" hidden="1">
      <c r="A11" s="379" t="s">
        <v>224</v>
      </c>
      <c r="B11" s="373" t="s">
        <v>225</v>
      </c>
      <c r="C11" s="407">
        <v>0.009019391283017186</v>
      </c>
      <c r="D11" s="407"/>
      <c r="E11" s="553">
        <f t="shared" si="0"/>
        <v>-0.009019391283017186</v>
      </c>
      <c r="F11" s="408"/>
      <c r="G11" s="409"/>
    </row>
    <row r="12" spans="1:7" s="378" customFormat="1" ht="13.5" customHeight="1">
      <c r="A12" s="380" t="s">
        <v>78</v>
      </c>
      <c r="B12" s="373" t="s">
        <v>43</v>
      </c>
      <c r="C12" s="407">
        <v>0.4762356733580623</v>
      </c>
      <c r="D12" s="407">
        <v>0.4724825677838152</v>
      </c>
      <c r="E12" s="553">
        <f t="shared" si="0"/>
        <v>-0.003753105574247073</v>
      </c>
      <c r="F12" s="408"/>
      <c r="G12" s="409"/>
    </row>
    <row r="13" spans="1:7" s="378" customFormat="1" ht="13.5" customHeight="1">
      <c r="A13" s="381" t="s">
        <v>79</v>
      </c>
      <c r="B13" s="373" t="s">
        <v>44</v>
      </c>
      <c r="C13" s="407">
        <v>0.5125474776459018</v>
      </c>
      <c r="D13" s="407">
        <v>0.5103714941210872</v>
      </c>
      <c r="E13" s="553">
        <f t="shared" si="0"/>
        <v>-0.0021759835248146286</v>
      </c>
      <c r="F13" s="408"/>
      <c r="G13" s="409"/>
    </row>
    <row r="14" spans="1:7" s="378" customFormat="1" ht="13.5" customHeight="1">
      <c r="A14" s="381" t="s">
        <v>143</v>
      </c>
      <c r="B14" s="373" t="s">
        <v>142</v>
      </c>
      <c r="C14" s="407">
        <v>0.4841343392942816</v>
      </c>
      <c r="D14" s="407">
        <v>0.48578750347364585</v>
      </c>
      <c r="E14" s="553">
        <f t="shared" si="0"/>
        <v>0.0016531641793642304</v>
      </c>
      <c r="F14" s="408"/>
      <c r="G14" s="409"/>
    </row>
    <row r="15" spans="1:7" s="378" customFormat="1" ht="13.5" customHeight="1">
      <c r="A15" s="381" t="s">
        <v>80</v>
      </c>
      <c r="B15" s="373" t="s">
        <v>45</v>
      </c>
      <c r="C15" s="407">
        <v>0.4877150422202543</v>
      </c>
      <c r="D15" s="407">
        <v>0.4915548647419869</v>
      </c>
      <c r="E15" s="553">
        <f t="shared" si="0"/>
        <v>0.0038398225217325943</v>
      </c>
      <c r="F15" s="408"/>
      <c r="G15" s="409"/>
    </row>
    <row r="16" spans="1:7" s="378" customFormat="1" ht="13.5" customHeight="1">
      <c r="A16" s="381" t="s">
        <v>81</v>
      </c>
      <c r="B16" s="373" t="s">
        <v>46</v>
      </c>
      <c r="C16" s="407">
        <v>0.47822601957635474</v>
      </c>
      <c r="D16" s="407">
        <v>0.4756763178823168</v>
      </c>
      <c r="E16" s="553">
        <f t="shared" si="0"/>
        <v>-0.0025497016940379535</v>
      </c>
      <c r="F16" s="408"/>
      <c r="G16" s="409"/>
    </row>
    <row r="17" spans="1:7" s="378" customFormat="1" ht="13.5" customHeight="1" hidden="1">
      <c r="A17" s="381" t="s">
        <v>82</v>
      </c>
      <c r="B17" s="373" t="s">
        <v>47</v>
      </c>
      <c r="C17" s="407">
        <v>0.502946961429577</v>
      </c>
      <c r="D17" s="407">
        <v>0.37082543375995397</v>
      </c>
      <c r="E17" s="553">
        <f t="shared" si="0"/>
        <v>-0.13212152766962298</v>
      </c>
      <c r="F17" s="408"/>
      <c r="G17" s="409"/>
    </row>
    <row r="18" spans="1:7" s="378" customFormat="1" ht="13.5" customHeight="1" hidden="1">
      <c r="A18" s="381" t="s">
        <v>83</v>
      </c>
      <c r="B18" s="373" t="s">
        <v>84</v>
      </c>
      <c r="C18" s="407">
        <v>0.3636732724158465</v>
      </c>
      <c r="D18" s="407">
        <v>0.35005567370349183</v>
      </c>
      <c r="E18" s="553">
        <f t="shared" si="0"/>
        <v>-0.013617598712354684</v>
      </c>
      <c r="F18" s="408"/>
      <c r="G18" s="409"/>
    </row>
    <row r="19" spans="1:7" s="378" customFormat="1" ht="13.5" customHeight="1">
      <c r="A19" s="381" t="s">
        <v>85</v>
      </c>
      <c r="B19" s="373" t="s">
        <v>48</v>
      </c>
      <c r="C19" s="407">
        <v>0.29121541833393</v>
      </c>
      <c r="D19" s="407">
        <v>0.3087663093894073</v>
      </c>
      <c r="E19" s="553">
        <f t="shared" si="0"/>
        <v>0.017550891055477302</v>
      </c>
      <c r="F19" s="408"/>
      <c r="G19" s="409"/>
    </row>
    <row r="20" spans="1:7" s="378" customFormat="1" ht="13.5" customHeight="1" hidden="1">
      <c r="A20" s="379">
        <v>10</v>
      </c>
      <c r="B20" s="373" t="s">
        <v>49</v>
      </c>
      <c r="C20" s="407">
        <v>6.056781887125919</v>
      </c>
      <c r="D20" s="407">
        <v>6.036566187552786</v>
      </c>
      <c r="E20" s="553">
        <f t="shared" si="0"/>
        <v>-0.020215699573133072</v>
      </c>
      <c r="F20" s="408"/>
      <c r="G20" s="409"/>
    </row>
    <row r="21" spans="1:7" s="378" customFormat="1" ht="13.5" customHeight="1">
      <c r="A21" s="379">
        <v>11</v>
      </c>
      <c r="B21" s="373" t="s">
        <v>168</v>
      </c>
      <c r="C21" s="407">
        <v>0.5349080225697292</v>
      </c>
      <c r="D21" s="407">
        <v>0.5246605064916576</v>
      </c>
      <c r="E21" s="553">
        <f t="shared" si="0"/>
        <v>-0.010247516078071617</v>
      </c>
      <c r="F21" s="408"/>
      <c r="G21" s="409"/>
    </row>
    <row r="22" spans="1:7" s="378" customFormat="1" ht="13.5" customHeight="1">
      <c r="A22" s="379">
        <v>11.1</v>
      </c>
      <c r="B22" s="373" t="s">
        <v>230</v>
      </c>
      <c r="C22" s="407">
        <v>0.6503578872412134</v>
      </c>
      <c r="D22" s="407">
        <v>0.6241475077341335</v>
      </c>
      <c r="E22" s="553">
        <f t="shared" si="0"/>
        <v>-0.02621037950707983</v>
      </c>
      <c r="F22" s="408"/>
      <c r="G22" s="409"/>
    </row>
    <row r="23" spans="1:7" s="378" customFormat="1" ht="13.5" customHeight="1">
      <c r="A23" s="379">
        <v>11.2</v>
      </c>
      <c r="B23" s="373" t="s">
        <v>231</v>
      </c>
      <c r="C23" s="407">
        <v>0.49327338307481516</v>
      </c>
      <c r="D23" s="407">
        <v>0.4891941360301324</v>
      </c>
      <c r="E23" s="553">
        <f t="shared" si="0"/>
        <v>-0.0040792470446827656</v>
      </c>
      <c r="F23" s="408"/>
      <c r="G23" s="409"/>
    </row>
    <row r="24" spans="1:7" s="378" customFormat="1" ht="13.5" customHeight="1">
      <c r="A24" s="379">
        <v>12</v>
      </c>
      <c r="B24" s="373" t="s">
        <v>51</v>
      </c>
      <c r="C24" s="407">
        <v>0.4852238844955827</v>
      </c>
      <c r="D24" s="407">
        <v>0.4803521773381473</v>
      </c>
      <c r="E24" s="553">
        <f t="shared" si="0"/>
        <v>-0.004871707157435401</v>
      </c>
      <c r="F24" s="408"/>
      <c r="G24" s="409"/>
    </row>
    <row r="25" spans="1:7" s="378" customFormat="1" ht="13.5" customHeight="1" hidden="1">
      <c r="A25" s="379">
        <v>13</v>
      </c>
      <c r="B25" s="373" t="s">
        <v>121</v>
      </c>
      <c r="C25" s="407">
        <v>0.9436500003120577</v>
      </c>
      <c r="D25" s="407">
        <v>0.7050666942293231</v>
      </c>
      <c r="E25" s="553">
        <f t="shared" si="0"/>
        <v>-0.2385833060827346</v>
      </c>
      <c r="F25" s="408"/>
      <c r="G25" s="409"/>
    </row>
    <row r="26" spans="1:7" s="378" customFormat="1" ht="13.5" customHeight="1" hidden="1">
      <c r="A26" s="379">
        <v>14</v>
      </c>
      <c r="B26" s="373" t="s">
        <v>122</v>
      </c>
      <c r="C26" s="407">
        <v>1.2638444857762425</v>
      </c>
      <c r="D26" s="407">
        <v>1.0754932288679393</v>
      </c>
      <c r="E26" s="553">
        <f t="shared" si="0"/>
        <v>-0.18835125690830323</v>
      </c>
      <c r="F26" s="408"/>
      <c r="G26" s="409"/>
    </row>
    <row r="27" spans="1:7" s="378" customFormat="1" ht="13.5" customHeight="1" hidden="1">
      <c r="A27" s="379">
        <v>15.1</v>
      </c>
      <c r="B27" s="373" t="s">
        <v>123</v>
      </c>
      <c r="C27" s="407">
        <v>0.17813783310092493</v>
      </c>
      <c r="D27" s="407">
        <v>0.3753600150652458</v>
      </c>
      <c r="E27" s="553">
        <f t="shared" si="0"/>
        <v>0.19722218196432087</v>
      </c>
      <c r="F27" s="408"/>
      <c r="G27" s="409"/>
    </row>
    <row r="28" spans="1:7" s="378" customFormat="1" ht="13.5" customHeight="1" hidden="1">
      <c r="A28" s="379">
        <v>15.2</v>
      </c>
      <c r="B28" s="373" t="s">
        <v>128</v>
      </c>
      <c r="C28" s="407">
        <v>0.12310704960835508</v>
      </c>
      <c r="D28" s="407">
        <v>0.1486750348675035</v>
      </c>
      <c r="E28" s="553">
        <f t="shared" si="0"/>
        <v>0.025567985259148412</v>
      </c>
      <c r="F28" s="408"/>
      <c r="G28" s="409"/>
    </row>
    <row r="29" spans="1:7" s="378" customFormat="1" ht="13.5" customHeight="1" hidden="1">
      <c r="A29" s="379">
        <v>15.3</v>
      </c>
      <c r="B29" s="373" t="s">
        <v>129</v>
      </c>
      <c r="C29" s="407">
        <v>54.348530125491685</v>
      </c>
      <c r="D29" s="407">
        <v>42.310844712112086</v>
      </c>
      <c r="E29" s="553">
        <f t="shared" si="0"/>
        <v>-12.037685413379599</v>
      </c>
      <c r="F29" s="408"/>
      <c r="G29" s="409"/>
    </row>
    <row r="30" spans="1:7" s="378" customFormat="1" ht="13.5" customHeight="1" hidden="1">
      <c r="A30" s="379">
        <v>15.4</v>
      </c>
      <c r="B30" s="373" t="s">
        <v>130</v>
      </c>
      <c r="C30" s="407">
        <v>0.5331009293266072</v>
      </c>
      <c r="D30" s="407">
        <v>0.49605517351676687</v>
      </c>
      <c r="E30" s="553">
        <f t="shared" si="0"/>
        <v>-0.037045755809840375</v>
      </c>
      <c r="F30" s="408"/>
      <c r="G30" s="409"/>
    </row>
    <row r="31" spans="1:7" s="378" customFormat="1" ht="13.5" customHeight="1" hidden="1">
      <c r="A31" s="379">
        <v>15.5</v>
      </c>
      <c r="B31" s="373" t="s">
        <v>131</v>
      </c>
      <c r="C31" s="407">
        <v>0.4285454920348437</v>
      </c>
      <c r="D31" s="407">
        <v>1.0621210609413243</v>
      </c>
      <c r="E31" s="553">
        <f t="shared" si="0"/>
        <v>0.6335755689064806</v>
      </c>
      <c r="F31" s="408"/>
      <c r="G31" s="409"/>
    </row>
    <row r="32" spans="1:7" s="378" customFormat="1" ht="13.5" customHeight="1" hidden="1">
      <c r="A32" s="379">
        <v>15.6</v>
      </c>
      <c r="B32" s="373" t="s">
        <v>232</v>
      </c>
      <c r="C32" s="407">
        <v>0</v>
      </c>
      <c r="D32" s="407">
        <v>0</v>
      </c>
      <c r="E32" s="553">
        <f t="shared" si="0"/>
        <v>0</v>
      </c>
      <c r="F32" s="408"/>
      <c r="G32" s="409"/>
    </row>
    <row r="33" spans="1:7" s="378" customFormat="1" ht="13.5" customHeight="1" hidden="1">
      <c r="A33" s="379">
        <v>15.7</v>
      </c>
      <c r="B33" s="373" t="s">
        <v>132</v>
      </c>
      <c r="C33" s="407">
        <v>0.1834324091426598</v>
      </c>
      <c r="D33" s="407">
        <v>0.2095087595288037</v>
      </c>
      <c r="E33" s="553">
        <f t="shared" si="0"/>
        <v>0.02607635038614392</v>
      </c>
      <c r="F33" s="408"/>
      <c r="G33" s="409"/>
    </row>
    <row r="34" spans="1:7" s="378" customFormat="1" ht="13.5" customHeight="1" hidden="1">
      <c r="A34" s="379">
        <v>15.8</v>
      </c>
      <c r="B34" s="373" t="s">
        <v>133</v>
      </c>
      <c r="C34" s="407">
        <v>0</v>
      </c>
      <c r="D34" s="407">
        <v>0</v>
      </c>
      <c r="E34" s="553">
        <f t="shared" si="0"/>
        <v>0</v>
      </c>
      <c r="F34" s="408"/>
      <c r="G34" s="409"/>
    </row>
    <row r="35" spans="1:7" s="378" customFormat="1" ht="13.5" customHeight="1" hidden="1">
      <c r="A35" s="379">
        <v>16</v>
      </c>
      <c r="B35" s="373" t="s">
        <v>124</v>
      </c>
      <c r="C35" s="407">
        <v>0.26799319414830614</v>
      </c>
      <c r="D35" s="407">
        <v>0.2759774224608215</v>
      </c>
      <c r="E35" s="553">
        <f t="shared" si="0"/>
        <v>0.007984228312515385</v>
      </c>
      <c r="F35" s="408"/>
      <c r="G35" s="409"/>
    </row>
    <row r="36" spans="1:7" s="378" customFormat="1" ht="13.5" customHeight="1">
      <c r="A36" s="379">
        <v>17</v>
      </c>
      <c r="B36" s="373" t="s">
        <v>52</v>
      </c>
      <c r="C36" s="407">
        <v>0.5565900406472641</v>
      </c>
      <c r="D36" s="407">
        <v>0.53949935093956</v>
      </c>
      <c r="E36" s="553">
        <f t="shared" si="0"/>
        <v>-0.01709068970770411</v>
      </c>
      <c r="F36" s="408"/>
      <c r="G36" s="409"/>
    </row>
    <row r="37" spans="1:7" s="378" customFormat="1" ht="13.5" customHeight="1">
      <c r="A37" s="379">
        <v>17.1</v>
      </c>
      <c r="B37" s="373" t="s">
        <v>234</v>
      </c>
      <c r="C37" s="407">
        <v>0.5152797356525393</v>
      </c>
      <c r="D37" s="407">
        <v>0.5218073222485603</v>
      </c>
      <c r="E37" s="553">
        <f t="shared" si="0"/>
        <v>0.00652758659602104</v>
      </c>
      <c r="F37" s="408"/>
      <c r="G37" s="409"/>
    </row>
    <row r="38" spans="1:7" s="378" customFormat="1" ht="13.5" customHeight="1">
      <c r="A38" s="379">
        <v>17.2</v>
      </c>
      <c r="B38" s="373" t="s">
        <v>235</v>
      </c>
      <c r="C38" s="407">
        <v>0.6155396137799231</v>
      </c>
      <c r="D38" s="407">
        <v>0.5641220080734062</v>
      </c>
      <c r="E38" s="553">
        <f t="shared" si="0"/>
        <v>-0.05141760570651688</v>
      </c>
      <c r="F38" s="408"/>
      <c r="G38" s="409"/>
    </row>
    <row r="39" spans="1:7" s="378" customFormat="1" ht="13.5" customHeight="1" hidden="1">
      <c r="A39" s="379">
        <v>17.3</v>
      </c>
      <c r="B39" s="373" t="s">
        <v>236</v>
      </c>
      <c r="C39" s="407">
        <v>0.4146526679108265</v>
      </c>
      <c r="D39" s="407">
        <v>0.46438752094249913</v>
      </c>
      <c r="E39" s="553">
        <f t="shared" si="0"/>
        <v>0.04973485303167263</v>
      </c>
      <c r="F39" s="408"/>
      <c r="G39" s="409"/>
    </row>
    <row r="40" spans="1:7" s="378" customFormat="1" ht="13.5" customHeight="1">
      <c r="A40" s="379">
        <v>18</v>
      </c>
      <c r="B40" s="373" t="s">
        <v>53</v>
      </c>
      <c r="C40" s="407">
        <v>0.48676159347217224</v>
      </c>
      <c r="D40" s="407">
        <v>0.48100765882616425</v>
      </c>
      <c r="E40" s="553">
        <f t="shared" si="0"/>
        <v>-0.005753934646007985</v>
      </c>
      <c r="F40" s="408"/>
      <c r="G40" s="409"/>
    </row>
    <row r="41" spans="1:7" s="378" customFormat="1" ht="13.5" customHeight="1">
      <c r="A41" s="379">
        <v>18.1</v>
      </c>
      <c r="B41" s="373" t="s">
        <v>237</v>
      </c>
      <c r="C41" s="407">
        <v>0.4905762044754677</v>
      </c>
      <c r="D41" s="407">
        <v>0.4950572415671174</v>
      </c>
      <c r="E41" s="553">
        <f t="shared" si="0"/>
        <v>0.004481037091649709</v>
      </c>
      <c r="F41" s="408"/>
      <c r="G41" s="409"/>
    </row>
    <row r="42" spans="1:7" s="378" customFormat="1" ht="13.5" customHeight="1">
      <c r="A42" s="379">
        <v>18.2</v>
      </c>
      <c r="B42" s="373" t="s">
        <v>238</v>
      </c>
      <c r="C42" s="407">
        <v>0.4611029087416484</v>
      </c>
      <c r="D42" s="407">
        <v>0.40410878465775385</v>
      </c>
      <c r="E42" s="553">
        <f t="shared" si="0"/>
        <v>-0.05699412408389454</v>
      </c>
      <c r="F42" s="408"/>
      <c r="G42" s="409"/>
    </row>
    <row r="43" spans="1:7" s="378" customFormat="1" ht="13.5" customHeight="1" hidden="1">
      <c r="A43" s="379">
        <v>19.1</v>
      </c>
      <c r="B43" s="373" t="s">
        <v>126</v>
      </c>
      <c r="C43" s="407">
        <v>-0.14800759013282733</v>
      </c>
      <c r="D43" s="407">
        <v>0.31580071898528117</v>
      </c>
      <c r="E43" s="553">
        <f t="shared" si="0"/>
        <v>0.4638083091181085</v>
      </c>
      <c r="F43" s="408"/>
      <c r="G43" s="409"/>
    </row>
    <row r="44" spans="1:7" s="378" customFormat="1" ht="13.5" customHeight="1">
      <c r="A44" s="379" t="s">
        <v>190</v>
      </c>
      <c r="B44" s="373" t="s">
        <v>163</v>
      </c>
      <c r="C44" s="407">
        <v>0.33157587575409786</v>
      </c>
      <c r="D44" s="407">
        <v>0.33488900128532556</v>
      </c>
      <c r="E44" s="553">
        <f t="shared" si="0"/>
        <v>0.003313125531227701</v>
      </c>
      <c r="F44" s="408"/>
      <c r="G44" s="409"/>
    </row>
    <row r="45" spans="1:7" s="378" customFormat="1" ht="13.5" customHeight="1">
      <c r="A45" s="379">
        <v>19.2</v>
      </c>
      <c r="B45" s="373" t="s">
        <v>54</v>
      </c>
      <c r="C45" s="407">
        <v>0.33039046482515266</v>
      </c>
      <c r="D45" s="407">
        <v>0.33575937630372826</v>
      </c>
      <c r="E45" s="553">
        <f t="shared" si="0"/>
        <v>0.0053689114785756</v>
      </c>
      <c r="F45" s="408"/>
      <c r="G45" s="409"/>
    </row>
    <row r="46" spans="1:7" s="378" customFormat="1" ht="13.5" customHeight="1" hidden="1">
      <c r="A46" s="379">
        <v>19.3</v>
      </c>
      <c r="B46" s="373" t="s">
        <v>254</v>
      </c>
      <c r="C46" s="407">
        <v>-0.16378250688560364</v>
      </c>
      <c r="D46" s="407">
        <v>0.5055844293861935</v>
      </c>
      <c r="E46" s="553">
        <f t="shared" si="0"/>
        <v>0.6693669362717971</v>
      </c>
      <c r="F46" s="408"/>
      <c r="G46" s="409"/>
    </row>
    <row r="47" spans="1:7" s="378" customFormat="1" ht="13.5" customHeight="1">
      <c r="A47" s="379" t="s">
        <v>191</v>
      </c>
      <c r="B47" s="373" t="s">
        <v>165</v>
      </c>
      <c r="C47" s="407">
        <v>0.45186208321766413</v>
      </c>
      <c r="D47" s="407">
        <v>0.4582976762997088</v>
      </c>
      <c r="E47" s="553">
        <f t="shared" si="0"/>
        <v>0.006435593082044666</v>
      </c>
      <c r="F47" s="408"/>
      <c r="G47" s="409"/>
    </row>
    <row r="48" spans="1:7" s="378" customFormat="1" ht="13.5" customHeight="1">
      <c r="A48" s="379">
        <v>19.4</v>
      </c>
      <c r="B48" s="373" t="s">
        <v>55</v>
      </c>
      <c r="C48" s="407">
        <v>0.4413045169420403</v>
      </c>
      <c r="D48" s="407">
        <v>0.4483005257030725</v>
      </c>
      <c r="E48" s="553">
        <f t="shared" si="0"/>
        <v>0.00699600876103218</v>
      </c>
      <c r="F48" s="408"/>
      <c r="G48" s="409"/>
    </row>
    <row r="49" spans="1:7" s="378" customFormat="1" ht="13.5" customHeight="1">
      <c r="A49" s="379">
        <v>21.1</v>
      </c>
      <c r="B49" s="373" t="s">
        <v>56</v>
      </c>
      <c r="C49" s="407">
        <v>0.3331817423287471</v>
      </c>
      <c r="D49" s="407">
        <v>0.33373169402138253</v>
      </c>
      <c r="E49" s="553">
        <f t="shared" si="0"/>
        <v>0.000549951692635442</v>
      </c>
      <c r="F49" s="408"/>
      <c r="G49" s="409"/>
    </row>
    <row r="50" spans="1:7" s="378" customFormat="1" ht="13.5" customHeight="1">
      <c r="A50" s="379">
        <v>21.2</v>
      </c>
      <c r="B50" s="373" t="s">
        <v>57</v>
      </c>
      <c r="C50" s="407">
        <v>0.48915072209449534</v>
      </c>
      <c r="D50" s="407">
        <v>0.4945468413339332</v>
      </c>
      <c r="E50" s="553">
        <f t="shared" si="0"/>
        <v>0.0053961192394378354</v>
      </c>
      <c r="F50" s="408"/>
      <c r="G50" s="409"/>
    </row>
    <row r="51" spans="1:7" s="378" customFormat="1" ht="13.5" customHeight="1">
      <c r="A51" s="379">
        <v>22</v>
      </c>
      <c r="B51" s="373" t="s">
        <v>58</v>
      </c>
      <c r="C51" s="407">
        <v>0.41527522214202234</v>
      </c>
      <c r="D51" s="407">
        <v>0.4370087662186208</v>
      </c>
      <c r="E51" s="553">
        <f t="shared" si="0"/>
        <v>0.021733544076598443</v>
      </c>
      <c r="F51" s="408"/>
      <c r="G51" s="409"/>
    </row>
    <row r="52" spans="1:7" s="378" customFormat="1" ht="13.5" customHeight="1">
      <c r="A52" s="379">
        <v>23</v>
      </c>
      <c r="B52" s="373" t="s">
        <v>59</v>
      </c>
      <c r="C52" s="407">
        <v>0.5857102725549503</v>
      </c>
      <c r="D52" s="407">
        <v>0.5775879508587408</v>
      </c>
      <c r="E52" s="553">
        <f t="shared" si="0"/>
        <v>-0.008122321696209522</v>
      </c>
      <c r="F52" s="408"/>
      <c r="G52" s="409"/>
    </row>
    <row r="53" spans="1:7" s="378" customFormat="1" ht="13.5" customHeight="1">
      <c r="A53" s="379">
        <v>24</v>
      </c>
      <c r="B53" s="373" t="s">
        <v>60</v>
      </c>
      <c r="C53" s="407">
        <v>0.5869859828774561</v>
      </c>
      <c r="D53" s="407">
        <v>0.5849748519603243</v>
      </c>
      <c r="E53" s="553">
        <f t="shared" si="0"/>
        <v>-0.002011130917131787</v>
      </c>
      <c r="F53" s="408"/>
      <c r="G53" s="409"/>
    </row>
    <row r="54" spans="1:7" s="378" customFormat="1" ht="13.5" customHeight="1">
      <c r="A54" s="379">
        <v>26</v>
      </c>
      <c r="B54" s="373" t="s">
        <v>61</v>
      </c>
      <c r="C54" s="407">
        <v>0.5537649532367561</v>
      </c>
      <c r="D54" s="407">
        <v>0.5650948004387468</v>
      </c>
      <c r="E54" s="553">
        <f t="shared" si="0"/>
        <v>0.011329847201990706</v>
      </c>
      <c r="F54" s="408"/>
      <c r="G54" s="409"/>
    </row>
    <row r="55" spans="1:7" s="378" customFormat="1" ht="13.5" customHeight="1">
      <c r="A55" s="379">
        <v>27</v>
      </c>
      <c r="B55" s="373" t="s">
        <v>62</v>
      </c>
      <c r="C55" s="407">
        <v>0.5698752544614464</v>
      </c>
      <c r="D55" s="407">
        <v>0.4813568752647949</v>
      </c>
      <c r="E55" s="553">
        <f t="shared" si="0"/>
        <v>-0.08851837919665145</v>
      </c>
      <c r="F55" s="408"/>
      <c r="G55" s="409"/>
    </row>
    <row r="56" spans="1:7" s="378" customFormat="1" ht="13.5" customHeight="1">
      <c r="A56" s="379">
        <v>28</v>
      </c>
      <c r="B56" s="373" t="s">
        <v>63</v>
      </c>
      <c r="C56" s="407">
        <v>0.3862565446044475</v>
      </c>
      <c r="D56" s="407">
        <v>0.4224787819487605</v>
      </c>
      <c r="E56" s="553">
        <f t="shared" si="0"/>
        <v>0.03622223734431296</v>
      </c>
      <c r="F56" s="408"/>
      <c r="G56" s="409"/>
    </row>
    <row r="57" spans="1:7" s="378" customFormat="1" ht="13.5" customHeight="1">
      <c r="A57" s="379">
        <v>30</v>
      </c>
      <c r="B57" s="373" t="s">
        <v>166</v>
      </c>
      <c r="C57" s="407">
        <v>1.745254853084837</v>
      </c>
      <c r="D57" s="407">
        <v>2.0965214044187412</v>
      </c>
      <c r="E57" s="553">
        <f t="shared" si="0"/>
        <v>0.35126655133390416</v>
      </c>
      <c r="F57" s="408"/>
      <c r="G57" s="409"/>
    </row>
    <row r="58" spans="1:7" s="378" customFormat="1" ht="13.5" customHeight="1">
      <c r="A58" s="379">
        <v>34</v>
      </c>
      <c r="B58" s="373" t="s">
        <v>64</v>
      </c>
      <c r="C58" s="407">
        <v>0.37601174811344584</v>
      </c>
      <c r="D58" s="407">
        <v>0.37913105539924796</v>
      </c>
      <c r="E58" s="553">
        <f t="shared" si="0"/>
        <v>0.00311930728580212</v>
      </c>
      <c r="F58" s="408"/>
      <c r="G58" s="409"/>
    </row>
    <row r="59" spans="1:7" s="378" customFormat="1" ht="13.5" customHeight="1" hidden="1">
      <c r="A59" s="379">
        <v>35</v>
      </c>
      <c r="B59" s="373" t="s">
        <v>245</v>
      </c>
      <c r="C59" s="407">
        <v>0.4308779331302878</v>
      </c>
      <c r="D59" s="407">
        <v>0.42950212897610324</v>
      </c>
      <c r="E59" s="553">
        <f t="shared" si="0"/>
        <v>-0.00137580415418459</v>
      </c>
      <c r="F59" s="408"/>
      <c r="G59" s="409"/>
    </row>
    <row r="60" spans="1:7" s="378" customFormat="1" ht="13.5" customHeight="1">
      <c r="A60" s="379"/>
      <c r="B60" s="373" t="s">
        <v>246</v>
      </c>
      <c r="C60" s="407">
        <v>0.428566439679468</v>
      </c>
      <c r="D60" s="407">
        <v>0.4291486861611426</v>
      </c>
      <c r="E60" s="553">
        <f t="shared" si="0"/>
        <v>0.0005822464816745976</v>
      </c>
      <c r="F60" s="408"/>
      <c r="G60" s="409"/>
    </row>
  </sheetData>
  <sheetProtection/>
  <mergeCells count="2">
    <mergeCell ref="A1:E1"/>
    <mergeCell ref="E4:E5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&amp;LCalifornia Department of Insurance&amp;RRate Specialist Bureau - 09/18/2015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3"/>
  <sheetViews>
    <sheetView zoomScale="115" zoomScaleNormal="115" zoomScalePageLayoutView="0" workbookViewId="0" topLeftCell="A1">
      <selection activeCell="C30" sqref="C30"/>
    </sheetView>
  </sheetViews>
  <sheetFormatPr defaultColWidth="9.28125" defaultRowHeight="12.75"/>
  <cols>
    <col min="1" max="1" width="6.28125" style="12" customWidth="1"/>
    <col min="2" max="2" width="3.28125" style="12" customWidth="1"/>
    <col min="3" max="3" width="17.7109375" style="12" customWidth="1"/>
    <col min="4" max="6" width="14.7109375" style="13" customWidth="1"/>
    <col min="7" max="12" width="14.7109375" style="12" customWidth="1"/>
    <col min="13" max="14" width="19.28125" style="12" hidden="1" customWidth="1"/>
    <col min="15" max="15" width="11.57421875" style="15" customWidth="1"/>
    <col min="16" max="16" width="3.28125" style="15" customWidth="1"/>
    <col min="17" max="17" width="9.57421875" style="12" hidden="1" customWidth="1"/>
    <col min="18" max="18" width="7.28125" style="12" hidden="1" customWidth="1"/>
    <col min="19" max="19" width="18.28125" style="12" hidden="1" customWidth="1"/>
    <col min="20" max="20" width="6.28125" style="12" hidden="1" customWidth="1"/>
    <col min="21" max="21" width="19.7109375" style="12" hidden="1" customWidth="1"/>
    <col min="22" max="22" width="18.28125" style="12" hidden="1" customWidth="1"/>
    <col min="23" max="23" width="9.7109375" style="12" hidden="1" customWidth="1"/>
    <col min="24" max="24" width="4.28125" style="12" hidden="1" customWidth="1"/>
    <col min="25" max="25" width="4.00390625" style="12" hidden="1" customWidth="1"/>
    <col min="26" max="26" width="1.28515625" style="12" hidden="1" customWidth="1"/>
    <col min="27" max="27" width="8.00390625" style="12" customWidth="1"/>
    <col min="28" max="31" width="9.28125" style="12" customWidth="1"/>
    <col min="32" max="16384" width="9.28125" style="12" customWidth="1"/>
  </cols>
  <sheetData>
    <row r="1" spans="1:26" s="10" customFormat="1" ht="37.5" customHeight="1" thickBot="1">
      <c r="A1" s="538" t="s">
        <v>194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9"/>
      <c r="Q1" s="538"/>
      <c r="R1" s="538"/>
      <c r="S1" s="52"/>
      <c r="T1" s="55" t="s">
        <v>145</v>
      </c>
      <c r="U1" s="55"/>
      <c r="V1" s="55"/>
      <c r="W1" s="55"/>
      <c r="X1" s="55"/>
      <c r="Y1" s="55"/>
      <c r="Z1" s="55"/>
    </row>
    <row r="2" spans="1:26" ht="6" customHeight="1">
      <c r="A2" s="238"/>
      <c r="B2" s="239"/>
      <c r="C2" s="239"/>
      <c r="D2" s="240"/>
      <c r="E2" s="240"/>
      <c r="F2" s="240"/>
      <c r="G2" s="239"/>
      <c r="H2" s="239"/>
      <c r="I2" s="241"/>
      <c r="J2" s="242"/>
      <c r="K2" s="242"/>
      <c r="L2" s="241"/>
      <c r="M2" s="241"/>
      <c r="N2" s="241"/>
      <c r="O2" s="269"/>
      <c r="P2" s="243"/>
      <c r="Q2" s="239"/>
      <c r="R2" s="244"/>
      <c r="S2" s="53"/>
      <c r="T2" s="56"/>
      <c r="U2" s="56"/>
      <c r="V2" s="56"/>
      <c r="W2" s="56"/>
      <c r="X2" s="56"/>
      <c r="Y2" s="56"/>
      <c r="Z2" s="56"/>
    </row>
    <row r="3" spans="1:26" s="11" customFormat="1" ht="13.5">
      <c r="A3" s="245"/>
      <c r="B3" s="246"/>
      <c r="C3" s="246"/>
      <c r="D3" s="247" t="s">
        <v>1</v>
      </c>
      <c r="E3" s="247" t="s">
        <v>2</v>
      </c>
      <c r="F3" s="247" t="s">
        <v>19</v>
      </c>
      <c r="G3" s="248" t="s">
        <v>6</v>
      </c>
      <c r="H3" s="248" t="s">
        <v>8</v>
      </c>
      <c r="I3" s="248" t="s">
        <v>9</v>
      </c>
      <c r="J3" s="248" t="s">
        <v>11</v>
      </c>
      <c r="K3" s="248" t="s">
        <v>12</v>
      </c>
      <c r="L3" s="248" t="s">
        <v>118</v>
      </c>
      <c r="M3" s="248" t="s">
        <v>13</v>
      </c>
      <c r="N3" s="248" t="s">
        <v>153</v>
      </c>
      <c r="O3" s="270" t="s">
        <v>13</v>
      </c>
      <c r="P3" s="249"/>
      <c r="Q3" s="246"/>
      <c r="R3" s="250"/>
      <c r="S3" s="69" t="s">
        <v>153</v>
      </c>
      <c r="T3" s="62" t="s">
        <v>146</v>
      </c>
      <c r="U3" s="56"/>
      <c r="V3" s="57"/>
      <c r="W3" s="57"/>
      <c r="X3" s="57"/>
      <c r="Y3" s="57"/>
      <c r="Z3" s="57"/>
    </row>
    <row r="4" spans="1:26" s="11" customFormat="1" ht="13.5">
      <c r="A4" s="245"/>
      <c r="B4" s="246"/>
      <c r="C4" s="246"/>
      <c r="D4" s="251">
        <v>2014</v>
      </c>
      <c r="E4" s="251">
        <v>2014</v>
      </c>
      <c r="F4" s="251">
        <v>2014</v>
      </c>
      <c r="G4" s="251">
        <v>2014</v>
      </c>
      <c r="H4" s="251">
        <v>2014</v>
      </c>
      <c r="I4" s="251">
        <v>2014</v>
      </c>
      <c r="J4" s="251">
        <v>2013</v>
      </c>
      <c r="K4" s="251">
        <v>2013</v>
      </c>
      <c r="L4" s="251">
        <v>2013</v>
      </c>
      <c r="M4" s="251"/>
      <c r="N4" s="251"/>
      <c r="O4" s="271"/>
      <c r="P4" s="252"/>
      <c r="Q4" s="253"/>
      <c r="R4" s="254"/>
      <c r="S4" s="54" t="s">
        <v>158</v>
      </c>
      <c r="T4" s="62" t="s">
        <v>147</v>
      </c>
      <c r="U4" s="56"/>
      <c r="V4" s="57"/>
      <c r="W4" s="57"/>
      <c r="X4" s="57"/>
      <c r="Y4" s="57"/>
      <c r="Z4" s="57"/>
    </row>
    <row r="5" spans="1:26" s="11" customFormat="1" ht="25.5" customHeight="1">
      <c r="A5" s="245"/>
      <c r="B5" s="246"/>
      <c r="C5" s="17" t="s">
        <v>0</v>
      </c>
      <c r="D5" s="255" t="s">
        <v>23</v>
      </c>
      <c r="E5" s="255" t="s">
        <v>24</v>
      </c>
      <c r="F5" s="255" t="s">
        <v>3</v>
      </c>
      <c r="G5" s="256" t="s">
        <v>25</v>
      </c>
      <c r="H5" s="256" t="s">
        <v>26</v>
      </c>
      <c r="I5" s="256" t="s">
        <v>117</v>
      </c>
      <c r="J5" s="256" t="s">
        <v>25</v>
      </c>
      <c r="K5" s="256" t="s">
        <v>26</v>
      </c>
      <c r="L5" s="256" t="s">
        <v>117</v>
      </c>
      <c r="M5" s="256" t="s">
        <v>152</v>
      </c>
      <c r="N5" s="256" t="s">
        <v>154</v>
      </c>
      <c r="O5" s="272" t="s">
        <v>141</v>
      </c>
      <c r="P5" s="257"/>
      <c r="Q5" s="258" t="s">
        <v>115</v>
      </c>
      <c r="R5" s="259" t="s">
        <v>104</v>
      </c>
      <c r="S5" s="11" t="s">
        <v>159</v>
      </c>
      <c r="T5" s="63"/>
      <c r="U5" s="64" t="s">
        <v>156</v>
      </c>
      <c r="V5" s="64" t="s">
        <v>144</v>
      </c>
      <c r="W5" s="65" t="s">
        <v>151</v>
      </c>
      <c r="X5" s="57"/>
      <c r="Y5" s="57"/>
      <c r="Z5" s="57"/>
    </row>
    <row r="6" spans="1:26" s="11" customFormat="1" ht="28.5" customHeight="1" thickBot="1">
      <c r="A6" s="260"/>
      <c r="B6" s="23"/>
      <c r="C6" s="23"/>
      <c r="D6" s="261"/>
      <c r="E6" s="261"/>
      <c r="F6" s="262" t="s">
        <v>105</v>
      </c>
      <c r="G6" s="263"/>
      <c r="H6" s="263"/>
      <c r="I6" s="264"/>
      <c r="J6" s="263"/>
      <c r="K6" s="263"/>
      <c r="L6" s="264"/>
      <c r="M6" s="264"/>
      <c r="N6" s="264"/>
      <c r="O6" s="337" t="s">
        <v>135</v>
      </c>
      <c r="P6" s="265"/>
      <c r="Q6" s="261"/>
      <c r="R6" s="266"/>
      <c r="S6" s="70" t="s">
        <v>160</v>
      </c>
      <c r="T6" s="66"/>
      <c r="U6" s="67" t="s">
        <v>157</v>
      </c>
      <c r="V6" s="67" t="s">
        <v>155</v>
      </c>
      <c r="W6" s="68" t="s">
        <v>148</v>
      </c>
      <c r="X6" s="57"/>
      <c r="Y6" s="57"/>
      <c r="Z6" s="57"/>
    </row>
    <row r="7" spans="1:26" ht="4.5" customHeight="1" thickBot="1">
      <c r="A7" s="115"/>
      <c r="B7" s="115"/>
      <c r="C7" s="116"/>
      <c r="D7" s="172"/>
      <c r="E7" s="172"/>
      <c r="F7" s="117"/>
      <c r="G7" s="116"/>
      <c r="H7" s="116"/>
      <c r="I7" s="116"/>
      <c r="J7" s="116"/>
      <c r="K7" s="116"/>
      <c r="L7" s="116"/>
      <c r="M7" s="116"/>
      <c r="N7" s="116"/>
      <c r="O7" s="118"/>
      <c r="P7" s="118"/>
      <c r="Q7" s="115"/>
      <c r="R7" s="115"/>
      <c r="T7" s="59"/>
      <c r="U7" s="58"/>
      <c r="V7" s="58"/>
      <c r="W7" s="58"/>
      <c r="X7" s="56"/>
      <c r="Y7" s="56"/>
      <c r="Z7" s="56"/>
    </row>
    <row r="8" spans="1:26" ht="15" customHeight="1">
      <c r="A8" s="226" t="s">
        <v>76</v>
      </c>
      <c r="B8" s="227"/>
      <c r="C8" s="228" t="s">
        <v>41</v>
      </c>
      <c r="D8" s="267">
        <v>489189863</v>
      </c>
      <c r="E8" s="267">
        <v>18183328</v>
      </c>
      <c r="F8" s="267">
        <f aca="true" t="shared" si="0" ref="F8:F41">D8+E8</f>
        <v>507373191</v>
      </c>
      <c r="G8" s="179">
        <f>+aoe_2014!G8</f>
        <v>408930243</v>
      </c>
      <c r="H8" s="179">
        <f>+aoe_2014!H8</f>
        <v>24371715</v>
      </c>
      <c r="I8" s="179">
        <f>+aoe_2014!I8</f>
        <v>20483634.1789637</v>
      </c>
      <c r="J8" s="179">
        <f>+aoe_2013!G8</f>
        <v>351384388</v>
      </c>
      <c r="K8" s="179">
        <f>+aoe_2013!H8</f>
        <v>21291789</v>
      </c>
      <c r="L8" s="179">
        <f>+aoe_2013!I8</f>
        <v>15720503.987616532</v>
      </c>
      <c r="M8" s="180">
        <f>SUM(G8:L8)</f>
        <v>842182273.1665802</v>
      </c>
      <c r="N8" s="180">
        <f>+M8/2</f>
        <v>421091136.5832901</v>
      </c>
      <c r="O8" s="338">
        <f aca="true" t="shared" si="1" ref="O8:O16">0.5*SUM(G8:L8)/F8</f>
        <v>0.829943607689138</v>
      </c>
      <c r="P8" s="339"/>
      <c r="Q8" s="119"/>
      <c r="R8" s="119"/>
      <c r="S8" s="51">
        <f aca="true" t="shared" si="2" ref="S8:S25">+O8*F8</f>
        <v>421091136.5832901</v>
      </c>
      <c r="T8" s="59" t="str">
        <f>+C8</f>
        <v>FIRE</v>
      </c>
      <c r="U8" s="60">
        <f>SUM(G8:L8)</f>
        <v>842182273.1665802</v>
      </c>
      <c r="V8" s="60">
        <f>+F8</f>
        <v>507373191</v>
      </c>
      <c r="W8" s="58"/>
      <c r="X8" s="56"/>
      <c r="Y8" s="56"/>
      <c r="Z8" s="56"/>
    </row>
    <row r="9" spans="1:26" ht="15" customHeight="1">
      <c r="A9" s="229" t="s">
        <v>77</v>
      </c>
      <c r="B9" s="230"/>
      <c r="C9" s="231" t="s">
        <v>42</v>
      </c>
      <c r="D9" s="181">
        <v>319693446</v>
      </c>
      <c r="E9" s="181">
        <v>8664156</v>
      </c>
      <c r="F9" s="181">
        <f t="shared" si="0"/>
        <v>328357602</v>
      </c>
      <c r="G9" s="181">
        <f>+aoe_2014!G9</f>
        <v>281311315</v>
      </c>
      <c r="H9" s="181">
        <f>+aoe_2014!H9</f>
        <v>13061205</v>
      </c>
      <c r="I9" s="181">
        <f>+aoe_2014!I9</f>
        <v>11496303.782785585</v>
      </c>
      <c r="J9" s="181">
        <f>+aoe_2013!G9</f>
        <v>361979536</v>
      </c>
      <c r="K9" s="181">
        <f>+aoe_2013!H9</f>
        <v>16197520</v>
      </c>
      <c r="L9" s="181">
        <f>+aoe_2013!I9</f>
        <v>11922680.081037842</v>
      </c>
      <c r="M9" s="182">
        <f aca="true" t="shared" si="3" ref="M9:M41">SUM(G9:L9)</f>
        <v>695968559.8638235</v>
      </c>
      <c r="N9" s="182">
        <f aca="true" t="shared" si="4" ref="N9:N41">+M9/2</f>
        <v>347984279.93191177</v>
      </c>
      <c r="O9" s="340">
        <f t="shared" si="1"/>
        <v>1.0597722660062299</v>
      </c>
      <c r="P9" s="344"/>
      <c r="Q9" s="119"/>
      <c r="R9" s="119"/>
      <c r="S9" s="51">
        <f t="shared" si="2"/>
        <v>347984279.93191177</v>
      </c>
      <c r="T9" s="59" t="str">
        <f>+C9</f>
        <v>ALLIED LINES</v>
      </c>
      <c r="U9" s="60">
        <f>SUM(G9:L9)</f>
        <v>695968559.8638235</v>
      </c>
      <c r="V9" s="60">
        <f>+F9</f>
        <v>328357602</v>
      </c>
      <c r="W9" s="58"/>
      <c r="X9" s="56"/>
      <c r="Y9" s="56"/>
      <c r="Z9" s="56"/>
    </row>
    <row r="10" spans="1:26" ht="15" customHeight="1">
      <c r="A10" s="229" t="s">
        <v>78</v>
      </c>
      <c r="B10" s="230"/>
      <c r="C10" s="231" t="s">
        <v>43</v>
      </c>
      <c r="D10" s="181">
        <v>82043311</v>
      </c>
      <c r="E10" s="181">
        <v>8095566</v>
      </c>
      <c r="F10" s="181">
        <f t="shared" si="0"/>
        <v>90138877</v>
      </c>
      <c r="G10" s="181">
        <f>+aoe_2014!G10</f>
        <v>72258051</v>
      </c>
      <c r="H10" s="181">
        <f>+aoe_2014!H10</f>
        <v>18126125</v>
      </c>
      <c r="I10" s="181">
        <f>+aoe_2014!I10</f>
        <v>6248564.541376838</v>
      </c>
      <c r="J10" s="181">
        <f>+aoe_2013!G10</f>
        <v>69920344</v>
      </c>
      <c r="K10" s="181">
        <f>+aoe_2013!H10</f>
        <v>17916893</v>
      </c>
      <c r="L10" s="181">
        <f>+aoe_2013!I10</f>
        <v>5783931.024690802</v>
      </c>
      <c r="M10" s="182">
        <f t="shared" si="3"/>
        <v>190253908.56606764</v>
      </c>
      <c r="N10" s="182">
        <f t="shared" si="4"/>
        <v>95126954.28303382</v>
      </c>
      <c r="O10" s="340">
        <f t="shared" si="1"/>
        <v>1.0553376905620182</v>
      </c>
      <c r="P10" s="344"/>
      <c r="Q10" s="119"/>
      <c r="R10" s="119"/>
      <c r="S10" s="51">
        <f t="shared" si="2"/>
        <v>95126954.28303382</v>
      </c>
      <c r="T10" s="59"/>
      <c r="U10" s="58"/>
      <c r="V10" s="58"/>
      <c r="W10" s="58"/>
      <c r="X10" s="56"/>
      <c r="Y10" s="56"/>
      <c r="Z10" s="56"/>
    </row>
    <row r="11" spans="1:26" ht="15" customHeight="1">
      <c r="A11" s="229" t="s">
        <v>79</v>
      </c>
      <c r="B11" s="230"/>
      <c r="C11" s="231" t="s">
        <v>44</v>
      </c>
      <c r="D11" s="181">
        <v>3396264698</v>
      </c>
      <c r="E11" s="181">
        <v>178186797</v>
      </c>
      <c r="F11" s="181">
        <f t="shared" si="0"/>
        <v>3574451495</v>
      </c>
      <c r="G11" s="181">
        <f>+aoe_2014!G11</f>
        <v>1844494214</v>
      </c>
      <c r="H11" s="181">
        <f>+aoe_2014!H11</f>
        <v>281474484</v>
      </c>
      <c r="I11" s="181">
        <f>+aoe_2014!I11</f>
        <v>297223252.2384976</v>
      </c>
      <c r="J11" s="181">
        <f>+aoe_2013!G11</f>
        <v>1780494424</v>
      </c>
      <c r="K11" s="181">
        <f>+aoe_2013!H11</f>
        <v>273494697</v>
      </c>
      <c r="L11" s="181">
        <f>+aoe_2013!I11</f>
        <v>273207583.0699913</v>
      </c>
      <c r="M11" s="182">
        <f t="shared" si="3"/>
        <v>4750388654.308489</v>
      </c>
      <c r="N11" s="182">
        <f t="shared" si="4"/>
        <v>2375194327.1542444</v>
      </c>
      <c r="O11" s="340">
        <f t="shared" si="1"/>
        <v>0.6644919732374895</v>
      </c>
      <c r="P11" s="344"/>
      <c r="Q11" s="119"/>
      <c r="R11" s="119"/>
      <c r="S11" s="51">
        <f t="shared" si="2"/>
        <v>2375194327.1542444</v>
      </c>
      <c r="T11" s="59"/>
      <c r="U11" s="58"/>
      <c r="V11" s="58"/>
      <c r="W11" s="58"/>
      <c r="X11" s="56"/>
      <c r="Y11" s="56"/>
      <c r="Z11" s="56"/>
    </row>
    <row r="12" spans="1:26" ht="15" customHeight="1">
      <c r="A12" s="229" t="s">
        <v>143</v>
      </c>
      <c r="B12" s="230"/>
      <c r="C12" s="231" t="s">
        <v>142</v>
      </c>
      <c r="D12" s="181">
        <f>+D13+D14</f>
        <v>1963896978</v>
      </c>
      <c r="E12" s="181">
        <f>+E13+E14</f>
        <v>511612227</v>
      </c>
      <c r="F12" s="181">
        <f t="shared" si="0"/>
        <v>2475509205</v>
      </c>
      <c r="G12" s="181">
        <f>+aoe_2014!G12</f>
        <v>3317608731</v>
      </c>
      <c r="H12" s="181">
        <f>+aoe_2014!H12</f>
        <v>1238463883</v>
      </c>
      <c r="I12" s="181">
        <f>+aoe_2014!I12</f>
        <v>259250692.55044025</v>
      </c>
      <c r="J12" s="181">
        <f>+aoe_2013!G12</f>
        <v>3225376221</v>
      </c>
      <c r="K12" s="181">
        <f>+aoe_2013!H12</f>
        <v>1215639916</v>
      </c>
      <c r="L12" s="181">
        <f>+aoe_2013!I12</f>
        <v>250690659.89528877</v>
      </c>
      <c r="M12" s="182">
        <f t="shared" si="3"/>
        <v>9507030103.445728</v>
      </c>
      <c r="N12" s="182">
        <f t="shared" si="4"/>
        <v>4753515051.722864</v>
      </c>
      <c r="O12" s="340">
        <f t="shared" si="1"/>
        <v>1.920217077812427</v>
      </c>
      <c r="P12" s="344"/>
      <c r="Q12" s="119"/>
      <c r="R12" s="119"/>
      <c r="S12" s="51">
        <f t="shared" si="2"/>
        <v>4753515051.722864</v>
      </c>
      <c r="T12" s="59"/>
      <c r="U12" s="58"/>
      <c r="V12" s="58"/>
      <c r="W12" s="58"/>
      <c r="X12" s="56"/>
      <c r="Y12" s="56"/>
      <c r="Z12" s="56"/>
    </row>
    <row r="13" spans="1:26" ht="15" customHeight="1">
      <c r="A13" s="229" t="s">
        <v>80</v>
      </c>
      <c r="B13" s="230"/>
      <c r="C13" s="232" t="s">
        <v>181</v>
      </c>
      <c r="D13" s="181">
        <v>1189583619</v>
      </c>
      <c r="E13" s="181">
        <v>51990687</v>
      </c>
      <c r="F13" s="181">
        <f t="shared" si="0"/>
        <v>1241574306</v>
      </c>
      <c r="G13" s="181">
        <f>+aoe_2014!G13</f>
        <v>842516603</v>
      </c>
      <c r="H13" s="181">
        <f>+aoe_2014!H13</f>
        <v>154923826</v>
      </c>
      <c r="I13" s="181">
        <f>+aoe_2014!I13</f>
        <v>73343378.53798072</v>
      </c>
      <c r="J13" s="181">
        <f>+aoe_2013!G13</f>
        <v>816994973</v>
      </c>
      <c r="K13" s="181">
        <f>+aoe_2013!H13</f>
        <v>169148370</v>
      </c>
      <c r="L13" s="181">
        <f>+aoe_2013!I13</f>
        <v>71887273.39754102</v>
      </c>
      <c r="M13" s="182">
        <f t="shared" si="3"/>
        <v>2128814423.9355216</v>
      </c>
      <c r="N13" s="182">
        <f t="shared" si="4"/>
        <v>1064407211.9677608</v>
      </c>
      <c r="O13" s="340">
        <f t="shared" si="1"/>
        <v>0.8573044777295519</v>
      </c>
      <c r="P13" s="344"/>
      <c r="Q13" s="119"/>
      <c r="R13" s="119"/>
      <c r="S13" s="51">
        <f t="shared" si="2"/>
        <v>1064407211.9677608</v>
      </c>
      <c r="T13" s="59"/>
      <c r="U13" s="58"/>
      <c r="V13" s="58"/>
      <c r="W13" s="58"/>
      <c r="X13" s="56"/>
      <c r="Y13" s="56"/>
      <c r="Z13" s="56"/>
    </row>
    <row r="14" spans="1:26" ht="15" customHeight="1">
      <c r="A14" s="229" t="s">
        <v>81</v>
      </c>
      <c r="B14" s="230"/>
      <c r="C14" s="232" t="s">
        <v>182</v>
      </c>
      <c r="D14" s="181">
        <v>774313359</v>
      </c>
      <c r="E14" s="181">
        <v>459621540</v>
      </c>
      <c r="F14" s="181">
        <f t="shared" si="0"/>
        <v>1233934899</v>
      </c>
      <c r="G14" s="181">
        <f>+aoe_2014!G14</f>
        <v>2475092128</v>
      </c>
      <c r="H14" s="181">
        <f>+aoe_2014!H14</f>
        <v>1083540057</v>
      </c>
      <c r="I14" s="181">
        <f>+aoe_2014!I14</f>
        <v>184221749.0609094</v>
      </c>
      <c r="J14" s="181">
        <f>+aoe_2013!G14</f>
        <v>2408381248</v>
      </c>
      <c r="K14" s="181">
        <f>+aoe_2013!H14</f>
        <v>1046491546</v>
      </c>
      <c r="L14" s="181">
        <f>+aoe_2013!I14</f>
        <v>176954727.4893117</v>
      </c>
      <c r="M14" s="182">
        <f t="shared" si="3"/>
        <v>7374681455.5502205</v>
      </c>
      <c r="N14" s="182">
        <f t="shared" si="4"/>
        <v>3687340727.7751102</v>
      </c>
      <c r="O14" s="340">
        <f t="shared" si="1"/>
        <v>2.9882781747751754</v>
      </c>
      <c r="P14" s="344"/>
      <c r="Q14" s="119"/>
      <c r="R14" s="119"/>
      <c r="S14" s="51">
        <f t="shared" si="2"/>
        <v>3687340727.7751102</v>
      </c>
      <c r="T14" s="59"/>
      <c r="U14" s="58"/>
      <c r="V14" s="58"/>
      <c r="W14" s="58"/>
      <c r="X14" s="56"/>
      <c r="Y14" s="56"/>
      <c r="Z14" s="56"/>
    </row>
    <row r="15" spans="1:26" ht="15" customHeight="1">
      <c r="A15" s="229" t="s">
        <v>85</v>
      </c>
      <c r="B15" s="230"/>
      <c r="C15" s="231" t="s">
        <v>48</v>
      </c>
      <c r="D15" s="181">
        <v>999201474</v>
      </c>
      <c r="E15" s="181">
        <v>15207005</v>
      </c>
      <c r="F15" s="181">
        <f t="shared" si="0"/>
        <v>1014408479</v>
      </c>
      <c r="G15" s="181">
        <f>+aoe_2014!G15</f>
        <v>221250917</v>
      </c>
      <c r="H15" s="181">
        <f>+aoe_2014!H15</f>
        <v>18168212</v>
      </c>
      <c r="I15" s="181">
        <f>+aoe_2014!I15</f>
        <v>14170194.209539754</v>
      </c>
      <c r="J15" s="181">
        <f>+aoe_2013!G15</f>
        <v>215068805</v>
      </c>
      <c r="K15" s="181">
        <f>+aoe_2013!H15</f>
        <v>17541741</v>
      </c>
      <c r="L15" s="181">
        <f>+aoe_2013!I15</f>
        <v>13599638.129977651</v>
      </c>
      <c r="M15" s="182">
        <f t="shared" si="3"/>
        <v>499799507.3395174</v>
      </c>
      <c r="N15" s="182">
        <f t="shared" si="4"/>
        <v>249899753.6697587</v>
      </c>
      <c r="O15" s="340">
        <f t="shared" si="1"/>
        <v>0.24635022167412177</v>
      </c>
      <c r="P15" s="344"/>
      <c r="Q15" s="119"/>
      <c r="R15" s="119"/>
      <c r="S15" s="51">
        <f t="shared" si="2"/>
        <v>249899753.6697587</v>
      </c>
      <c r="T15" s="59" t="str">
        <f>+C15</f>
        <v>INLAND MRN</v>
      </c>
      <c r="U15" s="60">
        <f>SUM(G15:L15)</f>
        <v>499799507.3395174</v>
      </c>
      <c r="V15" s="60">
        <f>+F15</f>
        <v>1014408479</v>
      </c>
      <c r="W15" s="58"/>
      <c r="X15" s="56"/>
      <c r="Y15" s="56"/>
      <c r="Z15" s="56"/>
    </row>
    <row r="16" spans="1:26" ht="15" customHeight="1">
      <c r="A16" s="229" t="s">
        <v>87</v>
      </c>
      <c r="B16" s="230"/>
      <c r="C16" s="231" t="s">
        <v>168</v>
      </c>
      <c r="D16" s="181">
        <v>349279553</v>
      </c>
      <c r="E16" s="181">
        <v>212930381</v>
      </c>
      <c r="F16" s="181">
        <f t="shared" si="0"/>
        <v>562209934</v>
      </c>
      <c r="G16" s="181">
        <f>+aoe_2014!G16</f>
        <v>1196654498</v>
      </c>
      <c r="H16" s="181">
        <f>+aoe_2014!H16</f>
        <v>403236588</v>
      </c>
      <c r="I16" s="181">
        <f>+aoe_2014!I16</f>
        <v>97525620.88087852</v>
      </c>
      <c r="J16" s="181">
        <f>+aoe_2013!G16</f>
        <v>1138378362</v>
      </c>
      <c r="K16" s="181">
        <f>+aoe_2013!H16</f>
        <v>401843432</v>
      </c>
      <c r="L16" s="181">
        <f>+aoe_2013!I16</f>
        <v>57187515.869630665</v>
      </c>
      <c r="M16" s="182">
        <f t="shared" si="3"/>
        <v>3294826016.7505093</v>
      </c>
      <c r="N16" s="182">
        <f t="shared" si="4"/>
        <v>1647413008.3752546</v>
      </c>
      <c r="O16" s="340">
        <f t="shared" si="1"/>
        <v>2.9302452851629166</v>
      </c>
      <c r="P16" s="344"/>
      <c r="Q16" s="120">
        <f>SUM(Q17:Q18)</f>
        <v>4140095</v>
      </c>
      <c r="R16" s="119"/>
      <c r="S16" s="51">
        <f t="shared" si="2"/>
        <v>1647413008.3752546</v>
      </c>
      <c r="T16" s="59"/>
      <c r="U16" s="58"/>
      <c r="V16" s="58"/>
      <c r="W16" s="58"/>
      <c r="X16" s="56"/>
      <c r="Y16" s="56"/>
      <c r="Z16" s="56"/>
    </row>
    <row r="17" spans="1:26" ht="15" customHeight="1">
      <c r="A17" s="229" t="s">
        <v>136</v>
      </c>
      <c r="B17" s="230"/>
      <c r="C17" s="232" t="s">
        <v>176</v>
      </c>
      <c r="D17" s="181">
        <f>+$R$17*D16</f>
        <v>72166839.58007799</v>
      </c>
      <c r="E17" s="181">
        <f>+$R$17*E16</f>
        <v>43994881.794159554</v>
      </c>
      <c r="F17" s="181">
        <f t="shared" si="0"/>
        <v>116161721.37423754</v>
      </c>
      <c r="G17" s="181">
        <f>+aoe_2014!G17</f>
        <v>461422121.7506551</v>
      </c>
      <c r="H17" s="181">
        <f>+aoe_2014!H17</f>
        <v>155485382.2163586</v>
      </c>
      <c r="I17" s="181">
        <f>+aoe_2014!I17</f>
        <v>37605239.42968956</v>
      </c>
      <c r="J17" s="181">
        <f>+aoe_2013!G17</f>
        <v>458685245.18661124</v>
      </c>
      <c r="K17" s="181">
        <f>+aoe_2013!H17</f>
        <v>161914227.54181737</v>
      </c>
      <c r="L17" s="181">
        <f>+aoe_2013!I17</f>
        <v>23042487.993350282</v>
      </c>
      <c r="M17" s="182">
        <f t="shared" si="3"/>
        <v>1298154704.118482</v>
      </c>
      <c r="N17" s="182">
        <f t="shared" si="4"/>
        <v>649077352.059241</v>
      </c>
      <c r="O17" s="341">
        <v>4.66</v>
      </c>
      <c r="P17" s="344" t="s">
        <v>196</v>
      </c>
      <c r="Q17" s="121">
        <v>855411</v>
      </c>
      <c r="R17" s="122">
        <f>+Q17/Q16</f>
        <v>0.2066162732980765</v>
      </c>
      <c r="S17" s="51">
        <f t="shared" si="2"/>
        <v>541313621.6039469</v>
      </c>
      <c r="T17" s="59"/>
      <c r="U17" s="58"/>
      <c r="V17" s="58"/>
      <c r="W17" s="58"/>
      <c r="X17" s="56"/>
      <c r="Y17" s="56"/>
      <c r="Z17" s="56"/>
    </row>
    <row r="18" spans="1:26" ht="15" customHeight="1">
      <c r="A18" s="229" t="s">
        <v>137</v>
      </c>
      <c r="B18" s="230"/>
      <c r="C18" s="232" t="s">
        <v>183</v>
      </c>
      <c r="D18" s="181">
        <f>+$R$18*D16</f>
        <v>277112713.419922</v>
      </c>
      <c r="E18" s="181">
        <f>+$R$18*E16</f>
        <v>168935499.20584044</v>
      </c>
      <c r="F18" s="181">
        <f t="shared" si="0"/>
        <v>446048212.62576246</v>
      </c>
      <c r="G18" s="181">
        <f>+aoe_2014!G18</f>
        <v>735232376.249345</v>
      </c>
      <c r="H18" s="181">
        <f>+aoe_2014!H18</f>
        <v>247751205.7836414</v>
      </c>
      <c r="I18" s="181">
        <f>+aoe_2014!I18</f>
        <v>59920381.45118899</v>
      </c>
      <c r="J18" s="181">
        <f>+aoe_2013!G18</f>
        <v>679693116.8133887</v>
      </c>
      <c r="K18" s="181">
        <f>+aoe_2013!H18</f>
        <v>239929204.45818263</v>
      </c>
      <c r="L18" s="181">
        <f>+aoe_2013!I18</f>
        <v>34145027.87628038</v>
      </c>
      <c r="M18" s="182">
        <f t="shared" si="3"/>
        <v>1996671312.632027</v>
      </c>
      <c r="N18" s="182">
        <f t="shared" si="4"/>
        <v>998335656.3160135</v>
      </c>
      <c r="O18" s="341">
        <v>2.98</v>
      </c>
      <c r="P18" s="344" t="s">
        <v>196</v>
      </c>
      <c r="Q18" s="121">
        <v>3284684</v>
      </c>
      <c r="R18" s="122">
        <f>+Q18/Q16</f>
        <v>0.7933837267019235</v>
      </c>
      <c r="S18" s="51">
        <f t="shared" si="2"/>
        <v>1329223673.624772</v>
      </c>
      <c r="T18" s="59"/>
      <c r="U18" s="58"/>
      <c r="V18" s="58"/>
      <c r="W18" s="58"/>
      <c r="X18" s="56"/>
      <c r="Y18" s="56"/>
      <c r="Z18" s="56"/>
    </row>
    <row r="19" spans="1:26" ht="15" customHeight="1">
      <c r="A19" s="229" t="s">
        <v>88</v>
      </c>
      <c r="B19" s="230"/>
      <c r="C19" s="231" t="s">
        <v>175</v>
      </c>
      <c r="D19" s="181">
        <v>19823496</v>
      </c>
      <c r="E19" s="181">
        <v>-380546</v>
      </c>
      <c r="F19" s="181">
        <f t="shared" si="0"/>
        <v>19442950</v>
      </c>
      <c r="G19" s="181">
        <f>+aoe_2014!G19</f>
        <v>48265264</v>
      </c>
      <c r="H19" s="181">
        <f>+aoe_2014!H19</f>
        <v>2894884</v>
      </c>
      <c r="I19" s="181">
        <f>+aoe_2014!I19</f>
        <v>1938322.6192675496</v>
      </c>
      <c r="J19" s="181">
        <f>+aoe_2013!G19</f>
        <v>33162303</v>
      </c>
      <c r="K19" s="181">
        <f>+aoe_2013!H19</f>
        <v>3685778</v>
      </c>
      <c r="L19" s="181">
        <f>+aoe_2013!I19</f>
        <v>1464971.7667105955</v>
      </c>
      <c r="M19" s="182">
        <f t="shared" si="3"/>
        <v>91411523.38597815</v>
      </c>
      <c r="N19" s="182">
        <f t="shared" si="4"/>
        <v>45705761.69298907</v>
      </c>
      <c r="O19" s="341">
        <v>1</v>
      </c>
      <c r="P19" s="345" t="s">
        <v>172</v>
      </c>
      <c r="Q19" s="121"/>
      <c r="R19" s="119"/>
      <c r="S19" s="51">
        <f t="shared" si="2"/>
        <v>19442950</v>
      </c>
      <c r="T19" s="59"/>
      <c r="U19" s="58"/>
      <c r="V19" s="58"/>
      <c r="W19" s="58"/>
      <c r="X19" s="56"/>
      <c r="Y19" s="56"/>
      <c r="Z19" s="56"/>
    </row>
    <row r="20" spans="1:26" ht="15" customHeight="1">
      <c r="A20" s="229" t="s">
        <v>89</v>
      </c>
      <c r="B20" s="230"/>
      <c r="C20" s="231" t="s">
        <v>52</v>
      </c>
      <c r="D20" s="181">
        <f>+D21+D22</f>
        <v>3942825684</v>
      </c>
      <c r="E20" s="181">
        <f>+E21+E22</f>
        <v>968214741</v>
      </c>
      <c r="F20" s="181">
        <f t="shared" si="0"/>
        <v>4911040425</v>
      </c>
      <c r="G20" s="181">
        <f>+aoe_2014!G20</f>
        <v>15292743379</v>
      </c>
      <c r="H20" s="181">
        <f>+aoe_2014!H20</f>
        <v>3515596598</v>
      </c>
      <c r="I20" s="181">
        <f>+aoe_2014!I20</f>
        <v>739965448.0933173</v>
      </c>
      <c r="J20" s="181">
        <f>+aoe_2013!G20</f>
        <v>14922341542</v>
      </c>
      <c r="K20" s="181">
        <f>+aoe_2013!H20</f>
        <v>3643125079</v>
      </c>
      <c r="L20" s="181">
        <f>+aoe_2013!I20</f>
        <v>715181162.673317</v>
      </c>
      <c r="M20" s="182">
        <f t="shared" si="3"/>
        <v>38828953208.76664</v>
      </c>
      <c r="N20" s="182">
        <f t="shared" si="4"/>
        <v>19414476604.38332</v>
      </c>
      <c r="O20" s="340">
        <f aca="true" t="shared" si="5" ref="O20:O39">0.5*SUM(G20:L20)/F20</f>
        <v>3.953230868463747</v>
      </c>
      <c r="P20" s="346"/>
      <c r="Q20" s="120"/>
      <c r="R20" s="119"/>
      <c r="S20" s="51">
        <f t="shared" si="2"/>
        <v>19414476604.38332</v>
      </c>
      <c r="T20" s="59"/>
      <c r="U20" s="58"/>
      <c r="V20" s="58"/>
      <c r="W20" s="58"/>
      <c r="X20" s="56"/>
      <c r="Y20" s="56"/>
      <c r="Z20" s="56"/>
    </row>
    <row r="21" spans="1:26" ht="15" customHeight="1">
      <c r="A21" s="229" t="s">
        <v>138</v>
      </c>
      <c r="B21" s="230"/>
      <c r="C21" s="232" t="s">
        <v>177</v>
      </c>
      <c r="D21" s="181">
        <v>2179209242</v>
      </c>
      <c r="E21" s="181">
        <v>569092335</v>
      </c>
      <c r="F21" s="181">
        <f t="shared" si="0"/>
        <v>2748301577</v>
      </c>
      <c r="G21" s="181">
        <f>+aoe_2014!G21</f>
        <v>10100334639</v>
      </c>
      <c r="H21" s="181">
        <f>+aoe_2014!H21</f>
        <v>2410263611</v>
      </c>
      <c r="I21" s="181">
        <f>+aoe_2014!I21</f>
        <v>519941277.54461575</v>
      </c>
      <c r="J21" s="181">
        <f>+aoe_2013!G21</f>
        <v>10036780875</v>
      </c>
      <c r="K21" s="181">
        <f>+aoe_2013!H21</f>
        <v>2544227445</v>
      </c>
      <c r="L21" s="181">
        <f>+aoe_2013!I21</f>
        <v>516232206.19451743</v>
      </c>
      <c r="M21" s="182">
        <f t="shared" si="3"/>
        <v>26127780053.739136</v>
      </c>
      <c r="N21" s="182">
        <f t="shared" si="4"/>
        <v>13063890026.869568</v>
      </c>
      <c r="O21" s="340">
        <f t="shared" si="5"/>
        <v>4.753441229375523</v>
      </c>
      <c r="P21" s="346"/>
      <c r="Q21" s="121"/>
      <c r="R21" s="122"/>
      <c r="S21" s="51">
        <f t="shared" si="2"/>
        <v>13063890026.869568</v>
      </c>
      <c r="T21" s="59"/>
      <c r="U21" s="58"/>
      <c r="V21" s="58"/>
      <c r="W21" s="58"/>
      <c r="X21" s="56"/>
      <c r="Y21" s="56"/>
      <c r="Z21" s="56"/>
    </row>
    <row r="22" spans="1:26" ht="15" customHeight="1">
      <c r="A22" s="229" t="s">
        <v>169</v>
      </c>
      <c r="B22" s="230"/>
      <c r="C22" s="232" t="s">
        <v>178</v>
      </c>
      <c r="D22" s="181">
        <v>1763616442</v>
      </c>
      <c r="E22" s="181">
        <v>399122406</v>
      </c>
      <c r="F22" s="181">
        <f t="shared" si="0"/>
        <v>2162738848</v>
      </c>
      <c r="G22" s="181">
        <f>+aoe_2014!G22</f>
        <v>5192408740</v>
      </c>
      <c r="H22" s="181">
        <f>+aoe_2014!H22</f>
        <v>1105332987</v>
      </c>
      <c r="I22" s="181">
        <f>+aoe_2014!I22</f>
        <v>219374584.99006402</v>
      </c>
      <c r="J22" s="181">
        <f>+aoe_2013!G22</f>
        <v>4885560667</v>
      </c>
      <c r="K22" s="181">
        <f>+aoe_2013!H22</f>
        <v>1098897634</v>
      </c>
      <c r="L22" s="181">
        <f>+aoe_2013!I22</f>
        <v>199328180.9900572</v>
      </c>
      <c r="M22" s="182">
        <f t="shared" si="3"/>
        <v>12700902793.98012</v>
      </c>
      <c r="N22" s="182">
        <f t="shared" si="4"/>
        <v>6350451396.99006</v>
      </c>
      <c r="O22" s="340">
        <f t="shared" si="5"/>
        <v>2.93630060923105</v>
      </c>
      <c r="P22" s="346"/>
      <c r="Q22" s="121"/>
      <c r="R22" s="122"/>
      <c r="S22" s="51">
        <f t="shared" si="2"/>
        <v>6350451396.99006</v>
      </c>
      <c r="T22" s="59"/>
      <c r="U22" s="58"/>
      <c r="V22" s="58"/>
      <c r="W22" s="58"/>
      <c r="X22" s="56"/>
      <c r="Y22" s="56"/>
      <c r="Z22" s="56"/>
    </row>
    <row r="23" spans="1:26" ht="15" customHeight="1">
      <c r="A23" s="229" t="s">
        <v>90</v>
      </c>
      <c r="B23" s="230"/>
      <c r="C23" s="231" t="s">
        <v>53</v>
      </c>
      <c r="D23" s="181">
        <v>308771352</v>
      </c>
      <c r="E23" s="181">
        <v>243834500</v>
      </c>
      <c r="F23" s="181">
        <f t="shared" si="0"/>
        <v>552605852</v>
      </c>
      <c r="G23" s="181">
        <f>+aoe_2014!G23</f>
        <v>1782031708</v>
      </c>
      <c r="H23" s="181">
        <f>+aoe_2014!H23</f>
        <v>792293978</v>
      </c>
      <c r="I23" s="181">
        <f>+aoe_2014!I23</f>
        <v>202226755.55865723</v>
      </c>
      <c r="J23" s="181">
        <f>+aoe_2013!G23</f>
        <v>1977139083</v>
      </c>
      <c r="K23" s="181">
        <f>+aoe_2013!H23</f>
        <v>816227544</v>
      </c>
      <c r="L23" s="181">
        <f>+aoe_2013!I23</f>
        <v>125247316.5601586</v>
      </c>
      <c r="M23" s="182">
        <f t="shared" si="3"/>
        <v>5695166385.118815</v>
      </c>
      <c r="N23" s="182">
        <f t="shared" si="4"/>
        <v>2847583192.5594077</v>
      </c>
      <c r="O23" s="340">
        <f t="shared" si="5"/>
        <v>5.153009477285463</v>
      </c>
      <c r="P23" s="346"/>
      <c r="Q23" s="120">
        <f>SUM(Q24:Q25)</f>
        <v>1023510</v>
      </c>
      <c r="R23" s="119"/>
      <c r="S23" s="51">
        <f t="shared" si="2"/>
        <v>2847583192.5594077</v>
      </c>
      <c r="T23" s="59"/>
      <c r="U23" s="58"/>
      <c r="V23" s="58"/>
      <c r="W23" s="58"/>
      <c r="X23" s="56"/>
      <c r="Y23" s="56"/>
      <c r="Z23" s="56"/>
    </row>
    <row r="24" spans="1:26" ht="15" customHeight="1">
      <c r="A24" s="229" t="s">
        <v>139</v>
      </c>
      <c r="B24" s="230"/>
      <c r="C24" s="232" t="s">
        <v>179</v>
      </c>
      <c r="D24" s="181">
        <f>+$R$24*D23</f>
        <v>277961792.8694551</v>
      </c>
      <c r="E24" s="181">
        <f>+$R$24*E23</f>
        <v>219504414.33254194</v>
      </c>
      <c r="F24" s="181">
        <f t="shared" si="0"/>
        <v>497466207.20199704</v>
      </c>
      <c r="G24" s="181">
        <f>+aoe_2014!G24</f>
        <v>1593913869.5436409</v>
      </c>
      <c r="H24" s="181">
        <f>+aoe_2014!H24</f>
        <v>708656504.0458328</v>
      </c>
      <c r="I24" s="181">
        <f>+aoe_2014!I24</f>
        <v>180878953.5173385</v>
      </c>
      <c r="J24" s="181">
        <f>+aoe_2013!G24</f>
        <v>1777726559.3716455</v>
      </c>
      <c r="K24" s="181">
        <f>+aoe_2013!H24</f>
        <v>733903545.7524706</v>
      </c>
      <c r="L24" s="181">
        <f>+aoe_2013!I24</f>
        <v>112614981.44135468</v>
      </c>
      <c r="M24" s="182">
        <f t="shared" si="3"/>
        <v>5107694413.672283</v>
      </c>
      <c r="N24" s="182">
        <f t="shared" si="4"/>
        <v>2553847206.8361416</v>
      </c>
      <c r="O24" s="340">
        <v>5.11</v>
      </c>
      <c r="P24" s="346" t="s">
        <v>196</v>
      </c>
      <c r="Q24" s="121">
        <v>921383</v>
      </c>
      <c r="R24" s="122">
        <f>+Q24/Q23</f>
        <v>0.9002188547254057</v>
      </c>
      <c r="S24" s="51">
        <f t="shared" si="2"/>
        <v>2542052318.802205</v>
      </c>
      <c r="T24" s="59"/>
      <c r="U24" s="58"/>
      <c r="V24" s="58"/>
      <c r="W24" s="58"/>
      <c r="X24" s="56"/>
      <c r="Y24" s="56"/>
      <c r="Z24" s="56"/>
    </row>
    <row r="25" spans="1:26" ht="15" customHeight="1">
      <c r="A25" s="229" t="s">
        <v>140</v>
      </c>
      <c r="B25" s="230"/>
      <c r="C25" s="232" t="s">
        <v>180</v>
      </c>
      <c r="D25" s="181">
        <f>+$R$25*D23</f>
        <v>30809559.13054489</v>
      </c>
      <c r="E25" s="181">
        <f>+$R$25*E23</f>
        <v>24330085.66745806</v>
      </c>
      <c r="F25" s="181">
        <f t="shared" si="0"/>
        <v>55139644.79800295</v>
      </c>
      <c r="G25" s="181">
        <f>+aoe_2014!G25</f>
        <v>188117838.4563592</v>
      </c>
      <c r="H25" s="181">
        <f>+aoe_2014!H25</f>
        <v>83637473.95416726</v>
      </c>
      <c r="I25" s="181">
        <f>+aoe_2014!I25</f>
        <v>21347802.041318733</v>
      </c>
      <c r="J25" s="181">
        <f>+aoe_2013!G25</f>
        <v>199412523.6283545</v>
      </c>
      <c r="K25" s="181">
        <f>+aoe_2013!H25</f>
        <v>82323998.24752933</v>
      </c>
      <c r="L25" s="181">
        <f>+aoe_2013!I25</f>
        <v>12632335.11880389</v>
      </c>
      <c r="M25" s="182">
        <f t="shared" si="3"/>
        <v>587471971.4465328</v>
      </c>
      <c r="N25" s="182">
        <f t="shared" si="4"/>
        <v>293735985.7232664</v>
      </c>
      <c r="O25" s="340">
        <v>2.83</v>
      </c>
      <c r="P25" s="346" t="s">
        <v>196</v>
      </c>
      <c r="Q25" s="121">
        <v>102127</v>
      </c>
      <c r="R25" s="122">
        <f>+Q25/Q23</f>
        <v>0.0997811452745943</v>
      </c>
      <c r="S25" s="51">
        <f t="shared" si="2"/>
        <v>156045194.77834836</v>
      </c>
      <c r="T25" s="59"/>
      <c r="U25" s="58"/>
      <c r="V25" s="58"/>
      <c r="W25" s="58"/>
      <c r="X25" s="56"/>
      <c r="Y25" s="56"/>
      <c r="Z25" s="56"/>
    </row>
    <row r="26" spans="1:26" ht="15" customHeight="1">
      <c r="A26" s="229" t="s">
        <v>190</v>
      </c>
      <c r="B26" s="230"/>
      <c r="C26" s="232" t="s">
        <v>163</v>
      </c>
      <c r="D26" s="181">
        <f>+D27+D30</f>
        <v>13507490917</v>
      </c>
      <c r="E26" s="181">
        <f>+E27+E30</f>
        <v>498186771</v>
      </c>
      <c r="F26" s="181">
        <f t="shared" si="0"/>
        <v>14005677688</v>
      </c>
      <c r="G26" s="181">
        <f>+aoe_2014!G26</f>
        <v>7810391087</v>
      </c>
      <c r="H26" s="181">
        <f>+aoe_2014!H26</f>
        <v>1032339340</v>
      </c>
      <c r="I26" s="181">
        <f>+aoe_2014!I26</f>
        <v>1161022436.2397413</v>
      </c>
      <c r="J26" s="181">
        <f>+aoe_2013!G26</f>
        <v>7301956943</v>
      </c>
      <c r="K26" s="181">
        <f>+aoe_2013!H26</f>
        <v>1017182987</v>
      </c>
      <c r="L26" s="181">
        <f>+aoe_2013!I26</f>
        <v>1086453553.6618338</v>
      </c>
      <c r="M26" s="182">
        <f>SUM(G26:L26)</f>
        <v>19409346346.901577</v>
      </c>
      <c r="N26" s="182">
        <f t="shared" si="4"/>
        <v>9704673173.450788</v>
      </c>
      <c r="O26" s="340">
        <f t="shared" si="5"/>
        <v>0.6929099319317985</v>
      </c>
      <c r="P26" s="346"/>
      <c r="Q26" s="121"/>
      <c r="R26" s="122"/>
      <c r="S26" s="51"/>
      <c r="T26" s="59"/>
      <c r="U26" s="58"/>
      <c r="V26" s="58"/>
      <c r="W26" s="58"/>
      <c r="X26" s="56"/>
      <c r="Y26" s="56"/>
      <c r="Z26" s="56"/>
    </row>
    <row r="27" spans="1:26" ht="15" customHeight="1">
      <c r="A27" s="229" t="s">
        <v>91</v>
      </c>
      <c r="B27" s="230"/>
      <c r="C27" s="231" t="s">
        <v>54</v>
      </c>
      <c r="D27" s="181">
        <v>7943106624</v>
      </c>
      <c r="E27" s="181">
        <v>461501938</v>
      </c>
      <c r="F27" s="181">
        <f t="shared" si="0"/>
        <v>8404608562</v>
      </c>
      <c r="G27" s="181">
        <f>+aoe_2014!G27</f>
        <v>7569057044</v>
      </c>
      <c r="H27" s="181">
        <f>+aoe_2014!H27</f>
        <v>1001961971</v>
      </c>
      <c r="I27" s="181">
        <f>+aoe_2014!I27</f>
        <v>951461314.9368703</v>
      </c>
      <c r="J27" s="181">
        <f>+aoe_2013!G27</f>
        <v>7129141670</v>
      </c>
      <c r="K27" s="181">
        <f>+aoe_2013!H27</f>
        <v>989076247</v>
      </c>
      <c r="L27" s="181">
        <f>+aoe_2013!I27</f>
        <v>901190809.8881226</v>
      </c>
      <c r="M27" s="182">
        <f t="shared" si="3"/>
        <v>18541889056.824993</v>
      </c>
      <c r="N27" s="182">
        <f t="shared" si="4"/>
        <v>9270944528.412497</v>
      </c>
      <c r="O27" s="340">
        <f t="shared" si="5"/>
        <v>1.1030786811808806</v>
      </c>
      <c r="P27" s="346"/>
      <c r="Q27" s="119"/>
      <c r="R27" s="119"/>
      <c r="S27" s="51">
        <f>+O27*F27</f>
        <v>9270944528.412497</v>
      </c>
      <c r="T27" s="59"/>
      <c r="U27" s="58"/>
      <c r="V27" s="58"/>
      <c r="W27" s="58"/>
      <c r="X27" s="56"/>
      <c r="Y27" s="56"/>
      <c r="Z27" s="56"/>
    </row>
    <row r="28" spans="1:26" ht="15" customHeight="1">
      <c r="A28" s="229" t="s">
        <v>191</v>
      </c>
      <c r="B28" s="230"/>
      <c r="C28" s="231" t="s">
        <v>165</v>
      </c>
      <c r="D28" s="181">
        <f>+D29+D31</f>
        <v>1824541380</v>
      </c>
      <c r="E28" s="181">
        <f>+E29+E31</f>
        <v>189308590</v>
      </c>
      <c r="F28" s="181">
        <f>D28+E28</f>
        <v>2013849970</v>
      </c>
      <c r="G28" s="181">
        <f>+aoe_2014!G28</f>
        <v>2605988795</v>
      </c>
      <c r="H28" s="181">
        <f>+aoe_2014!H28</f>
        <v>353491210</v>
      </c>
      <c r="I28" s="181">
        <f>+aoe_2014!I28</f>
        <v>149650607.7118454</v>
      </c>
      <c r="J28" s="181">
        <f>+aoe_2013!G28</f>
        <v>2400301385</v>
      </c>
      <c r="K28" s="181">
        <f>+aoe_2013!H28</f>
        <v>338143244</v>
      </c>
      <c r="L28" s="181">
        <f>+aoe_2013!I28</f>
        <v>132847897.97814691</v>
      </c>
      <c r="M28" s="182">
        <f>SUM(G28:L28)</f>
        <v>5980423139.689992</v>
      </c>
      <c r="N28" s="182">
        <f>+M28/2</f>
        <v>2990211569.844996</v>
      </c>
      <c r="O28" s="340">
        <f>0.5*SUM(G28:L28)/F28</f>
        <v>1.4848234051144316</v>
      </c>
      <c r="P28" s="346"/>
      <c r="Q28" s="119"/>
      <c r="R28" s="119"/>
      <c r="S28" s="51"/>
      <c r="T28" s="59"/>
      <c r="U28" s="58"/>
      <c r="V28" s="58"/>
      <c r="W28" s="58"/>
      <c r="X28" s="56"/>
      <c r="Y28" s="56"/>
      <c r="Z28" s="56"/>
    </row>
    <row r="29" spans="1:26" ht="15" customHeight="1">
      <c r="A29" s="229" t="s">
        <v>92</v>
      </c>
      <c r="B29" s="230"/>
      <c r="C29" s="231" t="s">
        <v>55</v>
      </c>
      <c r="D29" s="181">
        <v>1465768930</v>
      </c>
      <c r="E29" s="181">
        <v>176777660</v>
      </c>
      <c r="F29" s="181">
        <f t="shared" si="0"/>
        <v>1642546590</v>
      </c>
      <c r="G29" s="181">
        <f>+aoe_2014!G29</f>
        <v>2525928506</v>
      </c>
      <c r="H29" s="181">
        <f>+aoe_2014!H29</f>
        <v>337624646</v>
      </c>
      <c r="I29" s="181">
        <f>+aoe_2014!I29</f>
        <v>138733714.88802212</v>
      </c>
      <c r="J29" s="181">
        <f>+aoe_2013!G29</f>
        <v>2330283169</v>
      </c>
      <c r="K29" s="181">
        <f>+aoe_2013!H29</f>
        <v>324133437</v>
      </c>
      <c r="L29" s="181">
        <f>+aoe_2013!I29</f>
        <v>122872651.04492605</v>
      </c>
      <c r="M29" s="182">
        <f t="shared" si="3"/>
        <v>5779576123.932947</v>
      </c>
      <c r="N29" s="182">
        <f t="shared" si="4"/>
        <v>2889788061.9664736</v>
      </c>
      <c r="O29" s="340">
        <f t="shared" si="5"/>
        <v>1.7593339997536834</v>
      </c>
      <c r="P29" s="346"/>
      <c r="Q29" s="119"/>
      <c r="R29" s="119"/>
      <c r="S29" s="51">
        <f aca="true" t="shared" si="6" ref="S29:S39">+O29*F29</f>
        <v>2889788061.9664736</v>
      </c>
      <c r="T29" s="59"/>
      <c r="U29" s="58"/>
      <c r="V29" s="58"/>
      <c r="W29" s="58"/>
      <c r="X29" s="56"/>
      <c r="Y29" s="56"/>
      <c r="Z29" s="56"/>
    </row>
    <row r="30" spans="1:26" ht="15" customHeight="1">
      <c r="A30" s="229" t="s">
        <v>93</v>
      </c>
      <c r="B30" s="230"/>
      <c r="C30" s="231" t="s">
        <v>56</v>
      </c>
      <c r="D30" s="181">
        <v>5564384293</v>
      </c>
      <c r="E30" s="181">
        <v>36684833</v>
      </c>
      <c r="F30" s="181">
        <f t="shared" si="0"/>
        <v>5601069126</v>
      </c>
      <c r="G30" s="181">
        <f>+aoe_2014!G30</f>
        <v>241334043</v>
      </c>
      <c r="H30" s="181">
        <f>+aoe_2014!H30</f>
        <v>30377369</v>
      </c>
      <c r="I30" s="181">
        <f>+aoe_2014!I30</f>
        <v>181178516.70323992</v>
      </c>
      <c r="J30" s="181">
        <f>+aoe_2013!G30</f>
        <v>172815273</v>
      </c>
      <c r="K30" s="181">
        <f>+aoe_2013!H30</f>
        <v>28106740</v>
      </c>
      <c r="L30" s="181">
        <f>+aoe_2013!I30</f>
        <v>131028414.22159368</v>
      </c>
      <c r="M30" s="182">
        <f t="shared" si="3"/>
        <v>784840355.9248335</v>
      </c>
      <c r="N30" s="182">
        <f t="shared" si="4"/>
        <v>392420177.96241677</v>
      </c>
      <c r="O30" s="340">
        <f t="shared" si="5"/>
        <v>0.07006165593293853</v>
      </c>
      <c r="P30" s="346"/>
      <c r="Q30" s="119"/>
      <c r="R30" s="119"/>
      <c r="S30" s="51">
        <f t="shared" si="6"/>
        <v>392420177.96241677</v>
      </c>
      <c r="T30" s="59"/>
      <c r="U30" s="58"/>
      <c r="V30" s="58"/>
      <c r="W30" s="58"/>
      <c r="X30" s="56"/>
      <c r="Y30" s="56"/>
      <c r="Z30" s="56"/>
    </row>
    <row r="31" spans="1:26" ht="15" customHeight="1">
      <c r="A31" s="229" t="s">
        <v>94</v>
      </c>
      <c r="B31" s="230"/>
      <c r="C31" s="231" t="s">
        <v>57</v>
      </c>
      <c r="D31" s="181">
        <v>358772450</v>
      </c>
      <c r="E31" s="181">
        <v>12530930</v>
      </c>
      <c r="F31" s="181">
        <f t="shared" si="0"/>
        <v>371303380</v>
      </c>
      <c r="G31" s="181">
        <f>+aoe_2014!G31</f>
        <v>80060289</v>
      </c>
      <c r="H31" s="181">
        <f>+aoe_2014!H31</f>
        <v>15866564</v>
      </c>
      <c r="I31" s="181">
        <f>+aoe_2014!I31</f>
        <v>11313384.413016737</v>
      </c>
      <c r="J31" s="181">
        <f>+aoe_2013!G31</f>
        <v>70018216</v>
      </c>
      <c r="K31" s="181">
        <f>+aoe_2013!H31</f>
        <v>14009807</v>
      </c>
      <c r="L31" s="181">
        <f>+aoe_2013!I31</f>
        <v>10179175.20523586</v>
      </c>
      <c r="M31" s="182">
        <f t="shared" si="3"/>
        <v>201447435.6182526</v>
      </c>
      <c r="N31" s="182">
        <f t="shared" si="4"/>
        <v>100723717.8091263</v>
      </c>
      <c r="O31" s="340">
        <f t="shared" si="5"/>
        <v>0.27127067307905006</v>
      </c>
      <c r="P31" s="346"/>
      <c r="Q31" s="119"/>
      <c r="R31" s="119"/>
      <c r="S31" s="51">
        <f t="shared" si="6"/>
        <v>100723717.8091263</v>
      </c>
      <c r="T31" s="59"/>
      <c r="U31" s="58"/>
      <c r="V31" s="58"/>
      <c r="W31" s="58"/>
      <c r="X31" s="56"/>
      <c r="Y31" s="56"/>
      <c r="Z31" s="56"/>
    </row>
    <row r="32" spans="1:26" ht="15" customHeight="1">
      <c r="A32" s="229" t="s">
        <v>95</v>
      </c>
      <c r="B32" s="230"/>
      <c r="C32" s="231" t="s">
        <v>58</v>
      </c>
      <c r="D32" s="181">
        <v>67432545</v>
      </c>
      <c r="E32" s="181">
        <v>4884350</v>
      </c>
      <c r="F32" s="181">
        <f t="shared" si="0"/>
        <v>72316895</v>
      </c>
      <c r="G32" s="181">
        <f>+aoe_2014!G32</f>
        <v>159460673</v>
      </c>
      <c r="H32" s="181">
        <f>+aoe_2014!H32</f>
        <v>27828305</v>
      </c>
      <c r="I32" s="181">
        <f>+aoe_2014!I32</f>
        <v>5076737.157166734</v>
      </c>
      <c r="J32" s="181">
        <f>+aoe_2013!G32</f>
        <v>165403290</v>
      </c>
      <c r="K32" s="181">
        <f>+aoe_2013!H32</f>
        <v>31012827</v>
      </c>
      <c r="L32" s="181">
        <f>+aoe_2013!I32</f>
        <v>5304819.008142464</v>
      </c>
      <c r="M32" s="182">
        <f t="shared" si="3"/>
        <v>394086651.1653092</v>
      </c>
      <c r="N32" s="182">
        <f t="shared" si="4"/>
        <v>197043325.5826546</v>
      </c>
      <c r="O32" s="340">
        <f t="shared" si="5"/>
        <v>2.724720490041153</v>
      </c>
      <c r="P32" s="346"/>
      <c r="Q32" s="119"/>
      <c r="R32" s="119"/>
      <c r="S32" s="51">
        <f t="shared" si="6"/>
        <v>197043325.5826546</v>
      </c>
      <c r="T32" s="59"/>
      <c r="U32" s="58"/>
      <c r="V32" s="58"/>
      <c r="W32" s="58"/>
      <c r="X32" s="56"/>
      <c r="Y32" s="56"/>
      <c r="Z32" s="56"/>
    </row>
    <row r="33" spans="1:26" ht="15" customHeight="1">
      <c r="A33" s="229" t="s">
        <v>96</v>
      </c>
      <c r="B33" s="230"/>
      <c r="C33" s="231" t="s">
        <v>59</v>
      </c>
      <c r="D33" s="181">
        <v>60748719</v>
      </c>
      <c r="E33" s="181">
        <v>513346</v>
      </c>
      <c r="F33" s="181">
        <f t="shared" si="0"/>
        <v>61262065</v>
      </c>
      <c r="G33" s="181">
        <f>+aoe_2014!G33</f>
        <v>99326385</v>
      </c>
      <c r="H33" s="181">
        <f>+aoe_2014!H33</f>
        <v>16836404</v>
      </c>
      <c r="I33" s="181">
        <f>+aoe_2014!I33</f>
        <v>5563210.951769057</v>
      </c>
      <c r="J33" s="181">
        <f>+aoe_2013!G33</f>
        <v>101401863</v>
      </c>
      <c r="K33" s="181">
        <f>+aoe_2013!H33</f>
        <v>18738626</v>
      </c>
      <c r="L33" s="181">
        <f>+aoe_2013!I33</f>
        <v>5392251.150363317</v>
      </c>
      <c r="M33" s="182">
        <f t="shared" si="3"/>
        <v>247258740.10213238</v>
      </c>
      <c r="N33" s="182">
        <f t="shared" si="4"/>
        <v>123629370.05106619</v>
      </c>
      <c r="O33" s="340">
        <f t="shared" si="5"/>
        <v>2.0180411817829875</v>
      </c>
      <c r="P33" s="346"/>
      <c r="Q33" s="119"/>
      <c r="R33" s="119"/>
      <c r="S33" s="51">
        <f t="shared" si="6"/>
        <v>123629370.0510662</v>
      </c>
      <c r="T33" s="59"/>
      <c r="U33" s="58"/>
      <c r="V33" s="58"/>
      <c r="W33" s="58"/>
      <c r="X33" s="56"/>
      <c r="Y33" s="56"/>
      <c r="Z33" s="56"/>
    </row>
    <row r="34" spans="1:26" ht="15" customHeight="1">
      <c r="A34" s="229" t="s">
        <v>97</v>
      </c>
      <c r="B34" s="230"/>
      <c r="C34" s="231" t="s">
        <v>60</v>
      </c>
      <c r="D34" s="181">
        <v>-93793955</v>
      </c>
      <c r="E34" s="181">
        <v>22876299</v>
      </c>
      <c r="F34" s="181">
        <f t="shared" si="0"/>
        <v>-70917656</v>
      </c>
      <c r="G34" s="181">
        <f>+aoe_2014!G34</f>
        <v>288064954</v>
      </c>
      <c r="H34" s="181">
        <f>+aoe_2014!H34</f>
        <v>85317155</v>
      </c>
      <c r="I34" s="181">
        <f>+aoe_2014!I34</f>
        <v>26325334.368341517</v>
      </c>
      <c r="J34" s="181">
        <f>+aoe_2013!G34</f>
        <v>437674001</v>
      </c>
      <c r="K34" s="181">
        <f>+aoe_2013!H34</f>
        <v>86244588</v>
      </c>
      <c r="L34" s="181">
        <f>+aoe_2013!I34</f>
        <v>29547937.248989414</v>
      </c>
      <c r="M34" s="182">
        <f t="shared" si="3"/>
        <v>953173969.6173309</v>
      </c>
      <c r="N34" s="182">
        <f t="shared" si="4"/>
        <v>476586984.80866545</v>
      </c>
      <c r="O34" s="348">
        <v>3.8771306315118976</v>
      </c>
      <c r="P34" s="347" t="s">
        <v>196</v>
      </c>
      <c r="Q34" s="119"/>
      <c r="R34" s="119"/>
      <c r="S34" s="51">
        <f t="shared" si="6"/>
        <v>-274957016.39262354</v>
      </c>
      <c r="T34" s="59"/>
      <c r="U34" s="58"/>
      <c r="V34" s="58"/>
      <c r="W34" s="58"/>
      <c r="X34" s="56"/>
      <c r="Y34" s="56"/>
      <c r="Z34" s="56"/>
    </row>
    <row r="35" spans="1:26" ht="15" customHeight="1">
      <c r="A35" s="229" t="s">
        <v>98</v>
      </c>
      <c r="B35" s="230"/>
      <c r="C35" s="231" t="s">
        <v>174</v>
      </c>
      <c r="D35" s="181">
        <v>2230991</v>
      </c>
      <c r="E35" s="181">
        <v>251003</v>
      </c>
      <c r="F35" s="181">
        <f t="shared" si="0"/>
        <v>2481994</v>
      </c>
      <c r="G35" s="181">
        <f>+aoe_2014!G35</f>
        <v>11404017</v>
      </c>
      <c r="H35" s="181">
        <f>+aoe_2014!H35</f>
        <v>2656226</v>
      </c>
      <c r="I35" s="181">
        <f>+aoe_2014!I35</f>
        <v>594210.3487599868</v>
      </c>
      <c r="J35" s="181">
        <f>+aoe_2013!G35</f>
        <v>11982130</v>
      </c>
      <c r="K35" s="181">
        <f>+aoe_2013!H35</f>
        <v>2790085</v>
      </c>
      <c r="L35" s="181">
        <f>+aoe_2013!I35</f>
        <v>648292.6316916489</v>
      </c>
      <c r="M35" s="182">
        <f t="shared" si="3"/>
        <v>30074960.980451636</v>
      </c>
      <c r="N35" s="182">
        <f t="shared" si="4"/>
        <v>15037480.490225818</v>
      </c>
      <c r="O35" s="341">
        <f>+W35</f>
        <v>0.5507559271921452</v>
      </c>
      <c r="P35" s="345" t="s">
        <v>173</v>
      </c>
      <c r="Q35" s="119"/>
      <c r="R35" s="119"/>
      <c r="S35" s="51">
        <f t="shared" si="6"/>
        <v>1366972.9067553412</v>
      </c>
      <c r="T35" s="59" t="str">
        <f>+C35</f>
        <v>BRGLRY THEFT **</v>
      </c>
      <c r="U35" s="60">
        <f>SUM(U8:U15)</f>
        <v>2037950340.369921</v>
      </c>
      <c r="V35" s="60">
        <f>SUM(V8:V15)</f>
        <v>1850139272</v>
      </c>
      <c r="W35" s="61">
        <f>0.5*(+U35/V35)</f>
        <v>0.5507559271921452</v>
      </c>
      <c r="X35" s="56"/>
      <c r="Y35" s="56"/>
      <c r="Z35" s="56"/>
    </row>
    <row r="36" spans="1:26" ht="15" customHeight="1">
      <c r="A36" s="229" t="s">
        <v>99</v>
      </c>
      <c r="B36" s="230"/>
      <c r="C36" s="231" t="s">
        <v>62</v>
      </c>
      <c r="D36" s="181">
        <v>3670288</v>
      </c>
      <c r="E36" s="181">
        <v>453328</v>
      </c>
      <c r="F36" s="181">
        <f t="shared" si="0"/>
        <v>4123616</v>
      </c>
      <c r="G36" s="181">
        <f>+aoe_2014!G36</f>
        <v>38777931</v>
      </c>
      <c r="H36" s="181">
        <f>+aoe_2014!H36</f>
        <v>1859877</v>
      </c>
      <c r="I36" s="181">
        <f>+aoe_2014!I36</f>
        <v>1642668.203339329</v>
      </c>
      <c r="J36" s="181">
        <f>+aoe_2013!G36</f>
        <v>88910703</v>
      </c>
      <c r="K36" s="181">
        <f>+aoe_2013!H36</f>
        <v>2301759</v>
      </c>
      <c r="L36" s="181">
        <f>+aoe_2013!I36</f>
        <v>4211331.493765448</v>
      </c>
      <c r="M36" s="182">
        <f t="shared" si="3"/>
        <v>137704269.69710478</v>
      </c>
      <c r="N36" s="182">
        <f t="shared" si="4"/>
        <v>68852134.84855239</v>
      </c>
      <c r="O36" s="348">
        <v>1.3540494064720014</v>
      </c>
      <c r="P36" s="347" t="s">
        <v>196</v>
      </c>
      <c r="Q36" s="119"/>
      <c r="R36" s="119"/>
      <c r="S36" s="51">
        <f t="shared" si="6"/>
        <v>5583579.797318448</v>
      </c>
      <c r="T36" s="58"/>
      <c r="U36" s="58"/>
      <c r="V36" s="58"/>
      <c r="W36" s="58"/>
      <c r="X36" s="56"/>
      <c r="Y36" s="56"/>
      <c r="Z36" s="56"/>
    </row>
    <row r="37" spans="1:26" ht="15" customHeight="1">
      <c r="A37" s="229" t="s">
        <v>100</v>
      </c>
      <c r="B37" s="230"/>
      <c r="C37" s="231" t="s">
        <v>63</v>
      </c>
      <c r="D37" s="181">
        <v>38884871</v>
      </c>
      <c r="E37" s="181">
        <v>2069921</v>
      </c>
      <c r="F37" s="181">
        <f t="shared" si="0"/>
        <v>40954792</v>
      </c>
      <c r="G37" s="181">
        <f>+aoe_2014!G37</f>
        <v>56693548</v>
      </c>
      <c r="H37" s="181">
        <f>+aoe_2014!H37</f>
        <v>356948</v>
      </c>
      <c r="I37" s="181">
        <f>+aoe_2014!I37</f>
        <v>2719237.2501386898</v>
      </c>
      <c r="J37" s="181">
        <f>+aoe_2013!G37</f>
        <v>60767576</v>
      </c>
      <c r="K37" s="181">
        <f>+aoe_2013!H37</f>
        <v>341559</v>
      </c>
      <c r="L37" s="181">
        <f>+aoe_2013!I37</f>
        <v>3974912.272327047</v>
      </c>
      <c r="M37" s="182">
        <f t="shared" si="3"/>
        <v>124853780.52246575</v>
      </c>
      <c r="N37" s="182">
        <f t="shared" si="4"/>
        <v>62426890.261232875</v>
      </c>
      <c r="O37" s="340">
        <f t="shared" si="5"/>
        <v>1.5242878113318918</v>
      </c>
      <c r="P37" s="344"/>
      <c r="Q37" s="119"/>
      <c r="R37" s="119"/>
      <c r="S37" s="51">
        <f t="shared" si="6"/>
        <v>62426890.261232875</v>
      </c>
      <c r="T37" s="72"/>
      <c r="U37" s="72"/>
      <c r="V37" s="72"/>
      <c r="W37" s="72"/>
      <c r="X37" s="56"/>
      <c r="Y37" s="56"/>
      <c r="Z37" s="56"/>
    </row>
    <row r="38" spans="1:26" ht="15" customHeight="1">
      <c r="A38" s="229" t="s">
        <v>167</v>
      </c>
      <c r="B38" s="230"/>
      <c r="C38" s="231" t="s">
        <v>166</v>
      </c>
      <c r="D38" s="181">
        <v>71041152</v>
      </c>
      <c r="E38" s="181">
        <v>774269</v>
      </c>
      <c r="F38" s="181">
        <f t="shared" si="0"/>
        <v>71815421</v>
      </c>
      <c r="G38" s="181">
        <f>+aoe_2014!G38</f>
        <v>21925345</v>
      </c>
      <c r="H38" s="181">
        <f>+aoe_2014!H38</f>
        <v>629603</v>
      </c>
      <c r="I38" s="181">
        <f>+aoe_2014!I38</f>
        <v>693396.3265294294</v>
      </c>
      <c r="J38" s="181">
        <f>+aoe_2013!G38</f>
        <v>22269211</v>
      </c>
      <c r="K38" s="181">
        <f>+aoe_2013!H38</f>
        <v>423109</v>
      </c>
      <c r="L38" s="181">
        <f>+aoe_2013!I38</f>
        <v>752250.7407333015</v>
      </c>
      <c r="M38" s="182">
        <f t="shared" si="3"/>
        <v>46692915.06726273</v>
      </c>
      <c r="N38" s="182">
        <f t="shared" si="4"/>
        <v>23346457.533631366</v>
      </c>
      <c r="O38" s="340">
        <f t="shared" si="5"/>
        <v>0.3250897538236442</v>
      </c>
      <c r="P38" s="344"/>
      <c r="Q38" s="119"/>
      <c r="R38" s="119"/>
      <c r="S38" s="51">
        <f t="shared" si="6"/>
        <v>23346457.533631366</v>
      </c>
      <c r="T38" s="72"/>
      <c r="U38" s="72"/>
      <c r="V38" s="72"/>
      <c r="W38" s="72"/>
      <c r="X38" s="56"/>
      <c r="Y38" s="56"/>
      <c r="Z38" s="56"/>
    </row>
    <row r="39" spans="1:19" ht="15" customHeight="1" thickBot="1">
      <c r="A39" s="233" t="s">
        <v>102</v>
      </c>
      <c r="B39" s="234"/>
      <c r="C39" s="235" t="s">
        <v>64</v>
      </c>
      <c r="D39" s="268">
        <v>23360736</v>
      </c>
      <c r="E39" s="183">
        <v>278419</v>
      </c>
      <c r="F39" s="268">
        <f t="shared" si="0"/>
        <v>23639155</v>
      </c>
      <c r="G39" s="183">
        <f>+aoe_2014!G39</f>
        <v>81720317</v>
      </c>
      <c r="H39" s="183">
        <f>+aoe_2014!H39</f>
        <v>1426883</v>
      </c>
      <c r="I39" s="183">
        <f>+aoe_2014!I39</f>
        <v>-3917460.646200372</v>
      </c>
      <c r="J39" s="183">
        <f>+aoe_2013!G39</f>
        <v>86133947</v>
      </c>
      <c r="K39" s="183">
        <f>+aoe_2013!H39</f>
        <v>1204657</v>
      </c>
      <c r="L39" s="183">
        <f>+aoe_2013!I39</f>
        <v>2749234.824572334</v>
      </c>
      <c r="M39" s="184">
        <f t="shared" si="3"/>
        <v>169317578.17837197</v>
      </c>
      <c r="N39" s="184">
        <f t="shared" si="4"/>
        <v>84658789.08918598</v>
      </c>
      <c r="O39" s="343">
        <f t="shared" si="5"/>
        <v>3.5812950627544</v>
      </c>
      <c r="P39" s="342"/>
      <c r="Q39" s="119"/>
      <c r="R39" s="119"/>
      <c r="S39" s="51">
        <f t="shared" si="6"/>
        <v>84658789.08918598</v>
      </c>
    </row>
    <row r="40" spans="1:19" ht="7.5" customHeight="1" thickBot="1">
      <c r="A40" s="236"/>
      <c r="B40" s="236"/>
      <c r="C40" s="237"/>
      <c r="D40" s="185"/>
      <c r="E40" s="185"/>
      <c r="F40" s="186"/>
      <c r="G40" s="186"/>
      <c r="H40" s="186"/>
      <c r="I40" s="186"/>
      <c r="J40" s="186"/>
      <c r="K40" s="186"/>
      <c r="L40" s="186"/>
      <c r="M40" s="187"/>
      <c r="N40" s="187"/>
      <c r="O40" s="188"/>
      <c r="P40" s="137"/>
      <c r="Q40" s="119"/>
      <c r="R40" s="119"/>
      <c r="S40" s="51"/>
    </row>
    <row r="41" spans="1:20" s="420" customFormat="1" ht="21" customHeight="1" thickBot="1">
      <c r="A41" s="411"/>
      <c r="B41" s="412"/>
      <c r="C41" s="413" t="s">
        <v>65</v>
      </c>
      <c r="D41" s="189">
        <f>SUM(D8:D39)-D12-D16-D20-D23-D26-D28</f>
        <v>27376597499</v>
      </c>
      <c r="E41" s="189">
        <f>SUM(E8:E39)-E12-E16-E20-E23-E26-E28</f>
        <v>2884144451</v>
      </c>
      <c r="F41" s="189">
        <f t="shared" si="0"/>
        <v>30260741950</v>
      </c>
      <c r="G41" s="189">
        <f>+aoe_2014!G41</f>
        <v>35639301372</v>
      </c>
      <c r="H41" s="189">
        <f>+aoe_2014!H41</f>
        <v>7830429623</v>
      </c>
      <c r="I41" s="189">
        <f>+aoe_2014!I41</f>
        <v>3070853107.989728</v>
      </c>
      <c r="J41" s="189">
        <f>+aoe_2013!G41</f>
        <v>34752046057</v>
      </c>
      <c r="K41" s="189">
        <f>+aoe_2013!H41</f>
        <v>7925347830</v>
      </c>
      <c r="L41" s="189">
        <f>+aoe_2013!I41</f>
        <v>2778711429.002596</v>
      </c>
      <c r="M41" s="414">
        <f t="shared" si="3"/>
        <v>91996689418.99232</v>
      </c>
      <c r="N41" s="414">
        <f t="shared" si="4"/>
        <v>45998344709.49616</v>
      </c>
      <c r="O41" s="415">
        <f>+S41/F41</f>
        <v>1.4910552591065513</v>
      </c>
      <c r="P41" s="416"/>
      <c r="Q41" s="417"/>
      <c r="R41" s="418"/>
      <c r="S41" s="419">
        <f>SUM(S8:S39)-S12-S16-S20-S23</f>
        <v>45120438429.01374</v>
      </c>
      <c r="T41" s="420" t="s">
        <v>161</v>
      </c>
    </row>
    <row r="42" spans="1:19" ht="11.25" customHeight="1">
      <c r="A42" s="115"/>
      <c r="B42" s="115"/>
      <c r="C42" s="115"/>
      <c r="D42" s="123"/>
      <c r="E42" s="123"/>
      <c r="F42" s="123"/>
      <c r="G42" s="124"/>
      <c r="H42" s="124"/>
      <c r="I42" s="125"/>
      <c r="J42" s="124"/>
      <c r="K42" s="124"/>
      <c r="L42" s="126"/>
      <c r="M42" s="126"/>
      <c r="N42" s="126"/>
      <c r="O42" s="127"/>
      <c r="P42" s="127"/>
      <c r="Q42" s="115"/>
      <c r="R42" s="115"/>
      <c r="S42" s="71"/>
    </row>
    <row r="43" spans="1:18" ht="5.25" customHeight="1">
      <c r="A43" s="115"/>
      <c r="B43" s="115"/>
      <c r="C43" s="115"/>
      <c r="D43" s="123"/>
      <c r="E43" s="123"/>
      <c r="F43" s="123"/>
      <c r="G43" s="115"/>
      <c r="H43" s="115"/>
      <c r="I43" s="115"/>
      <c r="J43" s="128"/>
      <c r="K43" s="128"/>
      <c r="L43" s="128"/>
      <c r="M43" s="128"/>
      <c r="N43" s="128"/>
      <c r="O43" s="129"/>
      <c r="P43" s="129"/>
      <c r="Q43" s="115"/>
      <c r="R43" s="115"/>
    </row>
    <row r="44" spans="1:18" ht="13.5">
      <c r="A44" s="130" t="s">
        <v>149</v>
      </c>
      <c r="C44" s="130" t="s">
        <v>197</v>
      </c>
      <c r="E44" s="131"/>
      <c r="F44" s="126"/>
      <c r="G44" s="126"/>
      <c r="H44" s="126"/>
      <c r="I44" s="126"/>
      <c r="J44" s="126"/>
      <c r="K44" s="126"/>
      <c r="L44" s="126"/>
      <c r="M44" s="128"/>
      <c r="N44" s="128"/>
      <c r="O44" s="129"/>
      <c r="P44" s="129"/>
      <c r="Q44" s="115"/>
      <c r="R44" s="115"/>
    </row>
    <row r="45" spans="1:18" ht="13.5">
      <c r="A45" s="132"/>
      <c r="C45" s="130" t="s">
        <v>150</v>
      </c>
      <c r="E45" s="131"/>
      <c r="F45" s="131"/>
      <c r="G45" s="132"/>
      <c r="H45" s="132"/>
      <c r="I45" s="132"/>
      <c r="J45" s="133"/>
      <c r="K45" s="128"/>
      <c r="L45" s="128"/>
      <c r="M45" s="128"/>
      <c r="N45" s="128"/>
      <c r="O45" s="129"/>
      <c r="P45" s="129"/>
      <c r="Q45" s="115"/>
      <c r="R45" s="115"/>
    </row>
    <row r="46" spans="1:18" ht="13.5">
      <c r="A46" s="134"/>
      <c r="B46" s="134"/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28"/>
      <c r="N46" s="128"/>
      <c r="O46" s="129"/>
      <c r="P46" s="129"/>
      <c r="Q46" s="115"/>
      <c r="R46" s="115"/>
    </row>
    <row r="47" spans="1:18" ht="13.5">
      <c r="A47" s="135" t="s">
        <v>170</v>
      </c>
      <c r="B47" s="135" t="s">
        <v>172</v>
      </c>
      <c r="C47" s="136" t="s">
        <v>171</v>
      </c>
      <c r="D47" s="131"/>
      <c r="E47" s="131"/>
      <c r="F47" s="131"/>
      <c r="G47" s="132"/>
      <c r="H47" s="132"/>
      <c r="I47" s="132"/>
      <c r="J47" s="133"/>
      <c r="K47" s="128"/>
      <c r="L47" s="128"/>
      <c r="M47" s="128"/>
      <c r="N47" s="128"/>
      <c r="O47" s="129"/>
      <c r="P47" s="129"/>
      <c r="Q47" s="115"/>
      <c r="R47" s="115"/>
    </row>
    <row r="48" spans="1:18" ht="13.5">
      <c r="A48" s="115"/>
      <c r="B48" s="135" t="s">
        <v>173</v>
      </c>
      <c r="C48" s="132" t="s">
        <v>198</v>
      </c>
      <c r="D48" s="131"/>
      <c r="E48" s="131"/>
      <c r="F48" s="131"/>
      <c r="G48" s="132"/>
      <c r="H48" s="132"/>
      <c r="I48" s="132"/>
      <c r="J48" s="133"/>
      <c r="K48" s="128"/>
      <c r="L48" s="128"/>
      <c r="M48" s="128"/>
      <c r="N48" s="128"/>
      <c r="O48" s="129"/>
      <c r="P48" s="129"/>
      <c r="Q48" s="115"/>
      <c r="R48" s="115"/>
    </row>
    <row r="49" spans="2:14" ht="13.5" customHeight="1">
      <c r="B49" s="135" t="s">
        <v>196</v>
      </c>
      <c r="C49" s="533" t="s">
        <v>265</v>
      </c>
      <c r="D49" s="533"/>
      <c r="E49" s="533"/>
      <c r="F49" s="533"/>
      <c r="J49" s="14"/>
      <c r="K49" s="14"/>
      <c r="L49" s="14"/>
      <c r="M49" s="14"/>
      <c r="N49" s="14"/>
    </row>
    <row r="50" spans="10:14" ht="13.5">
      <c r="J50" s="14"/>
      <c r="K50" s="14"/>
      <c r="L50" s="14"/>
      <c r="M50" s="14"/>
      <c r="N50" s="14"/>
    </row>
    <row r="51" spans="3:16" ht="15" customHeight="1"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0:14" ht="13.5">
      <c r="J52" s="14"/>
      <c r="K52" s="14"/>
      <c r="L52" s="14"/>
      <c r="M52" s="14"/>
      <c r="N52" s="14"/>
    </row>
    <row r="53" spans="10:14" ht="13.5">
      <c r="J53" s="14"/>
      <c r="K53" s="14"/>
      <c r="L53" s="14"/>
      <c r="M53" s="14"/>
      <c r="N53" s="14"/>
    </row>
    <row r="54" spans="10:14" ht="13.5">
      <c r="J54" s="14"/>
      <c r="K54" s="14"/>
      <c r="L54" s="14"/>
      <c r="M54" s="14"/>
      <c r="N54" s="14"/>
    </row>
    <row r="55" spans="10:14" ht="13.5">
      <c r="J55" s="14"/>
      <c r="K55" s="14"/>
      <c r="L55" s="14"/>
      <c r="M55" s="14"/>
      <c r="N55" s="14"/>
    </row>
    <row r="56" spans="10:14" ht="13.5">
      <c r="J56" s="14"/>
      <c r="K56" s="14"/>
      <c r="L56" s="14"/>
      <c r="M56" s="14"/>
      <c r="N56" s="14"/>
    </row>
    <row r="57" spans="10:14" ht="13.5">
      <c r="J57" s="14"/>
      <c r="K57" s="14"/>
      <c r="L57" s="14"/>
      <c r="M57" s="14"/>
      <c r="N57" s="14"/>
    </row>
    <row r="58" spans="10:14" ht="13.5">
      <c r="J58" s="14"/>
      <c r="K58" s="14"/>
      <c r="L58" s="14"/>
      <c r="M58" s="14"/>
      <c r="N58" s="14"/>
    </row>
    <row r="59" spans="10:14" ht="13.5">
      <c r="J59" s="14"/>
      <c r="K59" s="14"/>
      <c r="L59" s="14"/>
      <c r="M59" s="14"/>
      <c r="N59" s="14"/>
    </row>
    <row r="60" spans="10:14" ht="13.5">
      <c r="J60" s="14"/>
      <c r="K60" s="14"/>
      <c r="L60" s="14"/>
      <c r="M60" s="14"/>
      <c r="N60" s="14"/>
    </row>
    <row r="61" spans="10:14" ht="13.5">
      <c r="J61" s="14"/>
      <c r="K61" s="14"/>
      <c r="L61" s="14"/>
      <c r="M61" s="14"/>
      <c r="N61" s="14"/>
    </row>
    <row r="62" spans="10:14" ht="13.5">
      <c r="J62" s="14"/>
      <c r="K62" s="14"/>
      <c r="L62" s="14"/>
      <c r="M62" s="14"/>
      <c r="N62" s="14"/>
    </row>
    <row r="63" spans="10:14" ht="13.5">
      <c r="J63" s="14"/>
      <c r="K63" s="14"/>
      <c r="L63" s="14"/>
      <c r="M63" s="14"/>
      <c r="N63" s="14"/>
    </row>
    <row r="64" spans="10:14" ht="13.5">
      <c r="J64" s="14"/>
      <c r="K64" s="14"/>
      <c r="L64" s="14"/>
      <c r="M64" s="14"/>
      <c r="N64" s="14"/>
    </row>
    <row r="65" spans="10:14" ht="13.5">
      <c r="J65" s="14"/>
      <c r="K65" s="14"/>
      <c r="L65" s="14"/>
      <c r="M65" s="14"/>
      <c r="N65" s="14"/>
    </row>
    <row r="66" spans="10:14" ht="13.5">
      <c r="J66" s="14"/>
      <c r="K66" s="14"/>
      <c r="L66" s="14"/>
      <c r="M66" s="14"/>
      <c r="N66" s="14"/>
    </row>
    <row r="67" spans="10:14" ht="13.5">
      <c r="J67" s="14"/>
      <c r="K67" s="14"/>
      <c r="L67" s="14"/>
      <c r="M67" s="14"/>
      <c r="N67" s="14"/>
    </row>
    <row r="68" spans="10:14" ht="13.5">
      <c r="J68" s="14"/>
      <c r="K68" s="14"/>
      <c r="L68" s="14"/>
      <c r="M68" s="14"/>
      <c r="N68" s="14"/>
    </row>
    <row r="69" spans="10:14" ht="13.5">
      <c r="J69" s="14"/>
      <c r="K69" s="14"/>
      <c r="L69" s="14"/>
      <c r="M69" s="14"/>
      <c r="N69" s="14"/>
    </row>
    <row r="70" spans="10:14" ht="13.5">
      <c r="J70" s="14"/>
      <c r="K70" s="14"/>
      <c r="L70" s="14"/>
      <c r="M70" s="14"/>
      <c r="N70" s="14"/>
    </row>
    <row r="71" spans="10:14" ht="13.5">
      <c r="J71" s="14"/>
      <c r="K71" s="14"/>
      <c r="L71" s="14"/>
      <c r="M71" s="14"/>
      <c r="N71" s="14"/>
    </row>
    <row r="72" spans="10:14" ht="13.5">
      <c r="J72" s="14"/>
      <c r="K72" s="14"/>
      <c r="L72" s="14"/>
      <c r="M72" s="14"/>
      <c r="N72" s="14"/>
    </row>
    <row r="73" spans="10:14" ht="13.5">
      <c r="J73" s="14"/>
      <c r="K73" s="14"/>
      <c r="L73" s="14"/>
      <c r="M73" s="14"/>
      <c r="N73" s="14"/>
    </row>
  </sheetData>
  <sheetProtection/>
  <mergeCells count="1">
    <mergeCell ref="A1:R1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113" customWidth="1"/>
    <col min="2" max="2" width="0.71875" style="114" customWidth="1"/>
    <col min="3" max="3" width="23.28125" style="73" customWidth="1"/>
    <col min="4" max="10" width="15.7109375" style="73" customWidth="1"/>
    <col min="11" max="11" width="6.7109375" style="73" customWidth="1"/>
    <col min="12" max="15" width="9.28125" style="73" customWidth="1"/>
    <col min="16" max="17" width="22.28125" style="73" customWidth="1"/>
    <col min="18" max="16384" width="9.28125" style="73" customWidth="1"/>
  </cols>
  <sheetData>
    <row r="1" spans="1:11" ht="46.5" customHeight="1" thickBot="1">
      <c r="A1" s="540" t="s">
        <v>193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s="78" customFormat="1" ht="9.75">
      <c r="A2" s="74"/>
      <c r="B2" s="75"/>
      <c r="C2" s="75"/>
      <c r="D2" s="76" t="s">
        <v>1</v>
      </c>
      <c r="E2" s="76" t="s">
        <v>2</v>
      </c>
      <c r="F2" s="76" t="s">
        <v>19</v>
      </c>
      <c r="G2" s="76" t="s">
        <v>6</v>
      </c>
      <c r="H2" s="76" t="s">
        <v>8</v>
      </c>
      <c r="I2" s="76" t="s">
        <v>9</v>
      </c>
      <c r="J2" s="76">
        <v>7</v>
      </c>
      <c r="K2" s="77">
        <v>8</v>
      </c>
    </row>
    <row r="3" spans="1:11" ht="12">
      <c r="A3" s="79"/>
      <c r="B3" s="80"/>
      <c r="C3" s="81"/>
      <c r="D3" s="82">
        <v>2014</v>
      </c>
      <c r="E3" s="82">
        <v>2014</v>
      </c>
      <c r="F3" s="82">
        <v>2014</v>
      </c>
      <c r="G3" s="82">
        <v>2014</v>
      </c>
      <c r="H3" s="82">
        <v>2014</v>
      </c>
      <c r="I3" s="82">
        <v>2014</v>
      </c>
      <c r="J3" s="82">
        <v>2014</v>
      </c>
      <c r="K3" s="83">
        <v>2014</v>
      </c>
    </row>
    <row r="4" spans="1:11" ht="12">
      <c r="A4" s="79"/>
      <c r="B4" s="80"/>
      <c r="C4" s="81"/>
      <c r="D4" s="82" t="s">
        <v>16</v>
      </c>
      <c r="E4" s="82" t="s">
        <v>18</v>
      </c>
      <c r="F4" s="82" t="s">
        <v>20</v>
      </c>
      <c r="G4" s="82" t="s">
        <v>21</v>
      </c>
      <c r="H4" s="82" t="s">
        <v>22</v>
      </c>
      <c r="I4" s="82" t="s">
        <v>10</v>
      </c>
      <c r="J4" s="82" t="s">
        <v>103</v>
      </c>
      <c r="K4" s="83" t="s">
        <v>104</v>
      </c>
    </row>
    <row r="5" spans="1:11" ht="12">
      <c r="A5" s="79"/>
      <c r="B5" s="80"/>
      <c r="C5" s="81" t="s">
        <v>0</v>
      </c>
      <c r="D5" s="82" t="s">
        <v>17</v>
      </c>
      <c r="E5" s="82" t="s">
        <v>17</v>
      </c>
      <c r="F5" s="82" t="s">
        <v>17</v>
      </c>
      <c r="G5" s="82" t="s">
        <v>106</v>
      </c>
      <c r="H5" s="82" t="s">
        <v>106</v>
      </c>
      <c r="I5" s="82" t="s">
        <v>7</v>
      </c>
      <c r="J5" s="82" t="s">
        <v>107</v>
      </c>
      <c r="K5" s="83"/>
    </row>
    <row r="6" spans="1:11" s="90" customFormat="1" ht="11.25" customHeight="1" thickBot="1">
      <c r="A6" s="84"/>
      <c r="B6" s="85"/>
      <c r="C6" s="86"/>
      <c r="D6" s="87" t="s">
        <v>108</v>
      </c>
      <c r="E6" s="87" t="s">
        <v>108</v>
      </c>
      <c r="F6" s="87" t="s">
        <v>108</v>
      </c>
      <c r="G6" s="86"/>
      <c r="H6" s="86"/>
      <c r="I6" s="88" t="s">
        <v>116</v>
      </c>
      <c r="J6" s="87" t="s">
        <v>108</v>
      </c>
      <c r="K6" s="89"/>
    </row>
    <row r="7" spans="1:11" ht="11.25" customHeight="1" thickBot="1">
      <c r="A7" s="80"/>
      <c r="B7" s="80"/>
      <c r="C7" s="91"/>
      <c r="D7" s="82"/>
      <c r="E7" s="82"/>
      <c r="F7" s="82"/>
      <c r="G7" s="91"/>
      <c r="H7" s="91"/>
      <c r="I7" s="81"/>
      <c r="J7" s="82"/>
      <c r="K7" s="81"/>
    </row>
    <row r="8" spans="1:11" ht="12.75" customHeight="1">
      <c r="A8" s="92" t="s">
        <v>76</v>
      </c>
      <c r="B8" s="93"/>
      <c r="C8" s="222" t="s">
        <v>41</v>
      </c>
      <c r="D8" s="190">
        <v>227703</v>
      </c>
      <c r="E8" s="169">
        <v>4576966</v>
      </c>
      <c r="F8" s="169">
        <v>239765</v>
      </c>
      <c r="G8" s="191">
        <v>408930243</v>
      </c>
      <c r="H8" s="191">
        <v>24371715</v>
      </c>
      <c r="I8" s="192">
        <f>+D8*(G8+H8)/(E8+F8)</f>
        <v>20483634.1789637</v>
      </c>
      <c r="J8" s="193"/>
      <c r="K8" s="194"/>
    </row>
    <row r="9" spans="1:11" ht="12.75" customHeight="1">
      <c r="A9" s="94" t="s">
        <v>77</v>
      </c>
      <c r="B9" s="95"/>
      <c r="C9" s="223" t="s">
        <v>42</v>
      </c>
      <c r="D9" s="175">
        <v>175741</v>
      </c>
      <c r="E9" s="170">
        <v>4285866</v>
      </c>
      <c r="F9" s="170">
        <v>214130</v>
      </c>
      <c r="G9" s="195">
        <v>281311315</v>
      </c>
      <c r="H9" s="195">
        <v>13061205</v>
      </c>
      <c r="I9" s="196">
        <f>+D9*(G9+H9)/(E9+F9)</f>
        <v>11496303.782785585</v>
      </c>
      <c r="J9" s="197"/>
      <c r="K9" s="198"/>
    </row>
    <row r="10" spans="1:11" ht="12.75" customHeight="1">
      <c r="A10" s="94" t="s">
        <v>78</v>
      </c>
      <c r="B10" s="95"/>
      <c r="C10" s="223" t="s">
        <v>43</v>
      </c>
      <c r="D10" s="175">
        <v>70208</v>
      </c>
      <c r="E10" s="170">
        <v>912866</v>
      </c>
      <c r="F10" s="170">
        <v>102678</v>
      </c>
      <c r="G10" s="195">
        <v>72258051</v>
      </c>
      <c r="H10" s="195">
        <v>18126125</v>
      </c>
      <c r="I10" s="196">
        <f>+D10*(G10+H10)/(E10+F10)</f>
        <v>6248564.541376838</v>
      </c>
      <c r="J10" s="197"/>
      <c r="K10" s="198"/>
    </row>
    <row r="11" spans="1:11" ht="12.75" customHeight="1">
      <c r="A11" s="94" t="s">
        <v>79</v>
      </c>
      <c r="B11" s="95"/>
      <c r="C11" s="223" t="s">
        <v>44</v>
      </c>
      <c r="D11" s="175">
        <v>2715539</v>
      </c>
      <c r="E11" s="170">
        <v>17392121</v>
      </c>
      <c r="F11" s="170">
        <v>2031497</v>
      </c>
      <c r="G11" s="195">
        <v>1844494214</v>
      </c>
      <c r="H11" s="195">
        <v>281474484</v>
      </c>
      <c r="I11" s="196">
        <f>+D11*(G11+H11)/(E11+F11)</f>
        <v>297223252.2384976</v>
      </c>
      <c r="J11" s="197"/>
      <c r="K11" s="198"/>
    </row>
    <row r="12" spans="1:11" ht="12.75" customHeight="1">
      <c r="A12" s="94" t="s">
        <v>143</v>
      </c>
      <c r="B12" s="95"/>
      <c r="C12" s="224" t="s">
        <v>142</v>
      </c>
      <c r="D12" s="199">
        <f>+D13+D14</f>
        <v>2172704</v>
      </c>
      <c r="E12" s="199">
        <f>+E13+E14</f>
        <v>29308188</v>
      </c>
      <c r="F12" s="199">
        <f>+F13+F14</f>
        <v>8874920</v>
      </c>
      <c r="G12" s="199">
        <f>+G13+G14</f>
        <v>3317608731</v>
      </c>
      <c r="H12" s="199">
        <f>+H13+H14</f>
        <v>1238463883</v>
      </c>
      <c r="I12" s="196">
        <f aca="true" t="shared" si="0" ref="I12:I39">+D12*(G12+H12)/(E12+F12)</f>
        <v>259250692.55044025</v>
      </c>
      <c r="J12" s="197"/>
      <c r="K12" s="198"/>
    </row>
    <row r="13" spans="1:11" ht="12.75" customHeight="1">
      <c r="A13" s="94" t="s">
        <v>80</v>
      </c>
      <c r="B13" s="95"/>
      <c r="C13" s="224" t="s">
        <v>45</v>
      </c>
      <c r="D13" s="175">
        <v>662396</v>
      </c>
      <c r="E13" s="170">
        <v>8006733</v>
      </c>
      <c r="F13" s="170">
        <v>1001586</v>
      </c>
      <c r="G13" s="195">
        <v>842516603</v>
      </c>
      <c r="H13" s="195">
        <v>154923826</v>
      </c>
      <c r="I13" s="200">
        <f t="shared" si="0"/>
        <v>73343378.53798072</v>
      </c>
      <c r="J13" s="197"/>
      <c r="K13" s="198"/>
    </row>
    <row r="14" spans="1:11" ht="12.75" customHeight="1">
      <c r="A14" s="94" t="s">
        <v>81</v>
      </c>
      <c r="B14" s="95"/>
      <c r="C14" s="224" t="s">
        <v>46</v>
      </c>
      <c r="D14" s="175">
        <v>1510308</v>
      </c>
      <c r="E14" s="170">
        <v>21301455</v>
      </c>
      <c r="F14" s="170">
        <v>7873334</v>
      </c>
      <c r="G14" s="195">
        <v>2475092128</v>
      </c>
      <c r="H14" s="195">
        <v>1083540057</v>
      </c>
      <c r="I14" s="200">
        <f t="shared" si="0"/>
        <v>184221749.0609094</v>
      </c>
      <c r="J14" s="197"/>
      <c r="K14" s="198"/>
    </row>
    <row r="15" spans="1:11" ht="12.75" customHeight="1">
      <c r="A15" s="94" t="s">
        <v>85</v>
      </c>
      <c r="B15" s="95"/>
      <c r="C15" s="223" t="s">
        <v>48</v>
      </c>
      <c r="D15" s="175">
        <v>230628</v>
      </c>
      <c r="E15" s="170">
        <v>3717859</v>
      </c>
      <c r="F15" s="170">
        <v>178824</v>
      </c>
      <c r="G15" s="195">
        <v>221250917</v>
      </c>
      <c r="H15" s="195">
        <v>18168212</v>
      </c>
      <c r="I15" s="200">
        <f t="shared" si="0"/>
        <v>14170194.209539754</v>
      </c>
      <c r="J15" s="197"/>
      <c r="K15" s="198"/>
    </row>
    <row r="16" spans="1:11" ht="12.75" customHeight="1">
      <c r="A16" s="94" t="s">
        <v>87</v>
      </c>
      <c r="B16" s="95"/>
      <c r="C16" s="224" t="s">
        <v>168</v>
      </c>
      <c r="D16" s="175">
        <v>1878840</v>
      </c>
      <c r="E16" s="170">
        <v>23712074</v>
      </c>
      <c r="F16" s="170">
        <v>7109974</v>
      </c>
      <c r="G16" s="195">
        <v>1196654498</v>
      </c>
      <c r="H16" s="195">
        <v>403236588</v>
      </c>
      <c r="I16" s="200">
        <f t="shared" si="0"/>
        <v>97525620.88087852</v>
      </c>
      <c r="J16" s="200">
        <f>SUM(J17:J18)</f>
        <v>21043452</v>
      </c>
      <c r="K16" s="201">
        <f>SUM(K17:K18)</f>
        <v>1</v>
      </c>
    </row>
    <row r="17" spans="1:11" ht="12.75" customHeight="1">
      <c r="A17" s="94" t="s">
        <v>136</v>
      </c>
      <c r="B17" s="95"/>
      <c r="C17" s="224" t="s">
        <v>176</v>
      </c>
      <c r="D17" s="199">
        <f>+$K$17*D16</f>
        <v>724468.3746887156</v>
      </c>
      <c r="E17" s="199">
        <f>+$K$17*E16</f>
        <v>9143220.131186556</v>
      </c>
      <c r="F17" s="199">
        <f>+$K$17*F16</f>
        <v>2741559.3173761605</v>
      </c>
      <c r="G17" s="199">
        <f>+$K$17*G16</f>
        <v>461422121.7506551</v>
      </c>
      <c r="H17" s="199">
        <f>+$K$17*H16</f>
        <v>155485382.2163586</v>
      </c>
      <c r="I17" s="200">
        <f t="shared" si="0"/>
        <v>37605239.42968956</v>
      </c>
      <c r="J17" s="200">
        <v>8114217</v>
      </c>
      <c r="K17" s="201">
        <f>+J17/J16</f>
        <v>0.38559343780668687</v>
      </c>
    </row>
    <row r="18" spans="1:11" ht="12.75" customHeight="1">
      <c r="A18" s="94" t="s">
        <v>137</v>
      </c>
      <c r="B18" s="95"/>
      <c r="C18" s="224" t="s">
        <v>183</v>
      </c>
      <c r="D18" s="199">
        <f>+$K$18*D16</f>
        <v>1154371.6253112846</v>
      </c>
      <c r="E18" s="199">
        <f>+$K$18*E16</f>
        <v>14568853.868813444</v>
      </c>
      <c r="F18" s="199">
        <f>+$K$18*F16</f>
        <v>4368414.682623839</v>
      </c>
      <c r="G18" s="199">
        <f>+$K$18*G16</f>
        <v>735232376.249345</v>
      </c>
      <c r="H18" s="199">
        <f>+$K$18*H16</f>
        <v>247751205.7836414</v>
      </c>
      <c r="I18" s="200">
        <f t="shared" si="0"/>
        <v>59920381.45118899</v>
      </c>
      <c r="J18" s="200">
        <v>12929235</v>
      </c>
      <c r="K18" s="201">
        <f>+J18/J16</f>
        <v>0.6144065621933131</v>
      </c>
    </row>
    <row r="19" spans="1:11" ht="12.75" customHeight="1">
      <c r="A19" s="94">
        <v>12</v>
      </c>
      <c r="B19" s="95"/>
      <c r="C19" s="223" t="s">
        <v>51</v>
      </c>
      <c r="D19" s="175">
        <v>3954</v>
      </c>
      <c r="E19" s="170">
        <v>98056</v>
      </c>
      <c r="F19" s="170">
        <v>6306</v>
      </c>
      <c r="G19" s="195">
        <v>48265264</v>
      </c>
      <c r="H19" s="195">
        <v>2894884</v>
      </c>
      <c r="I19" s="200">
        <f t="shared" si="0"/>
        <v>1938322.6192675496</v>
      </c>
      <c r="J19" s="196"/>
      <c r="K19" s="202"/>
    </row>
    <row r="20" spans="1:11" ht="12.75" customHeight="1">
      <c r="A20" s="94" t="s">
        <v>89</v>
      </c>
      <c r="B20" s="95"/>
      <c r="C20" s="223" t="s">
        <v>52</v>
      </c>
      <c r="D20" s="199">
        <f>+D21+D22</f>
        <v>5823591</v>
      </c>
      <c r="E20" s="199">
        <f>+E21+E22</f>
        <v>122177015</v>
      </c>
      <c r="F20" s="199">
        <f>+F21+F22</f>
        <v>25846220</v>
      </c>
      <c r="G20" s="199">
        <f>+G21+G22</f>
        <v>15292743379</v>
      </c>
      <c r="H20" s="199">
        <f>+H21+H22</f>
        <v>3515596598</v>
      </c>
      <c r="I20" s="200">
        <f t="shared" si="0"/>
        <v>739965448.0933173</v>
      </c>
      <c r="J20" s="200"/>
      <c r="K20" s="201"/>
    </row>
    <row r="21" spans="1:11" ht="12.75" customHeight="1">
      <c r="A21" s="94" t="s">
        <v>138</v>
      </c>
      <c r="B21" s="95"/>
      <c r="C21" s="224" t="s">
        <v>177</v>
      </c>
      <c r="D21" s="175">
        <v>4123570</v>
      </c>
      <c r="E21" s="170">
        <v>81752291</v>
      </c>
      <c r="F21" s="170">
        <v>17467236</v>
      </c>
      <c r="G21" s="195">
        <v>10100334639</v>
      </c>
      <c r="H21" s="195">
        <v>2410263611</v>
      </c>
      <c r="I21" s="200">
        <f t="shared" si="0"/>
        <v>519941277.54461575</v>
      </c>
      <c r="J21" s="200"/>
      <c r="K21" s="202"/>
    </row>
    <row r="22" spans="1:11" ht="12.75" customHeight="1">
      <c r="A22" s="94" t="s">
        <v>169</v>
      </c>
      <c r="B22" s="95"/>
      <c r="C22" s="224" t="s">
        <v>178</v>
      </c>
      <c r="D22" s="175">
        <v>1700021</v>
      </c>
      <c r="E22" s="170">
        <v>40424724</v>
      </c>
      <c r="F22" s="170">
        <v>8378984</v>
      </c>
      <c r="G22" s="195">
        <v>5192408740</v>
      </c>
      <c r="H22" s="195">
        <v>1105332987</v>
      </c>
      <c r="I22" s="200">
        <f t="shared" si="0"/>
        <v>219374584.99006402</v>
      </c>
      <c r="J22" s="200"/>
      <c r="K22" s="202"/>
    </row>
    <row r="23" spans="1:11" ht="12.75" customHeight="1">
      <c r="A23" s="94">
        <v>18</v>
      </c>
      <c r="B23" s="95"/>
      <c r="C23" s="223" t="s">
        <v>53</v>
      </c>
      <c r="D23" s="175">
        <v>1462625</v>
      </c>
      <c r="E23" s="170">
        <v>13052867</v>
      </c>
      <c r="F23" s="170">
        <v>5566198</v>
      </c>
      <c r="G23" s="195">
        <v>1782031708</v>
      </c>
      <c r="H23" s="195">
        <v>792293978</v>
      </c>
      <c r="I23" s="200">
        <f t="shared" si="0"/>
        <v>202226755.55865723</v>
      </c>
      <c r="J23" s="200">
        <f>+J24+J25</f>
        <v>10773610</v>
      </c>
      <c r="K23" s="201">
        <f>+K24+K25</f>
        <v>1</v>
      </c>
    </row>
    <row r="24" spans="1:11" ht="12.75" customHeight="1">
      <c r="A24" s="94" t="s">
        <v>139</v>
      </c>
      <c r="B24" s="95"/>
      <c r="C24" s="224" t="s">
        <v>179</v>
      </c>
      <c r="D24" s="199">
        <f>+$K$24*D23</f>
        <v>1308224.9114734987</v>
      </c>
      <c r="E24" s="199">
        <f>+$K$24*E23</f>
        <v>11674958.226168944</v>
      </c>
      <c r="F24" s="199">
        <f>+$K$24*F23</f>
        <v>4978609.613396438</v>
      </c>
      <c r="G24" s="199">
        <f>+$K$24*G23</f>
        <v>1593913869.5436409</v>
      </c>
      <c r="H24" s="199">
        <f>+$K$24*H23</f>
        <v>708656504.0458328</v>
      </c>
      <c r="I24" s="200">
        <f t="shared" si="0"/>
        <v>180878953.5173385</v>
      </c>
      <c r="J24" s="200">
        <v>9636308</v>
      </c>
      <c r="K24" s="202">
        <f>+J24/J23</f>
        <v>0.8944363124338082</v>
      </c>
    </row>
    <row r="25" spans="1:11" ht="12.75" customHeight="1">
      <c r="A25" s="94" t="s">
        <v>140</v>
      </c>
      <c r="B25" s="95"/>
      <c r="C25" s="224" t="s">
        <v>180</v>
      </c>
      <c r="D25" s="199">
        <f>+$K$25*D23</f>
        <v>154400.08852650132</v>
      </c>
      <c r="E25" s="199">
        <f>+$K$25*E23</f>
        <v>1377908.7738310557</v>
      </c>
      <c r="F25" s="199">
        <f>+$K$25*F23</f>
        <v>587588.3866035618</v>
      </c>
      <c r="G25" s="199">
        <f>+$K$25*G23</f>
        <v>188117838.4563592</v>
      </c>
      <c r="H25" s="199">
        <f>+$K$25*H23</f>
        <v>83637473.95416726</v>
      </c>
      <c r="I25" s="200">
        <f t="shared" si="0"/>
        <v>21347802.041318733</v>
      </c>
      <c r="J25" s="200">
        <v>1137302</v>
      </c>
      <c r="K25" s="202">
        <f>+J25/J23</f>
        <v>0.10556368756619183</v>
      </c>
    </row>
    <row r="26" spans="1:11" ht="12.75" customHeight="1">
      <c r="A26" s="94" t="s">
        <v>190</v>
      </c>
      <c r="B26" s="95"/>
      <c r="C26" s="224" t="s">
        <v>163</v>
      </c>
      <c r="D26" s="199">
        <f>+D27+D30</f>
        <v>10742153</v>
      </c>
      <c r="E26" s="199">
        <f>+E27+E30</f>
        <v>72668399</v>
      </c>
      <c r="F26" s="199">
        <f>+F27+F30</f>
        <v>9147387</v>
      </c>
      <c r="G26" s="199">
        <f>+G27+G30</f>
        <v>7810391087</v>
      </c>
      <c r="H26" s="199">
        <f>+H27+H30</f>
        <v>1032339340</v>
      </c>
      <c r="I26" s="200">
        <f t="shared" si="0"/>
        <v>1161022436.2397413</v>
      </c>
      <c r="J26" s="203"/>
      <c r="K26" s="204"/>
    </row>
    <row r="27" spans="1:11" ht="12.75" customHeight="1">
      <c r="A27" s="94">
        <v>19.2</v>
      </c>
      <c r="B27" s="95"/>
      <c r="C27" s="223" t="s">
        <v>54</v>
      </c>
      <c r="D27" s="175">
        <v>8750776</v>
      </c>
      <c r="E27" s="170">
        <v>69879852</v>
      </c>
      <c r="F27" s="170">
        <v>8949488</v>
      </c>
      <c r="G27" s="195">
        <v>7569057044</v>
      </c>
      <c r="H27" s="195">
        <v>1001961971</v>
      </c>
      <c r="I27" s="200">
        <f t="shared" si="0"/>
        <v>951461314.9368703</v>
      </c>
      <c r="J27" s="197"/>
      <c r="K27" s="205"/>
    </row>
    <row r="28" spans="1:11" ht="12.75" customHeight="1">
      <c r="A28" s="94" t="s">
        <v>191</v>
      </c>
      <c r="B28" s="95"/>
      <c r="C28" s="223" t="s">
        <v>165</v>
      </c>
      <c r="D28" s="206">
        <f>+D29+D31</f>
        <v>1471168</v>
      </c>
      <c r="E28" s="206">
        <f>+E29+E31</f>
        <v>25777960</v>
      </c>
      <c r="F28" s="199">
        <f>+F29+F31</f>
        <v>3315756</v>
      </c>
      <c r="G28" s="199">
        <f>+G29+G31</f>
        <v>2605988795</v>
      </c>
      <c r="H28" s="199">
        <f>+H29+H31</f>
        <v>353491210</v>
      </c>
      <c r="I28" s="200">
        <f t="shared" si="0"/>
        <v>149650607.7118454</v>
      </c>
      <c r="J28" s="197"/>
      <c r="K28" s="198"/>
    </row>
    <row r="29" spans="1:11" ht="12.75" customHeight="1">
      <c r="A29" s="94">
        <v>19.4</v>
      </c>
      <c r="B29" s="95"/>
      <c r="C29" s="223" t="s">
        <v>55</v>
      </c>
      <c r="D29" s="175">
        <v>1366565</v>
      </c>
      <c r="E29" s="170">
        <v>25035977</v>
      </c>
      <c r="F29" s="170">
        <v>3170804</v>
      </c>
      <c r="G29" s="195">
        <v>2525928506</v>
      </c>
      <c r="H29" s="195">
        <v>337624646</v>
      </c>
      <c r="I29" s="200">
        <f t="shared" si="0"/>
        <v>138733714.88802212</v>
      </c>
      <c r="J29" s="197"/>
      <c r="K29" s="198"/>
    </row>
    <row r="30" spans="1:11" ht="12.75" customHeight="1">
      <c r="A30" s="94">
        <v>21.1</v>
      </c>
      <c r="B30" s="95"/>
      <c r="C30" s="223" t="s">
        <v>56</v>
      </c>
      <c r="D30" s="175">
        <v>1991377</v>
      </c>
      <c r="E30" s="170">
        <v>2788547</v>
      </c>
      <c r="F30" s="170">
        <v>197899</v>
      </c>
      <c r="G30" s="195">
        <v>241334043</v>
      </c>
      <c r="H30" s="195">
        <v>30377369</v>
      </c>
      <c r="I30" s="200">
        <f t="shared" si="0"/>
        <v>181178516.70323992</v>
      </c>
      <c r="J30" s="197"/>
      <c r="K30" s="198"/>
    </row>
    <row r="31" spans="1:11" ht="12.75" customHeight="1">
      <c r="A31" s="94">
        <v>21.2</v>
      </c>
      <c r="B31" s="95"/>
      <c r="C31" s="223" t="s">
        <v>57</v>
      </c>
      <c r="D31" s="175">
        <v>104603</v>
      </c>
      <c r="E31" s="170">
        <v>741983</v>
      </c>
      <c r="F31" s="170">
        <v>144952</v>
      </c>
      <c r="G31" s="195">
        <v>80060289</v>
      </c>
      <c r="H31" s="195">
        <v>15866564</v>
      </c>
      <c r="I31" s="200">
        <f t="shared" si="0"/>
        <v>11313384.413016737</v>
      </c>
      <c r="J31" s="197"/>
      <c r="K31" s="198"/>
    </row>
    <row r="32" spans="1:11" ht="12.75" customHeight="1">
      <c r="A32" s="173">
        <v>22</v>
      </c>
      <c r="B32" s="95"/>
      <c r="C32" s="223" t="s">
        <v>58</v>
      </c>
      <c r="D32" s="175">
        <v>84090</v>
      </c>
      <c r="E32" s="170">
        <v>2731912</v>
      </c>
      <c r="F32" s="170">
        <v>370303</v>
      </c>
      <c r="G32" s="195">
        <v>159460673</v>
      </c>
      <c r="H32" s="195">
        <v>27828305</v>
      </c>
      <c r="I32" s="200">
        <f t="shared" si="0"/>
        <v>5076737.157166734</v>
      </c>
      <c r="J32" s="197"/>
      <c r="K32" s="198"/>
    </row>
    <row r="33" spans="1:11" ht="12.75" customHeight="1">
      <c r="A33" s="173">
        <v>23</v>
      </c>
      <c r="B33" s="95"/>
      <c r="C33" s="223" t="s">
        <v>59</v>
      </c>
      <c r="D33" s="175">
        <v>66736</v>
      </c>
      <c r="E33" s="170">
        <v>1198821</v>
      </c>
      <c r="F33" s="170">
        <v>194662</v>
      </c>
      <c r="G33" s="195">
        <v>99326385</v>
      </c>
      <c r="H33" s="195">
        <v>16836404</v>
      </c>
      <c r="I33" s="200">
        <f t="shared" si="0"/>
        <v>5563210.951769057</v>
      </c>
      <c r="J33" s="197"/>
      <c r="K33" s="198"/>
    </row>
    <row r="34" spans="1:11" ht="12.75" customHeight="1">
      <c r="A34" s="173">
        <v>24</v>
      </c>
      <c r="B34" s="95"/>
      <c r="C34" s="223" t="s">
        <v>60</v>
      </c>
      <c r="D34" s="175">
        <v>192550</v>
      </c>
      <c r="E34" s="170">
        <v>2173028</v>
      </c>
      <c r="F34" s="170">
        <v>557981</v>
      </c>
      <c r="G34" s="195">
        <v>288064954</v>
      </c>
      <c r="H34" s="195">
        <v>85317155</v>
      </c>
      <c r="I34" s="200">
        <f t="shared" si="0"/>
        <v>26325334.368341517</v>
      </c>
      <c r="J34" s="197"/>
      <c r="K34" s="198"/>
    </row>
    <row r="35" spans="1:11" ht="12.75" customHeight="1">
      <c r="A35" s="173">
        <v>26</v>
      </c>
      <c r="B35" s="95"/>
      <c r="C35" s="223" t="s">
        <v>61</v>
      </c>
      <c r="D35" s="175">
        <v>6300</v>
      </c>
      <c r="E35" s="170">
        <v>124576</v>
      </c>
      <c r="F35" s="170">
        <v>24495</v>
      </c>
      <c r="G35" s="195">
        <v>11404017</v>
      </c>
      <c r="H35" s="195">
        <v>2656226</v>
      </c>
      <c r="I35" s="200">
        <f t="shared" si="0"/>
        <v>594210.3487599868</v>
      </c>
      <c r="J35" s="197"/>
      <c r="K35" s="198"/>
    </row>
    <row r="36" spans="1:11" ht="12.75" customHeight="1">
      <c r="A36" s="173">
        <v>27</v>
      </c>
      <c r="B36" s="95"/>
      <c r="C36" s="223" t="s">
        <v>62</v>
      </c>
      <c r="D36" s="175">
        <v>28001</v>
      </c>
      <c r="E36" s="170">
        <v>669569</v>
      </c>
      <c r="F36" s="170">
        <v>23145</v>
      </c>
      <c r="G36" s="195">
        <v>38777931</v>
      </c>
      <c r="H36" s="195">
        <v>1859877</v>
      </c>
      <c r="I36" s="200">
        <f t="shared" si="0"/>
        <v>1642668.203339329</v>
      </c>
      <c r="J36" s="197"/>
      <c r="K36" s="198"/>
    </row>
    <row r="37" spans="1:11" ht="12.75" customHeight="1">
      <c r="A37" s="94" t="s">
        <v>100</v>
      </c>
      <c r="B37" s="95"/>
      <c r="C37" s="223" t="s">
        <v>63</v>
      </c>
      <c r="D37" s="175">
        <v>28267</v>
      </c>
      <c r="E37" s="170">
        <v>584679</v>
      </c>
      <c r="F37" s="170">
        <v>8372</v>
      </c>
      <c r="G37" s="195">
        <v>56693548</v>
      </c>
      <c r="H37" s="195">
        <v>356948</v>
      </c>
      <c r="I37" s="200">
        <f t="shared" si="0"/>
        <v>2719237.2501386898</v>
      </c>
      <c r="J37" s="197"/>
      <c r="K37" s="198"/>
    </row>
    <row r="38" spans="1:11" ht="12.75" customHeight="1">
      <c r="A38" s="94" t="s">
        <v>167</v>
      </c>
      <c r="B38" s="95"/>
      <c r="C38" s="223" t="s">
        <v>166</v>
      </c>
      <c r="D38" s="175">
        <v>8487</v>
      </c>
      <c r="E38" s="170">
        <v>270669</v>
      </c>
      <c r="F38" s="170">
        <v>5398</v>
      </c>
      <c r="G38" s="195">
        <v>21925345</v>
      </c>
      <c r="H38" s="195">
        <v>629603</v>
      </c>
      <c r="I38" s="196">
        <f t="shared" si="0"/>
        <v>693396.3265294294</v>
      </c>
      <c r="J38" s="197"/>
      <c r="K38" s="198"/>
    </row>
    <row r="39" spans="1:11" ht="12.75" customHeight="1" thickBot="1">
      <c r="A39" s="96" t="s">
        <v>102</v>
      </c>
      <c r="B39" s="97"/>
      <c r="C39" s="225" t="s">
        <v>64</v>
      </c>
      <c r="D39" s="176">
        <v>43529</v>
      </c>
      <c r="E39" s="171">
        <v>-982814</v>
      </c>
      <c r="F39" s="171">
        <v>58921</v>
      </c>
      <c r="G39" s="207">
        <v>81720317</v>
      </c>
      <c r="H39" s="207">
        <v>1426883</v>
      </c>
      <c r="I39" s="208">
        <f t="shared" si="0"/>
        <v>-3917460.646200372</v>
      </c>
      <c r="J39" s="209"/>
      <c r="K39" s="210"/>
    </row>
    <row r="40" spans="1:11" s="100" customFormat="1" ht="12.75" customHeight="1" thickBot="1">
      <c r="A40" s="98"/>
      <c r="B40" s="98"/>
      <c r="C40" s="99"/>
      <c r="D40" s="211"/>
      <c r="E40" s="212"/>
      <c r="F40" s="212"/>
      <c r="G40" s="213"/>
      <c r="H40" s="214"/>
      <c r="I40" s="215"/>
      <c r="J40" s="216"/>
      <c r="K40" s="217"/>
    </row>
    <row r="41" spans="1:11" s="104" customFormat="1" ht="21" customHeight="1" thickBot="1">
      <c r="A41" s="101"/>
      <c r="B41" s="102"/>
      <c r="C41" s="103" t="s">
        <v>65</v>
      </c>
      <c r="D41" s="218">
        <f>SUM(D8:D39)-D12-D16-D20-D23-D26-D28</f>
        <v>27432814</v>
      </c>
      <c r="E41" s="218">
        <f>SUM(E8:E39)-E12-E16-E20-E23-E26-E28</f>
        <v>324450677</v>
      </c>
      <c r="F41" s="218">
        <f>SUM(F8:F39)-F12-F16-F20-F23-F26-F28</f>
        <v>63876932</v>
      </c>
      <c r="G41" s="218">
        <f>SUM(G8:G39)-G12-G16-G20-G23-G26-G28</f>
        <v>35639301372</v>
      </c>
      <c r="H41" s="218">
        <f>SUM(H8:H39)-H12-H16-H20-H23-H26-H28</f>
        <v>7830429623</v>
      </c>
      <c r="I41" s="219">
        <f>+D41*(G41+H41)/(E41+F41)</f>
        <v>3070853107.989728</v>
      </c>
      <c r="J41" s="220"/>
      <c r="K41" s="221"/>
    </row>
    <row r="42" spans="1:11" ht="12">
      <c r="A42" s="105"/>
      <c r="B42" s="106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112" customFormat="1" ht="12.75">
      <c r="A43" s="108"/>
      <c r="B43" s="108"/>
      <c r="C43" s="109" t="str">
        <f>+'reserve ratio'!A44</f>
        <v>Data Sources:</v>
      </c>
      <c r="D43" s="109" t="str">
        <f>+'reserve ratio'!C44</f>
        <v>AM Best's Aggregates &amp; Averages - Property Casualty (2011 - 2015 editions)</v>
      </c>
      <c r="E43" s="110"/>
      <c r="F43" s="110"/>
      <c r="G43" s="110"/>
      <c r="H43" s="111"/>
      <c r="I43" s="111"/>
      <c r="J43" s="111"/>
      <c r="K43" s="111"/>
    </row>
    <row r="44" spans="1:11" s="112" customFormat="1" ht="12.75">
      <c r="A44" s="108"/>
      <c r="B44" s="108"/>
      <c r="C44" s="110"/>
      <c r="D44" s="109" t="str">
        <f>+'reserve ratio'!C45</f>
        <v>Annual Statement - Statutory Page 14</v>
      </c>
      <c r="E44" s="110"/>
      <c r="F44" s="110"/>
      <c r="G44" s="110"/>
      <c r="H44" s="111"/>
      <c r="I44" s="111"/>
      <c r="J44" s="111"/>
      <c r="K44" s="111"/>
    </row>
    <row r="45" spans="1:11" ht="12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113" customWidth="1"/>
    <col min="2" max="2" width="0.71875" style="114" customWidth="1"/>
    <col min="3" max="3" width="23.28125" style="73" customWidth="1"/>
    <col min="4" max="10" width="15.7109375" style="73" customWidth="1"/>
    <col min="11" max="11" width="6.7109375" style="73" customWidth="1"/>
    <col min="12" max="15" width="9.28125" style="73" customWidth="1"/>
    <col min="16" max="17" width="22.28125" style="73" customWidth="1"/>
    <col min="18" max="16384" width="9.28125" style="73" customWidth="1"/>
  </cols>
  <sheetData>
    <row r="1" spans="1:11" ht="46.5" customHeight="1" thickBot="1">
      <c r="A1" s="540" t="s">
        <v>192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s="78" customFormat="1" ht="9.75">
      <c r="A2" s="74"/>
      <c r="B2" s="75"/>
      <c r="C2" s="75"/>
      <c r="D2" s="76" t="s">
        <v>1</v>
      </c>
      <c r="E2" s="76" t="s">
        <v>2</v>
      </c>
      <c r="F2" s="76" t="s">
        <v>19</v>
      </c>
      <c r="G2" s="76" t="s">
        <v>6</v>
      </c>
      <c r="H2" s="76" t="s">
        <v>8</v>
      </c>
      <c r="I2" s="76" t="s">
        <v>9</v>
      </c>
      <c r="J2" s="76">
        <v>7</v>
      </c>
      <c r="K2" s="77">
        <v>8</v>
      </c>
    </row>
    <row r="3" spans="1:11" ht="12">
      <c r="A3" s="79"/>
      <c r="B3" s="80"/>
      <c r="C3" s="81"/>
      <c r="D3" s="82">
        <v>2013</v>
      </c>
      <c r="E3" s="82">
        <v>2013</v>
      </c>
      <c r="F3" s="82">
        <v>2013</v>
      </c>
      <c r="G3" s="82">
        <v>2013</v>
      </c>
      <c r="H3" s="82">
        <v>2013</v>
      </c>
      <c r="I3" s="82">
        <v>2013</v>
      </c>
      <c r="J3" s="82">
        <v>2013</v>
      </c>
      <c r="K3" s="83">
        <v>2013</v>
      </c>
    </row>
    <row r="4" spans="1:11" ht="12">
      <c r="A4" s="79"/>
      <c r="B4" s="80"/>
      <c r="C4" s="81"/>
      <c r="D4" s="82" t="s">
        <v>16</v>
      </c>
      <c r="E4" s="82" t="s">
        <v>18</v>
      </c>
      <c r="F4" s="82" t="s">
        <v>20</v>
      </c>
      <c r="G4" s="82" t="s">
        <v>21</v>
      </c>
      <c r="H4" s="82" t="s">
        <v>22</v>
      </c>
      <c r="I4" s="82" t="s">
        <v>10</v>
      </c>
      <c r="J4" s="82" t="s">
        <v>103</v>
      </c>
      <c r="K4" s="83" t="s">
        <v>104</v>
      </c>
    </row>
    <row r="5" spans="1:11" ht="12">
      <c r="A5" s="79"/>
      <c r="B5" s="80"/>
      <c r="C5" s="81" t="s">
        <v>0</v>
      </c>
      <c r="D5" s="82" t="s">
        <v>17</v>
      </c>
      <c r="E5" s="82" t="s">
        <v>17</v>
      </c>
      <c r="F5" s="82" t="s">
        <v>17</v>
      </c>
      <c r="G5" s="82" t="s">
        <v>106</v>
      </c>
      <c r="H5" s="82" t="s">
        <v>106</v>
      </c>
      <c r="I5" s="82" t="s">
        <v>7</v>
      </c>
      <c r="J5" s="82" t="s">
        <v>107</v>
      </c>
      <c r="K5" s="83"/>
    </row>
    <row r="6" spans="1:11" s="90" customFormat="1" ht="11.25" customHeight="1" thickBot="1">
      <c r="A6" s="84"/>
      <c r="B6" s="85"/>
      <c r="C6" s="86"/>
      <c r="D6" s="87" t="s">
        <v>108</v>
      </c>
      <c r="E6" s="87" t="s">
        <v>108</v>
      </c>
      <c r="F6" s="87" t="s">
        <v>108</v>
      </c>
      <c r="G6" s="86"/>
      <c r="H6" s="86"/>
      <c r="I6" s="88" t="s">
        <v>116</v>
      </c>
      <c r="J6" s="87" t="s">
        <v>108</v>
      </c>
      <c r="K6" s="89"/>
    </row>
    <row r="7" spans="1:11" ht="11.25" customHeight="1" thickBot="1">
      <c r="A7" s="80"/>
      <c r="B7" s="80"/>
      <c r="C7" s="91"/>
      <c r="D7" s="82"/>
      <c r="E7" s="82"/>
      <c r="F7" s="82"/>
      <c r="G7" s="91"/>
      <c r="H7" s="91"/>
      <c r="I7" s="81"/>
      <c r="J7" s="82"/>
      <c r="K7" s="81"/>
    </row>
    <row r="8" spans="1:11" ht="12.75" customHeight="1">
      <c r="A8" s="92" t="s">
        <v>76</v>
      </c>
      <c r="B8" s="93"/>
      <c r="C8" s="222" t="s">
        <v>41</v>
      </c>
      <c r="D8" s="190">
        <v>193196</v>
      </c>
      <c r="E8" s="169">
        <v>4343834</v>
      </c>
      <c r="F8" s="169">
        <v>236143</v>
      </c>
      <c r="G8" s="191">
        <v>351384388</v>
      </c>
      <c r="H8" s="191">
        <v>21291789</v>
      </c>
      <c r="I8" s="192">
        <f aca="true" t="shared" si="0" ref="I8:I41">+D8*(G8+H8)/(E8+F8)</f>
        <v>15720503.987616532</v>
      </c>
      <c r="J8" s="193"/>
      <c r="K8" s="194"/>
    </row>
    <row r="9" spans="1:11" ht="12.75" customHeight="1">
      <c r="A9" s="94" t="s">
        <v>77</v>
      </c>
      <c r="B9" s="95"/>
      <c r="C9" s="223" t="s">
        <v>42</v>
      </c>
      <c r="D9" s="175">
        <v>180426</v>
      </c>
      <c r="E9" s="170">
        <v>5465423</v>
      </c>
      <c r="F9" s="170">
        <v>257533</v>
      </c>
      <c r="G9" s="195">
        <v>361979536</v>
      </c>
      <c r="H9" s="195">
        <v>16197520</v>
      </c>
      <c r="I9" s="196">
        <f t="shared" si="0"/>
        <v>11922680.081037842</v>
      </c>
      <c r="J9" s="197"/>
      <c r="K9" s="198"/>
    </row>
    <row r="10" spans="1:11" ht="12.75" customHeight="1">
      <c r="A10" s="94" t="s">
        <v>78</v>
      </c>
      <c r="B10" s="95"/>
      <c r="C10" s="223" t="s">
        <v>43</v>
      </c>
      <c r="D10" s="175">
        <v>64326</v>
      </c>
      <c r="E10" s="170">
        <v>875586</v>
      </c>
      <c r="F10" s="170">
        <v>101296</v>
      </c>
      <c r="G10" s="195">
        <v>69920344</v>
      </c>
      <c r="H10" s="195">
        <v>17916893</v>
      </c>
      <c r="I10" s="196">
        <f t="shared" si="0"/>
        <v>5783931.024690802</v>
      </c>
      <c r="J10" s="197"/>
      <c r="K10" s="198"/>
    </row>
    <row r="11" spans="1:11" ht="12.75" customHeight="1">
      <c r="A11" s="94" t="s">
        <v>79</v>
      </c>
      <c r="B11" s="95"/>
      <c r="C11" s="223" t="s">
        <v>44</v>
      </c>
      <c r="D11" s="175">
        <v>2614618</v>
      </c>
      <c r="E11" s="170">
        <v>17649314</v>
      </c>
      <c r="F11" s="170">
        <v>2007523</v>
      </c>
      <c r="G11" s="195">
        <v>1780494424</v>
      </c>
      <c r="H11" s="195">
        <v>273494697</v>
      </c>
      <c r="I11" s="196">
        <f t="shared" si="0"/>
        <v>273207583.0699913</v>
      </c>
      <c r="J11" s="197"/>
      <c r="K11" s="198"/>
    </row>
    <row r="12" spans="1:11" ht="12.75" customHeight="1">
      <c r="A12" s="94" t="s">
        <v>143</v>
      </c>
      <c r="B12" s="95"/>
      <c r="C12" s="224" t="s">
        <v>142</v>
      </c>
      <c r="D12" s="199">
        <f>+D13+D14</f>
        <v>2124630</v>
      </c>
      <c r="E12" s="199">
        <f>+E13+E14</f>
        <v>28753522</v>
      </c>
      <c r="F12" s="199">
        <f>+F13+F14</f>
        <v>8884562</v>
      </c>
      <c r="G12" s="199">
        <f>+G13+G14</f>
        <v>3225376221</v>
      </c>
      <c r="H12" s="199">
        <f>+H13+H14</f>
        <v>1215639916</v>
      </c>
      <c r="I12" s="196">
        <f t="shared" si="0"/>
        <v>250690659.89528877</v>
      </c>
      <c r="J12" s="197"/>
      <c r="K12" s="198"/>
    </row>
    <row r="13" spans="1:11" ht="12.75" customHeight="1">
      <c r="A13" s="94" t="s">
        <v>80</v>
      </c>
      <c r="B13" s="95"/>
      <c r="C13" s="224" t="s">
        <v>45</v>
      </c>
      <c r="D13" s="175">
        <v>661937</v>
      </c>
      <c r="E13" s="170">
        <v>7995185</v>
      </c>
      <c r="F13" s="170">
        <v>1085209</v>
      </c>
      <c r="G13" s="195">
        <v>816994973</v>
      </c>
      <c r="H13" s="195">
        <v>169148370</v>
      </c>
      <c r="I13" s="200">
        <f t="shared" si="0"/>
        <v>71887273.39754102</v>
      </c>
      <c r="J13" s="197"/>
      <c r="K13" s="198"/>
    </row>
    <row r="14" spans="1:11" ht="12.75" customHeight="1">
      <c r="A14" s="94" t="s">
        <v>81</v>
      </c>
      <c r="B14" s="95"/>
      <c r="C14" s="224" t="s">
        <v>46</v>
      </c>
      <c r="D14" s="175">
        <v>1462693</v>
      </c>
      <c r="E14" s="170">
        <v>20758337</v>
      </c>
      <c r="F14" s="170">
        <v>7799353</v>
      </c>
      <c r="G14" s="195">
        <v>2408381248</v>
      </c>
      <c r="H14" s="195">
        <v>1046491546</v>
      </c>
      <c r="I14" s="200">
        <f t="shared" si="0"/>
        <v>176954727.4893117</v>
      </c>
      <c r="J14" s="197"/>
      <c r="K14" s="198"/>
    </row>
    <row r="15" spans="1:11" ht="12.75" customHeight="1">
      <c r="A15" s="94" t="s">
        <v>85</v>
      </c>
      <c r="B15" s="95"/>
      <c r="C15" s="223" t="s">
        <v>48</v>
      </c>
      <c r="D15" s="175">
        <v>230552</v>
      </c>
      <c r="E15" s="170">
        <v>3764874</v>
      </c>
      <c r="F15" s="170">
        <v>178527</v>
      </c>
      <c r="G15" s="195">
        <v>215068805</v>
      </c>
      <c r="H15" s="195">
        <v>17541741</v>
      </c>
      <c r="I15" s="200">
        <f t="shared" si="0"/>
        <v>13599638.129977651</v>
      </c>
      <c r="J15" s="197"/>
      <c r="K15" s="198"/>
    </row>
    <row r="16" spans="1:11" ht="12.75" customHeight="1">
      <c r="A16" s="94" t="s">
        <v>87</v>
      </c>
      <c r="B16" s="95"/>
      <c r="C16" s="224" t="s">
        <v>168</v>
      </c>
      <c r="D16" s="175">
        <v>1175303</v>
      </c>
      <c r="E16" s="170">
        <v>24380739</v>
      </c>
      <c r="F16" s="170">
        <v>7273500</v>
      </c>
      <c r="G16" s="195">
        <v>1138378362</v>
      </c>
      <c r="H16" s="195">
        <v>401843432</v>
      </c>
      <c r="I16" s="200">
        <f t="shared" si="0"/>
        <v>57187515.869630665</v>
      </c>
      <c r="J16" s="200">
        <f>SUM(J17:J18)</f>
        <v>20648902</v>
      </c>
      <c r="K16" s="201">
        <f>SUM(K17:K18)</f>
        <v>1</v>
      </c>
    </row>
    <row r="17" spans="1:11" ht="12.75" customHeight="1">
      <c r="A17" s="94" t="s">
        <v>136</v>
      </c>
      <c r="B17" s="95"/>
      <c r="C17" s="224" t="s">
        <v>176</v>
      </c>
      <c r="D17" s="199">
        <f>+$K$17*D16</f>
        <v>473563.2393578118</v>
      </c>
      <c r="E17" s="199">
        <f>+$K$17*E16</f>
        <v>9823698.007047832</v>
      </c>
      <c r="F17" s="199">
        <f>+$K$17*F16</f>
        <v>2930701.4629155584</v>
      </c>
      <c r="G17" s="199">
        <f>+$K$17*G16</f>
        <v>458685245.18661124</v>
      </c>
      <c r="H17" s="199">
        <f>+$K$17*H16</f>
        <v>161914227.54181737</v>
      </c>
      <c r="I17" s="200">
        <f t="shared" si="0"/>
        <v>23042487.993350282</v>
      </c>
      <c r="J17" s="200">
        <v>8320034</v>
      </c>
      <c r="K17" s="201">
        <f>+J17/J16</f>
        <v>0.4029286399828911</v>
      </c>
    </row>
    <row r="18" spans="1:11" ht="12.75" customHeight="1">
      <c r="A18" s="94" t="s">
        <v>137</v>
      </c>
      <c r="B18" s="95"/>
      <c r="C18" s="224" t="s">
        <v>183</v>
      </c>
      <c r="D18" s="199">
        <f>+$K$18*D16</f>
        <v>701739.7606421881</v>
      </c>
      <c r="E18" s="199">
        <f>+$K$18*E16</f>
        <v>14557040.992952168</v>
      </c>
      <c r="F18" s="199">
        <f>+$K$18*F16</f>
        <v>4342798.537084442</v>
      </c>
      <c r="G18" s="199">
        <f>+$K$18*G16</f>
        <v>679693116.8133887</v>
      </c>
      <c r="H18" s="199">
        <f>+$K$18*H16</f>
        <v>239929204.45818263</v>
      </c>
      <c r="I18" s="200">
        <f t="shared" si="0"/>
        <v>34145027.87628038</v>
      </c>
      <c r="J18" s="200">
        <v>12328868</v>
      </c>
      <c r="K18" s="201">
        <f>+J18/J16</f>
        <v>0.5970713600171089</v>
      </c>
    </row>
    <row r="19" spans="1:11" ht="12.75" customHeight="1">
      <c r="A19" s="94">
        <v>12</v>
      </c>
      <c r="B19" s="95"/>
      <c r="C19" s="223" t="s">
        <v>51</v>
      </c>
      <c r="D19" s="175">
        <v>4314</v>
      </c>
      <c r="E19" s="170">
        <v>100660</v>
      </c>
      <c r="F19" s="170">
        <v>7849</v>
      </c>
      <c r="G19" s="195">
        <v>33162303</v>
      </c>
      <c r="H19" s="195">
        <v>3685778</v>
      </c>
      <c r="I19" s="200">
        <f t="shared" si="0"/>
        <v>1464971.7667105955</v>
      </c>
      <c r="J19" s="196"/>
      <c r="K19" s="202"/>
    </row>
    <row r="20" spans="1:11" ht="12.75" customHeight="1">
      <c r="A20" s="94" t="s">
        <v>89</v>
      </c>
      <c r="B20" s="95"/>
      <c r="C20" s="223" t="s">
        <v>52</v>
      </c>
      <c r="D20" s="199">
        <f>+D21+D22</f>
        <v>5635074</v>
      </c>
      <c r="E20" s="199">
        <f>+E21+E22</f>
        <v>120123278</v>
      </c>
      <c r="F20" s="199">
        <f>+F21+F22</f>
        <v>26158229</v>
      </c>
      <c r="G20" s="199">
        <f>+G21+G22</f>
        <v>14922341542</v>
      </c>
      <c r="H20" s="199">
        <f>+H21+H22</f>
        <v>3643125079</v>
      </c>
      <c r="I20" s="200">
        <f t="shared" si="0"/>
        <v>715181162.673317</v>
      </c>
      <c r="J20" s="200"/>
      <c r="K20" s="201"/>
    </row>
    <row r="21" spans="1:11" ht="12.75" customHeight="1">
      <c r="A21" s="94" t="s">
        <v>138</v>
      </c>
      <c r="B21" s="95"/>
      <c r="C21" s="224" t="s">
        <v>177</v>
      </c>
      <c r="D21" s="175">
        <v>4051639</v>
      </c>
      <c r="E21" s="170">
        <v>80974156</v>
      </c>
      <c r="F21" s="170">
        <v>17767657</v>
      </c>
      <c r="G21" s="195">
        <v>10036780875</v>
      </c>
      <c r="H21" s="195">
        <v>2544227445</v>
      </c>
      <c r="I21" s="200">
        <f t="shared" si="0"/>
        <v>516232206.19451743</v>
      </c>
      <c r="J21" s="200"/>
      <c r="K21" s="202"/>
    </row>
    <row r="22" spans="1:11" ht="12.75" customHeight="1">
      <c r="A22" s="94" t="s">
        <v>169</v>
      </c>
      <c r="B22" s="95"/>
      <c r="C22" s="224" t="s">
        <v>178</v>
      </c>
      <c r="D22" s="175">
        <v>1583435</v>
      </c>
      <c r="E22" s="170">
        <v>39149122</v>
      </c>
      <c r="F22" s="170">
        <v>8390572</v>
      </c>
      <c r="G22" s="195">
        <v>4885560667</v>
      </c>
      <c r="H22" s="195">
        <v>1098897634</v>
      </c>
      <c r="I22" s="200">
        <f t="shared" si="0"/>
        <v>199328180.9900572</v>
      </c>
      <c r="J22" s="200"/>
      <c r="K22" s="202"/>
    </row>
    <row r="23" spans="1:11" ht="12.75" customHeight="1">
      <c r="A23" s="94">
        <v>18</v>
      </c>
      <c r="B23" s="95"/>
      <c r="C23" s="223" t="s">
        <v>53</v>
      </c>
      <c r="D23" s="175">
        <v>882264</v>
      </c>
      <c r="E23" s="170">
        <v>13975137</v>
      </c>
      <c r="F23" s="170">
        <v>5701826</v>
      </c>
      <c r="G23" s="195">
        <v>1977139083</v>
      </c>
      <c r="H23" s="195">
        <v>816227544</v>
      </c>
      <c r="I23" s="200">
        <f t="shared" si="0"/>
        <v>125247316.5601586</v>
      </c>
      <c r="J23" s="200">
        <f>+J24+J25</f>
        <v>11156779</v>
      </c>
      <c r="K23" s="201">
        <f>+K24+K25</f>
        <v>1</v>
      </c>
    </row>
    <row r="24" spans="1:11" ht="12.75" customHeight="1">
      <c r="A24" s="94" t="s">
        <v>139</v>
      </c>
      <c r="B24" s="95"/>
      <c r="C24" s="224" t="s">
        <v>179</v>
      </c>
      <c r="D24" s="199">
        <f>+$K$24*D23</f>
        <v>793279.6223913729</v>
      </c>
      <c r="E24" s="199">
        <f>+$K$24*E23</f>
        <v>12565616.870038565</v>
      </c>
      <c r="F24" s="199">
        <f>+$K$24*F23</f>
        <v>5126744.802260222</v>
      </c>
      <c r="G24" s="199">
        <f>+$K$24*G23</f>
        <v>1777726559.3716455</v>
      </c>
      <c r="H24" s="199">
        <f>+$K$24*H23</f>
        <v>733903545.7524706</v>
      </c>
      <c r="I24" s="200">
        <f t="shared" si="0"/>
        <v>112614981.44135468</v>
      </c>
      <c r="J24" s="200">
        <v>10031516</v>
      </c>
      <c r="K24" s="202">
        <f>+J24/J23</f>
        <v>0.8991408721101314</v>
      </c>
    </row>
    <row r="25" spans="1:11" ht="12.75" customHeight="1">
      <c r="A25" s="94" t="s">
        <v>140</v>
      </c>
      <c r="B25" s="95"/>
      <c r="C25" s="224" t="s">
        <v>180</v>
      </c>
      <c r="D25" s="199">
        <f>+$K$25*D23</f>
        <v>88984.37760862701</v>
      </c>
      <c r="E25" s="199">
        <f>+$K$25*E23</f>
        <v>1409520.1299614343</v>
      </c>
      <c r="F25" s="199">
        <f>+$K$25*F23</f>
        <v>575081.1977397777</v>
      </c>
      <c r="G25" s="199">
        <f>+$K$25*G23</f>
        <v>199412523.6283545</v>
      </c>
      <c r="H25" s="199">
        <f>+$K$25*H23</f>
        <v>82323998.24752933</v>
      </c>
      <c r="I25" s="200">
        <f t="shared" si="0"/>
        <v>12632335.11880389</v>
      </c>
      <c r="J25" s="200">
        <v>1125263</v>
      </c>
      <c r="K25" s="202">
        <f>+J25/J23</f>
        <v>0.10085912788986857</v>
      </c>
    </row>
    <row r="26" spans="1:11" ht="12.75" customHeight="1">
      <c r="A26" s="94" t="s">
        <v>162</v>
      </c>
      <c r="B26" s="95"/>
      <c r="C26" s="224" t="s">
        <v>163</v>
      </c>
      <c r="D26" s="199">
        <f>+D27+D30</f>
        <v>10327283</v>
      </c>
      <c r="E26" s="199">
        <f>+E27+E30</f>
        <v>69970808</v>
      </c>
      <c r="F26" s="199">
        <f>+F27+F30</f>
        <v>9106767</v>
      </c>
      <c r="G26" s="199">
        <f>+G27+G30</f>
        <v>7301956943</v>
      </c>
      <c r="H26" s="199">
        <f>+H27+H30</f>
        <v>1017182987</v>
      </c>
      <c r="I26" s="200">
        <f t="shared" si="0"/>
        <v>1086453553.6618338</v>
      </c>
      <c r="J26" s="203"/>
      <c r="K26" s="204"/>
    </row>
    <row r="27" spans="1:11" ht="12.75" customHeight="1">
      <c r="A27" s="94">
        <v>19.2</v>
      </c>
      <c r="B27" s="95"/>
      <c r="C27" s="223" t="s">
        <v>54</v>
      </c>
      <c r="D27" s="175">
        <v>8460512</v>
      </c>
      <c r="E27" s="170">
        <v>67299825</v>
      </c>
      <c r="F27" s="170">
        <v>8915200</v>
      </c>
      <c r="G27" s="195">
        <v>7129141670</v>
      </c>
      <c r="H27" s="195">
        <v>989076247</v>
      </c>
      <c r="I27" s="200">
        <f t="shared" si="0"/>
        <v>901190809.8881226</v>
      </c>
      <c r="J27" s="197"/>
      <c r="K27" s="205"/>
    </row>
    <row r="28" spans="1:11" ht="12.75" customHeight="1">
      <c r="A28" s="94" t="s">
        <v>164</v>
      </c>
      <c r="B28" s="95"/>
      <c r="C28" s="223" t="s">
        <v>165</v>
      </c>
      <c r="D28" s="206">
        <f>+D29+D31</f>
        <v>1339171</v>
      </c>
      <c r="E28" s="206">
        <f>+E29+E31</f>
        <v>24423198</v>
      </c>
      <c r="F28" s="199">
        <f>+F29+F31</f>
        <v>3181647</v>
      </c>
      <c r="G28" s="199">
        <f>+G29+G31</f>
        <v>2400301385</v>
      </c>
      <c r="H28" s="199">
        <f>+H29+H31</f>
        <v>338143244</v>
      </c>
      <c r="I28" s="200">
        <f t="shared" si="0"/>
        <v>132847897.97814691</v>
      </c>
      <c r="J28" s="197"/>
      <c r="K28" s="198"/>
    </row>
    <row r="29" spans="1:11" ht="12.75" customHeight="1">
      <c r="A29" s="94">
        <v>19.4</v>
      </c>
      <c r="B29" s="95"/>
      <c r="C29" s="223" t="s">
        <v>55</v>
      </c>
      <c r="D29" s="175">
        <v>1239887</v>
      </c>
      <c r="E29" s="170">
        <v>23740062</v>
      </c>
      <c r="F29" s="170">
        <v>3045204</v>
      </c>
      <c r="G29" s="195">
        <v>2330283169</v>
      </c>
      <c r="H29" s="195">
        <v>324133437</v>
      </c>
      <c r="I29" s="200">
        <f t="shared" si="0"/>
        <v>122872651.04492605</v>
      </c>
      <c r="J29" s="197"/>
      <c r="K29" s="198"/>
    </row>
    <row r="30" spans="1:11" ht="12.75" customHeight="1">
      <c r="A30" s="94">
        <v>21.1</v>
      </c>
      <c r="B30" s="95"/>
      <c r="C30" s="223" t="s">
        <v>56</v>
      </c>
      <c r="D30" s="175">
        <v>1866771</v>
      </c>
      <c r="E30" s="170">
        <v>2670983</v>
      </c>
      <c r="F30" s="170">
        <v>191567</v>
      </c>
      <c r="G30" s="195">
        <v>172815273</v>
      </c>
      <c r="H30" s="195">
        <v>28106740</v>
      </c>
      <c r="I30" s="200">
        <f t="shared" si="0"/>
        <v>131028414.22159368</v>
      </c>
      <c r="J30" s="197"/>
      <c r="K30" s="198"/>
    </row>
    <row r="31" spans="1:11" ht="12.75" customHeight="1">
      <c r="A31" s="94">
        <v>21.2</v>
      </c>
      <c r="B31" s="95"/>
      <c r="C31" s="223" t="s">
        <v>57</v>
      </c>
      <c r="D31" s="175">
        <v>99284</v>
      </c>
      <c r="E31" s="170">
        <v>683136</v>
      </c>
      <c r="F31" s="170">
        <v>136443</v>
      </c>
      <c r="G31" s="195">
        <v>70018216</v>
      </c>
      <c r="H31" s="195">
        <v>14009807</v>
      </c>
      <c r="I31" s="200">
        <f t="shared" si="0"/>
        <v>10179175.20523586</v>
      </c>
      <c r="J31" s="197"/>
      <c r="K31" s="198"/>
    </row>
    <row r="32" spans="1:11" ht="12.75" customHeight="1">
      <c r="A32" s="173">
        <v>22</v>
      </c>
      <c r="B32" s="95"/>
      <c r="C32" s="223" t="s">
        <v>58</v>
      </c>
      <c r="D32" s="175">
        <v>94692</v>
      </c>
      <c r="E32" s="170">
        <v>3058423</v>
      </c>
      <c r="F32" s="170">
        <v>447641</v>
      </c>
      <c r="G32" s="195">
        <v>165403290</v>
      </c>
      <c r="H32" s="195">
        <v>31012827</v>
      </c>
      <c r="I32" s="200">
        <f t="shared" si="0"/>
        <v>5304819.008142464</v>
      </c>
      <c r="J32" s="197"/>
      <c r="K32" s="198"/>
    </row>
    <row r="33" spans="1:11" ht="12.75" customHeight="1">
      <c r="A33" s="173">
        <v>23</v>
      </c>
      <c r="B33" s="95"/>
      <c r="C33" s="223" t="s">
        <v>59</v>
      </c>
      <c r="D33" s="175">
        <v>64134</v>
      </c>
      <c r="E33" s="170">
        <v>1237307</v>
      </c>
      <c r="F33" s="170">
        <v>191612</v>
      </c>
      <c r="G33" s="195">
        <v>101401863</v>
      </c>
      <c r="H33" s="195">
        <v>18738626</v>
      </c>
      <c r="I33" s="200">
        <f t="shared" si="0"/>
        <v>5392251.150363317</v>
      </c>
      <c r="J33" s="197"/>
      <c r="K33" s="198"/>
    </row>
    <row r="34" spans="1:11" ht="12.75" customHeight="1">
      <c r="A34" s="173">
        <v>24</v>
      </c>
      <c r="B34" s="95"/>
      <c r="C34" s="223" t="s">
        <v>60</v>
      </c>
      <c r="D34" s="175">
        <v>189507</v>
      </c>
      <c r="E34" s="170">
        <v>2635498</v>
      </c>
      <c r="F34" s="170">
        <v>724677</v>
      </c>
      <c r="G34" s="195">
        <v>437674001</v>
      </c>
      <c r="H34" s="195">
        <v>86244588</v>
      </c>
      <c r="I34" s="200">
        <f t="shared" si="0"/>
        <v>29547937.248989414</v>
      </c>
      <c r="J34" s="197"/>
      <c r="K34" s="198"/>
    </row>
    <row r="35" spans="1:11" ht="12.75" customHeight="1">
      <c r="A35" s="173">
        <v>26</v>
      </c>
      <c r="B35" s="95"/>
      <c r="C35" s="223" t="s">
        <v>61</v>
      </c>
      <c r="D35" s="175">
        <v>5841</v>
      </c>
      <c r="E35" s="170">
        <v>109548</v>
      </c>
      <c r="F35" s="170">
        <v>23547</v>
      </c>
      <c r="G35" s="195">
        <v>11982130</v>
      </c>
      <c r="H35" s="195">
        <v>2790085</v>
      </c>
      <c r="I35" s="200">
        <f t="shared" si="0"/>
        <v>648292.6316916489</v>
      </c>
      <c r="J35" s="197"/>
      <c r="K35" s="198"/>
    </row>
    <row r="36" spans="1:11" ht="12.75" customHeight="1">
      <c r="A36" s="173">
        <v>27</v>
      </c>
      <c r="B36" s="95"/>
      <c r="C36" s="223" t="s">
        <v>62</v>
      </c>
      <c r="D36" s="175">
        <v>25142</v>
      </c>
      <c r="E36" s="170">
        <v>519924</v>
      </c>
      <c r="F36" s="170">
        <v>24622</v>
      </c>
      <c r="G36" s="195">
        <v>88910703</v>
      </c>
      <c r="H36" s="195">
        <v>2301759</v>
      </c>
      <c r="I36" s="200">
        <f t="shared" si="0"/>
        <v>4211331.493765448</v>
      </c>
      <c r="J36" s="197"/>
      <c r="K36" s="198"/>
    </row>
    <row r="37" spans="1:11" ht="12.75" customHeight="1">
      <c r="A37" s="94" t="s">
        <v>100</v>
      </c>
      <c r="B37" s="95"/>
      <c r="C37" s="223" t="s">
        <v>63</v>
      </c>
      <c r="D37" s="175">
        <v>42330</v>
      </c>
      <c r="E37" s="170">
        <v>636725</v>
      </c>
      <c r="F37" s="170">
        <v>14044</v>
      </c>
      <c r="G37" s="195">
        <v>60767576</v>
      </c>
      <c r="H37" s="195">
        <v>341559</v>
      </c>
      <c r="I37" s="200">
        <f t="shared" si="0"/>
        <v>3974912.272327047</v>
      </c>
      <c r="J37" s="197"/>
      <c r="K37" s="198"/>
    </row>
    <row r="38" spans="1:11" ht="12.75" customHeight="1">
      <c r="A38" s="94" t="s">
        <v>167</v>
      </c>
      <c r="B38" s="95"/>
      <c r="C38" s="223" t="s">
        <v>166</v>
      </c>
      <c r="D38" s="175">
        <v>8252</v>
      </c>
      <c r="E38" s="170">
        <v>244851</v>
      </c>
      <c r="F38" s="170">
        <v>4078</v>
      </c>
      <c r="G38" s="195">
        <v>22269211</v>
      </c>
      <c r="H38" s="195">
        <v>423109</v>
      </c>
      <c r="I38" s="196">
        <f t="shared" si="0"/>
        <v>752250.7407333015</v>
      </c>
      <c r="J38" s="197"/>
      <c r="K38" s="198"/>
    </row>
    <row r="39" spans="1:11" ht="12.75" customHeight="1" thickBot="1">
      <c r="A39" s="96" t="s">
        <v>102</v>
      </c>
      <c r="B39" s="97"/>
      <c r="C39" s="225" t="s">
        <v>64</v>
      </c>
      <c r="D39" s="176">
        <v>15915</v>
      </c>
      <c r="E39" s="171">
        <v>457209</v>
      </c>
      <c r="F39" s="171">
        <v>48384</v>
      </c>
      <c r="G39" s="207">
        <v>86133947</v>
      </c>
      <c r="H39" s="207">
        <v>1204657</v>
      </c>
      <c r="I39" s="208">
        <f t="shared" si="0"/>
        <v>2749234.824572334</v>
      </c>
      <c r="J39" s="209"/>
      <c r="K39" s="210"/>
    </row>
    <row r="40" spans="1:11" s="100" customFormat="1" ht="12.75" customHeight="1" thickBot="1">
      <c r="A40" s="98"/>
      <c r="B40" s="98"/>
      <c r="C40" s="99"/>
      <c r="D40" s="211"/>
      <c r="E40" s="212"/>
      <c r="F40" s="212"/>
      <c r="G40" s="213"/>
      <c r="H40" s="214"/>
      <c r="I40" s="215"/>
      <c r="J40" s="216"/>
      <c r="K40" s="217"/>
    </row>
    <row r="41" spans="1:11" s="104" customFormat="1" ht="21" customHeight="1" thickBot="1">
      <c r="A41" s="101"/>
      <c r="B41" s="102"/>
      <c r="C41" s="103" t="s">
        <v>65</v>
      </c>
      <c r="D41" s="218">
        <f>SUM(D8:D39)-D12-D16-D20-D23-D26-D28</f>
        <v>25216970</v>
      </c>
      <c r="E41" s="218">
        <f>SUM(E8:E39)-E12-E16-E20-E23-E26-E28</f>
        <v>322725858</v>
      </c>
      <c r="F41" s="218">
        <f>SUM(F8:F39)-F12-F16-F20-F23-F26-F28</f>
        <v>64574007</v>
      </c>
      <c r="G41" s="218">
        <f>SUM(G8:G39)-G12-G16-G20-G23-G26-G28</f>
        <v>34752046057</v>
      </c>
      <c r="H41" s="218">
        <f>SUM(H8:H39)-H12-H16-H20-H23-H26-H28</f>
        <v>7925347830</v>
      </c>
      <c r="I41" s="219">
        <f t="shared" si="0"/>
        <v>2778711429.002596</v>
      </c>
      <c r="J41" s="220"/>
      <c r="K41" s="221"/>
    </row>
    <row r="42" spans="1:11" ht="12">
      <c r="A42" s="105"/>
      <c r="B42" s="106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112" customFormat="1" ht="12.75">
      <c r="A43" s="108"/>
      <c r="B43" s="108"/>
      <c r="C43" s="109" t="str">
        <f>+'reserve ratio'!A44</f>
        <v>Data Sources:</v>
      </c>
      <c r="D43" s="109" t="str">
        <f>+'reserve ratio'!C44</f>
        <v>AM Best's Aggregates &amp; Averages - Property Casualty (2011 - 2015 editions)</v>
      </c>
      <c r="E43" s="110"/>
      <c r="F43" s="110"/>
      <c r="G43" s="110"/>
      <c r="H43" s="111"/>
      <c r="I43" s="111"/>
      <c r="J43" s="111"/>
      <c r="K43" s="111"/>
    </row>
    <row r="44" spans="1:11" s="112" customFormat="1" ht="12.75">
      <c r="A44" s="108"/>
      <c r="B44" s="108"/>
      <c r="C44" s="110"/>
      <c r="D44" s="109" t="str">
        <f>+'reserve ratio'!C45</f>
        <v>Annual Statement - Statutory Page 14</v>
      </c>
      <c r="E44" s="110"/>
      <c r="F44" s="110"/>
      <c r="G44" s="110"/>
      <c r="H44" s="111"/>
      <c r="I44" s="111"/>
      <c r="J44" s="111"/>
      <c r="K44" s="111"/>
    </row>
    <row r="45" spans="1:11" ht="12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37" sqref="F37"/>
    </sheetView>
  </sheetViews>
  <sheetFormatPr defaultColWidth="9.28125" defaultRowHeight="12.75"/>
  <cols>
    <col min="1" max="1" width="9.421875" style="12" customWidth="1"/>
    <col min="2" max="2" width="24.7109375" style="432" customWidth="1"/>
    <col min="3" max="3" width="15.7109375" style="12" customWidth="1"/>
    <col min="4" max="4" width="15.7109375" style="15" customWidth="1"/>
    <col min="5" max="5" width="18.7109375" style="12" customWidth="1"/>
    <col min="6" max="16384" width="9.28125" style="12" customWidth="1"/>
  </cols>
  <sheetData>
    <row r="1" spans="1:5" s="10" customFormat="1" ht="69.75" customHeight="1" thickBot="1">
      <c r="A1" s="540" t="s">
        <v>194</v>
      </c>
      <c r="B1" s="540"/>
      <c r="C1" s="540"/>
      <c r="D1" s="540"/>
      <c r="E1" s="540"/>
    </row>
    <row r="2" spans="1:5" ht="6" customHeight="1">
      <c r="A2" s="159"/>
      <c r="B2" s="427"/>
      <c r="C2" s="141"/>
      <c r="D2" s="142"/>
      <c r="E2" s="160"/>
    </row>
    <row r="3" spans="1:5" s="11" customFormat="1" ht="7.5" customHeight="1">
      <c r="A3" s="161"/>
      <c r="B3" s="428"/>
      <c r="C3" s="143"/>
      <c r="D3" s="144"/>
      <c r="E3" s="162"/>
    </row>
    <row r="4" spans="1:5" s="11" customFormat="1" ht="15" customHeight="1">
      <c r="A4" s="161"/>
      <c r="B4" s="428"/>
      <c r="C4" s="145">
        <v>2013</v>
      </c>
      <c r="D4" s="145">
        <v>2014</v>
      </c>
      <c r="E4" s="163" t="s">
        <v>184</v>
      </c>
    </row>
    <row r="5" spans="1:5" s="11" customFormat="1" ht="15" customHeight="1">
      <c r="A5" s="161"/>
      <c r="B5" s="428" t="s">
        <v>0</v>
      </c>
      <c r="C5" s="146" t="s">
        <v>141</v>
      </c>
      <c r="D5" s="146" t="s">
        <v>141</v>
      </c>
      <c r="E5" s="163" t="s">
        <v>195</v>
      </c>
    </row>
    <row r="6" spans="1:5" s="11" customFormat="1" ht="15" customHeight="1" thickBot="1">
      <c r="A6" s="164"/>
      <c r="B6" s="429"/>
      <c r="C6" s="147" t="s">
        <v>2</v>
      </c>
      <c r="D6" s="147" t="s">
        <v>1</v>
      </c>
      <c r="E6" s="165" t="s">
        <v>185</v>
      </c>
    </row>
    <row r="7" spans="1:5" ht="8.25" customHeight="1" thickBot="1">
      <c r="A7" s="148"/>
      <c r="B7" s="430"/>
      <c r="C7" s="149"/>
      <c r="D7" s="149"/>
      <c r="E7" s="149"/>
    </row>
    <row r="8" spans="1:5" ht="15" customHeight="1">
      <c r="A8" s="421" t="s">
        <v>76</v>
      </c>
      <c r="B8" s="422" t="s">
        <v>41</v>
      </c>
      <c r="C8" s="174">
        <v>1.0733121173702829</v>
      </c>
      <c r="D8" s="174">
        <v>0.829943607689138</v>
      </c>
      <c r="E8" s="522">
        <f>+C8-D8</f>
        <v>0.24336850968114487</v>
      </c>
    </row>
    <row r="9" spans="1:5" ht="15" customHeight="1">
      <c r="A9" s="423" t="s">
        <v>77</v>
      </c>
      <c r="B9" s="424" t="s">
        <v>42</v>
      </c>
      <c r="C9" s="156">
        <v>1.5161507607911546</v>
      </c>
      <c r="D9" s="156">
        <v>1.0597722660062299</v>
      </c>
      <c r="E9" s="521">
        <f aca="true" t="shared" si="0" ref="E9:E41">+C9-D9</f>
        <v>0.45637849478492476</v>
      </c>
    </row>
    <row r="10" spans="1:5" ht="15" customHeight="1">
      <c r="A10" s="423" t="s">
        <v>78</v>
      </c>
      <c r="B10" s="424" t="s">
        <v>43</v>
      </c>
      <c r="C10" s="156">
        <v>1.1687198059230144</v>
      </c>
      <c r="D10" s="156">
        <v>1.0553376905620182</v>
      </c>
      <c r="E10" s="521">
        <f t="shared" si="0"/>
        <v>0.11338211536099618</v>
      </c>
    </row>
    <row r="11" spans="1:5" ht="15" customHeight="1">
      <c r="A11" s="423" t="s">
        <v>79</v>
      </c>
      <c r="B11" s="424" t="s">
        <v>44</v>
      </c>
      <c r="C11" s="156">
        <v>0.693974892282119</v>
      </c>
      <c r="D11" s="156">
        <v>0.6644919732374895</v>
      </c>
      <c r="E11" s="521">
        <f t="shared" si="0"/>
        <v>0.029482919044629408</v>
      </c>
    </row>
    <row r="12" spans="1:5" ht="15" customHeight="1">
      <c r="A12" s="423" t="s">
        <v>143</v>
      </c>
      <c r="B12" s="424" t="s">
        <v>142</v>
      </c>
      <c r="C12" s="156">
        <v>2.1875980629103275</v>
      </c>
      <c r="D12" s="156">
        <v>1.920217077812427</v>
      </c>
      <c r="E12" s="521">
        <f t="shared" si="0"/>
        <v>0.26738098509790054</v>
      </c>
    </row>
    <row r="13" spans="1:5" ht="15" customHeight="1">
      <c r="A13" s="423" t="s">
        <v>80</v>
      </c>
      <c r="B13" s="424" t="s">
        <v>181</v>
      </c>
      <c r="C13" s="156">
        <v>1.065064373904162</v>
      </c>
      <c r="D13" s="156">
        <v>0.8573044777295519</v>
      </c>
      <c r="E13" s="521">
        <f t="shared" si="0"/>
        <v>0.20775989617461021</v>
      </c>
    </row>
    <row r="14" spans="1:5" ht="15" customHeight="1">
      <c r="A14" s="423" t="s">
        <v>81</v>
      </c>
      <c r="B14" s="424" t="s">
        <v>182</v>
      </c>
      <c r="C14" s="156">
        <v>3.227443125164725</v>
      </c>
      <c r="D14" s="156">
        <v>2.9882781747751754</v>
      </c>
      <c r="E14" s="521">
        <f t="shared" si="0"/>
        <v>0.23916495038954944</v>
      </c>
    </row>
    <row r="15" spans="1:5" ht="15" customHeight="1">
      <c r="A15" s="423" t="s">
        <v>85</v>
      </c>
      <c r="B15" s="424" t="s">
        <v>48</v>
      </c>
      <c r="C15" s="156">
        <v>0.43238561814888976</v>
      </c>
      <c r="D15" s="156">
        <v>0.24635022167412177</v>
      </c>
      <c r="E15" s="521">
        <f t="shared" si="0"/>
        <v>0.186035396474768</v>
      </c>
    </row>
    <row r="16" spans="1:5" ht="15" customHeight="1">
      <c r="A16" s="423" t="s">
        <v>87</v>
      </c>
      <c r="B16" s="424" t="s">
        <v>168</v>
      </c>
      <c r="C16" s="156">
        <v>3.5228887288802677</v>
      </c>
      <c r="D16" s="156">
        <v>2.9302452851629166</v>
      </c>
      <c r="E16" s="521">
        <f t="shared" si="0"/>
        <v>0.5926434437173511</v>
      </c>
    </row>
    <row r="17" spans="1:6" ht="15" customHeight="1">
      <c r="A17" s="423" t="s">
        <v>136</v>
      </c>
      <c r="B17" s="424" t="s">
        <v>176</v>
      </c>
      <c r="C17" s="156">
        <v>4.153445722745381</v>
      </c>
      <c r="D17" s="156">
        <v>4.66</v>
      </c>
      <c r="E17" s="521">
        <f t="shared" si="0"/>
        <v>-0.5065542772546188</v>
      </c>
      <c r="F17" s="12" t="s">
        <v>196</v>
      </c>
    </row>
    <row r="18" spans="1:6" ht="15" customHeight="1">
      <c r="A18" s="423" t="s">
        <v>137</v>
      </c>
      <c r="B18" s="424" t="s">
        <v>186</v>
      </c>
      <c r="C18" s="156">
        <v>3.2003072867762463</v>
      </c>
      <c r="D18" s="156">
        <v>2.98</v>
      </c>
      <c r="E18" s="521">
        <f t="shared" si="0"/>
        <v>0.22030728677624634</v>
      </c>
      <c r="F18" s="12" t="s">
        <v>196</v>
      </c>
    </row>
    <row r="19" spans="1:5" ht="15" customHeight="1">
      <c r="A19" s="423" t="s">
        <v>88</v>
      </c>
      <c r="B19" s="424" t="s">
        <v>175</v>
      </c>
      <c r="C19" s="156">
        <v>1</v>
      </c>
      <c r="D19" s="156">
        <v>1</v>
      </c>
      <c r="E19" s="521">
        <f t="shared" si="0"/>
        <v>0</v>
      </c>
    </row>
    <row r="20" spans="1:5" ht="15" customHeight="1">
      <c r="A20" s="423" t="s">
        <v>89</v>
      </c>
      <c r="B20" s="424" t="s">
        <v>52</v>
      </c>
      <c r="C20" s="156">
        <v>4.61350975647655</v>
      </c>
      <c r="D20" s="156">
        <v>3.953230868463747</v>
      </c>
      <c r="E20" s="521">
        <f t="shared" si="0"/>
        <v>0.6602788880128032</v>
      </c>
    </row>
    <row r="21" spans="1:5" ht="15" customHeight="1">
      <c r="A21" s="423" t="s">
        <v>138</v>
      </c>
      <c r="B21" s="424" t="s">
        <v>177</v>
      </c>
      <c r="C21" s="156">
        <v>6.07572997408172</v>
      </c>
      <c r="D21" s="156">
        <v>4.753441229375523</v>
      </c>
      <c r="E21" s="521">
        <f t="shared" si="0"/>
        <v>1.3222887447061975</v>
      </c>
    </row>
    <row r="22" spans="1:5" ht="15" customHeight="1">
      <c r="A22" s="423" t="s">
        <v>169</v>
      </c>
      <c r="B22" s="424" t="s">
        <v>178</v>
      </c>
      <c r="C22" s="156">
        <v>3.0168606108629024</v>
      </c>
      <c r="D22" s="156">
        <v>2.93630060923105</v>
      </c>
      <c r="E22" s="521">
        <f t="shared" si="0"/>
        <v>0.08056000163185217</v>
      </c>
    </row>
    <row r="23" spans="1:5" ht="15" customHeight="1">
      <c r="A23" s="423" t="s">
        <v>90</v>
      </c>
      <c r="B23" s="424" t="s">
        <v>53</v>
      </c>
      <c r="C23" s="156">
        <v>3.629302293295588</v>
      </c>
      <c r="D23" s="156">
        <v>5.153009477285463</v>
      </c>
      <c r="E23" s="521">
        <f t="shared" si="0"/>
        <v>-1.5237071839898748</v>
      </c>
    </row>
    <row r="24" spans="1:6" ht="15" customHeight="1">
      <c r="A24" s="423" t="s">
        <v>139</v>
      </c>
      <c r="B24" s="424" t="s">
        <v>179</v>
      </c>
      <c r="C24" s="156">
        <v>3.819971952851166</v>
      </c>
      <c r="D24" s="156">
        <v>5.11</v>
      </c>
      <c r="E24" s="521">
        <f t="shared" si="0"/>
        <v>-1.2900280471488341</v>
      </c>
      <c r="F24" s="12" t="s">
        <v>196</v>
      </c>
    </row>
    <row r="25" spans="1:6" ht="15" customHeight="1">
      <c r="A25" s="423" t="s">
        <v>140</v>
      </c>
      <c r="B25" s="424" t="s">
        <v>180</v>
      </c>
      <c r="C25" s="156">
        <v>2.4948342740604494</v>
      </c>
      <c r="D25" s="156">
        <v>2.83</v>
      </c>
      <c r="E25" s="521">
        <f t="shared" si="0"/>
        <v>-0.33516572593955063</v>
      </c>
      <c r="F25" s="12" t="s">
        <v>196</v>
      </c>
    </row>
    <row r="26" spans="1:5" ht="15" customHeight="1">
      <c r="A26" s="423" t="s">
        <v>190</v>
      </c>
      <c r="B26" s="424" t="s">
        <v>163</v>
      </c>
      <c r="C26" s="156">
        <v>0.6995261300237898</v>
      </c>
      <c r="D26" s="156">
        <v>0.6929099319317985</v>
      </c>
      <c r="E26" s="521">
        <f t="shared" si="0"/>
        <v>0.006616198091991321</v>
      </c>
    </row>
    <row r="27" spans="1:5" ht="15" customHeight="1">
      <c r="A27" s="423" t="s">
        <v>91</v>
      </c>
      <c r="B27" s="424" t="s">
        <v>54</v>
      </c>
      <c r="C27" s="156">
        <v>1.1091947633048393</v>
      </c>
      <c r="D27" s="156">
        <v>1.1030786811808806</v>
      </c>
      <c r="E27" s="521">
        <f t="shared" si="0"/>
        <v>0.006116082123958755</v>
      </c>
    </row>
    <row r="28" spans="1:5" ht="15" customHeight="1">
      <c r="A28" s="423" t="s">
        <v>191</v>
      </c>
      <c r="B28" s="424" t="s">
        <v>165</v>
      </c>
      <c r="C28" s="156">
        <v>1.5626443733048652</v>
      </c>
      <c r="D28" s="156">
        <v>1.4848234051144316</v>
      </c>
      <c r="E28" s="521">
        <f t="shared" si="0"/>
        <v>0.0778209681904336</v>
      </c>
    </row>
    <row r="29" spans="1:5" ht="15" customHeight="1">
      <c r="A29" s="423" t="s">
        <v>92</v>
      </c>
      <c r="B29" s="424" t="s">
        <v>55</v>
      </c>
      <c r="C29" s="156">
        <v>1.8845692587457277</v>
      </c>
      <c r="D29" s="156">
        <v>1.7593339997536834</v>
      </c>
      <c r="E29" s="521">
        <f t="shared" si="0"/>
        <v>0.12523525899204424</v>
      </c>
    </row>
    <row r="30" spans="1:5" ht="15" customHeight="1">
      <c r="A30" s="423" t="s">
        <v>93</v>
      </c>
      <c r="B30" s="424" t="s">
        <v>56</v>
      </c>
      <c r="C30" s="156">
        <v>0.06311006422642734</v>
      </c>
      <c r="D30" s="156">
        <v>0.07006165593293853</v>
      </c>
      <c r="E30" s="521">
        <f t="shared" si="0"/>
        <v>-0.00695159170651119</v>
      </c>
    </row>
    <row r="31" spans="1:5" ht="15" customHeight="1">
      <c r="A31" s="423" t="s">
        <v>94</v>
      </c>
      <c r="B31" s="424" t="s">
        <v>57</v>
      </c>
      <c r="C31" s="156">
        <v>0.2614829810900476</v>
      </c>
      <c r="D31" s="156">
        <v>0.27127067307905006</v>
      </c>
      <c r="E31" s="521">
        <f t="shared" si="0"/>
        <v>-0.009787691989002478</v>
      </c>
    </row>
    <row r="32" spans="1:5" ht="15" customHeight="1">
      <c r="A32" s="423" t="s">
        <v>95</v>
      </c>
      <c r="B32" s="424" t="s">
        <v>58</v>
      </c>
      <c r="C32" s="156">
        <v>2.032259204455309</v>
      </c>
      <c r="D32" s="156">
        <v>2.724720490041153</v>
      </c>
      <c r="E32" s="521">
        <f t="shared" si="0"/>
        <v>-0.6924612855858441</v>
      </c>
    </row>
    <row r="33" spans="1:5" ht="15" customHeight="1">
      <c r="A33" s="423" t="s">
        <v>96</v>
      </c>
      <c r="B33" s="424" t="s">
        <v>59</v>
      </c>
      <c r="C33" s="156">
        <v>2.7288903857306708</v>
      </c>
      <c r="D33" s="156">
        <v>2.0180411817829875</v>
      </c>
      <c r="E33" s="521">
        <f t="shared" si="0"/>
        <v>0.7108492039476833</v>
      </c>
    </row>
    <row r="34" spans="1:6" ht="15" customHeight="1">
      <c r="A34" s="423" t="s">
        <v>97</v>
      </c>
      <c r="B34" s="424" t="s">
        <v>60</v>
      </c>
      <c r="C34" s="156">
        <v>2.2245990666953346</v>
      </c>
      <c r="D34" s="156">
        <v>3.8771306315118976</v>
      </c>
      <c r="E34" s="521">
        <f t="shared" si="0"/>
        <v>-1.652531564816563</v>
      </c>
      <c r="F34" s="12" t="s">
        <v>196</v>
      </c>
    </row>
    <row r="35" spans="1:5" ht="15" customHeight="1">
      <c r="A35" s="423" t="s">
        <v>98</v>
      </c>
      <c r="B35" s="424" t="s">
        <v>174</v>
      </c>
      <c r="C35" s="156">
        <v>0.8380027102605951</v>
      </c>
      <c r="D35" s="156">
        <v>0.5507559271921452</v>
      </c>
      <c r="E35" s="521">
        <f t="shared" si="0"/>
        <v>0.28724678306845</v>
      </c>
    </row>
    <row r="36" spans="1:6" ht="15" customHeight="1">
      <c r="A36" s="423" t="s">
        <v>99</v>
      </c>
      <c r="B36" s="424" t="s">
        <v>62</v>
      </c>
      <c r="C36" s="156">
        <v>0.7952949599054775</v>
      </c>
      <c r="D36" s="156">
        <v>1.3540494064720014</v>
      </c>
      <c r="E36" s="521">
        <f t="shared" si="0"/>
        <v>-0.558754446566524</v>
      </c>
      <c r="F36" s="12" t="s">
        <v>196</v>
      </c>
    </row>
    <row r="37" spans="1:5" ht="15" customHeight="1">
      <c r="A37" s="423" t="s">
        <v>100</v>
      </c>
      <c r="B37" s="424" t="s">
        <v>63</v>
      </c>
      <c r="C37" s="156">
        <v>2.5116371603958805</v>
      </c>
      <c r="D37" s="156">
        <v>1.5242878113318918</v>
      </c>
      <c r="E37" s="521">
        <f t="shared" si="0"/>
        <v>0.9873493490639886</v>
      </c>
    </row>
    <row r="38" spans="1:5" ht="15" customHeight="1">
      <c r="A38" s="423" t="s">
        <v>167</v>
      </c>
      <c r="B38" s="424" t="s">
        <v>166</v>
      </c>
      <c r="C38" s="156">
        <v>0.3979299628352108</v>
      </c>
      <c r="D38" s="156">
        <v>0.3250897538236442</v>
      </c>
      <c r="E38" s="521">
        <f t="shared" si="0"/>
        <v>0.07284020901156663</v>
      </c>
    </row>
    <row r="39" spans="1:5" ht="15" customHeight="1" thickBot="1">
      <c r="A39" s="425" t="s">
        <v>102</v>
      </c>
      <c r="B39" s="426" t="s">
        <v>64</v>
      </c>
      <c r="C39" s="157">
        <v>2.523467675880381</v>
      </c>
      <c r="D39" s="157">
        <v>3.5812950627544</v>
      </c>
      <c r="E39" s="520">
        <f t="shared" si="0"/>
        <v>-1.0578273868740187</v>
      </c>
    </row>
    <row r="40" spans="1:5" ht="8.25" customHeight="1" thickBot="1">
      <c r="A40" s="166"/>
      <c r="B40" s="167"/>
      <c r="C40" s="168"/>
      <c r="D40" s="168"/>
      <c r="E40" s="519"/>
    </row>
    <row r="41" spans="1:5" ht="21" customHeight="1" thickBot="1">
      <c r="A41" s="158"/>
      <c r="B41" s="177" t="s">
        <v>65</v>
      </c>
      <c r="C41" s="178">
        <v>1.6244546124228527</v>
      </c>
      <c r="D41" s="178">
        <v>1.4886217891012132</v>
      </c>
      <c r="E41" s="518">
        <f t="shared" si="0"/>
        <v>0.13583282332163948</v>
      </c>
    </row>
    <row r="42" spans="1:5" ht="21" customHeight="1">
      <c r="A42" s="138"/>
      <c r="B42" s="139"/>
      <c r="C42" s="137"/>
      <c r="D42" s="137"/>
      <c r="E42" s="137"/>
    </row>
    <row r="43" spans="1:3" ht="13.5">
      <c r="A43" s="150" t="s">
        <v>170</v>
      </c>
      <c r="B43" s="431" t="s">
        <v>187</v>
      </c>
      <c r="C43" s="151"/>
    </row>
    <row r="44" spans="1:3" ht="13.5">
      <c r="A44" s="152"/>
      <c r="B44" s="431" t="s">
        <v>189</v>
      </c>
      <c r="C44" s="153"/>
    </row>
    <row r="45" spans="1:3" ht="13.5">
      <c r="A45" s="154"/>
      <c r="B45" s="431" t="s">
        <v>188</v>
      </c>
      <c r="C45" s="155"/>
    </row>
    <row r="46" spans="2:5" ht="24" customHeight="1">
      <c r="B46" s="541" t="s">
        <v>263</v>
      </c>
      <c r="C46" s="541"/>
      <c r="D46" s="541"/>
      <c r="E46" s="541"/>
    </row>
    <row r="47" spans="2:5" ht="13.5">
      <c r="B47" s="514"/>
      <c r="C47" s="513"/>
      <c r="D47" s="515"/>
      <c r="E47" s="514"/>
    </row>
    <row r="48" spans="2:5" ht="13.5">
      <c r="B48" s="514"/>
      <c r="C48" s="516"/>
      <c r="D48" s="515"/>
      <c r="E48" s="514"/>
    </row>
    <row r="49" ht="13.5">
      <c r="C49" s="137"/>
    </row>
    <row r="50" ht="13.5">
      <c r="C50" s="137"/>
    </row>
    <row r="51" ht="13.5">
      <c r="C51" s="137"/>
    </row>
    <row r="52" ht="13.5">
      <c r="C52" s="137"/>
    </row>
    <row r="53" ht="13.5">
      <c r="C53" s="137"/>
    </row>
    <row r="54" ht="13.5">
      <c r="C54" s="137"/>
    </row>
    <row r="55" ht="13.5">
      <c r="C55" s="137"/>
    </row>
    <row r="56" ht="13.5">
      <c r="C56" s="137"/>
    </row>
    <row r="57" ht="13.5">
      <c r="C57" s="137"/>
    </row>
    <row r="58" ht="13.5">
      <c r="C58" s="137"/>
    </row>
    <row r="59" ht="13.5">
      <c r="C59" s="137"/>
    </row>
    <row r="60" ht="13.5">
      <c r="C60" s="137"/>
    </row>
    <row r="61" ht="13.5">
      <c r="C61" s="137"/>
    </row>
    <row r="62" ht="13.5">
      <c r="C62" s="137"/>
    </row>
    <row r="63" ht="13.5">
      <c r="C63" s="140"/>
    </row>
    <row r="64" ht="13.5">
      <c r="C64" s="137"/>
    </row>
    <row r="65" ht="13.5">
      <c r="C65" s="137"/>
    </row>
    <row r="66" ht="13.5">
      <c r="C66" s="137"/>
    </row>
    <row r="67" ht="13.5">
      <c r="C67"/>
    </row>
    <row r="68" ht="13.5">
      <c r="C68" s="14"/>
    </row>
  </sheetData>
  <sheetProtection/>
  <mergeCells count="2">
    <mergeCell ref="A1:E1"/>
    <mergeCell ref="B46:E46"/>
  </mergeCells>
  <printOptions horizontalCentered="1"/>
  <pageMargins left="1" right="1" top="0.96" bottom="0.25" header="0.28" footer="0.35"/>
  <pageSetup horizontalDpi="600" verticalDpi="600" orientation="portrait" scale="90" r:id="rId1"/>
  <headerFooter alignWithMargins="0">
    <oddFooter>&amp;L&amp;8California Department of Insurance&amp;R&amp;8Rate Specialist Bureau  - 9/16/2015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SheetLayoutView="103" zoomScalePageLayoutView="0" workbookViewId="0" topLeftCell="A1">
      <selection activeCell="F36" sqref="F36"/>
    </sheetView>
  </sheetViews>
  <sheetFormatPr defaultColWidth="9.140625" defaultRowHeight="12.75"/>
  <cols>
    <col min="1" max="1" width="11.00390625" style="440" customWidth="1"/>
    <col min="2" max="2" width="35.140625" style="439" customWidth="1"/>
    <col min="3" max="3" width="24.140625" style="441" bestFit="1" customWidth="1"/>
    <col min="4" max="4" width="20.8515625" style="441" customWidth="1"/>
    <col min="5" max="5" width="1.8515625" style="439" bestFit="1" customWidth="1"/>
    <col min="6" max="6" width="9.140625" style="434" customWidth="1"/>
    <col min="7" max="7" width="18.140625" style="434" bestFit="1" customWidth="1"/>
    <col min="8" max="10" width="9.140625" style="434" customWidth="1"/>
    <col min="11" max="16384" width="9.140625" style="439" customWidth="1"/>
  </cols>
  <sheetData>
    <row r="1" spans="1:10" s="433" customFormat="1" ht="17.25" customHeight="1">
      <c r="A1" s="542" t="s">
        <v>255</v>
      </c>
      <c r="B1" s="542"/>
      <c r="C1" s="542"/>
      <c r="D1" s="542"/>
      <c r="F1" s="434"/>
      <c r="G1" s="434"/>
      <c r="H1" s="434"/>
      <c r="I1" s="434"/>
      <c r="J1" s="434"/>
    </row>
    <row r="2" spans="1:10" s="433" customFormat="1" ht="12.75" customHeight="1">
      <c r="A2" s="543" t="s">
        <v>256</v>
      </c>
      <c r="B2" s="543"/>
      <c r="C2" s="543"/>
      <c r="D2" s="543"/>
      <c r="F2" s="434"/>
      <c r="G2" s="434"/>
      <c r="H2" s="434"/>
      <c r="I2" s="434"/>
      <c r="J2" s="434"/>
    </row>
    <row r="3" spans="1:10" s="436" customFormat="1" ht="6" customHeight="1" thickBot="1">
      <c r="A3" s="435"/>
      <c r="B3" s="435"/>
      <c r="C3" s="435"/>
      <c r="D3" s="435"/>
      <c r="F3" s="434"/>
      <c r="G3" s="434"/>
      <c r="H3" s="434"/>
      <c r="I3" s="434"/>
      <c r="J3" s="434"/>
    </row>
    <row r="4" spans="1:10" s="437" customFormat="1" ht="12.75" customHeight="1">
      <c r="A4" s="449"/>
      <c r="B4" s="450"/>
      <c r="C4" s="451" t="s">
        <v>34</v>
      </c>
      <c r="D4" s="451" t="s">
        <v>257</v>
      </c>
      <c r="F4" s="434"/>
      <c r="G4" s="434"/>
      <c r="H4" s="434"/>
      <c r="I4" s="434"/>
      <c r="J4" s="434"/>
    </row>
    <row r="5" spans="1:10" s="438" customFormat="1" ht="12.75" customHeight="1" thickBot="1">
      <c r="A5" s="452" t="s">
        <v>202</v>
      </c>
      <c r="B5" s="453" t="s">
        <v>0</v>
      </c>
      <c r="C5" s="454" t="s">
        <v>258</v>
      </c>
      <c r="D5" s="454" t="s">
        <v>15</v>
      </c>
      <c r="F5" s="434"/>
      <c r="G5" s="434"/>
      <c r="H5" s="434"/>
      <c r="I5" s="434"/>
      <c r="J5" s="434"/>
    </row>
    <row r="6" spans="1:5" ht="11.25" customHeight="1">
      <c r="A6" s="528" t="s">
        <v>76</v>
      </c>
      <c r="B6" s="527" t="s">
        <v>41</v>
      </c>
      <c r="C6" s="526">
        <v>0.49175013744566604</v>
      </c>
      <c r="D6" s="526">
        <v>0.829943607689138</v>
      </c>
      <c r="E6" s="531"/>
    </row>
    <row r="7" spans="1:5" ht="12.75" customHeight="1">
      <c r="A7" s="525" t="s">
        <v>77</v>
      </c>
      <c r="B7" s="527" t="s">
        <v>42</v>
      </c>
      <c r="C7" s="526">
        <v>0.47858927864590745</v>
      </c>
      <c r="D7" s="526">
        <v>1.0597722660062299</v>
      </c>
      <c r="E7" s="531"/>
    </row>
    <row r="8" spans="1:5" ht="15" customHeight="1" hidden="1">
      <c r="A8" s="525" t="s">
        <v>222</v>
      </c>
      <c r="B8" s="527" t="s">
        <v>119</v>
      </c>
      <c r="C8" s="526">
        <v>0.18980416377501325</v>
      </c>
      <c r="D8" s="524"/>
      <c r="E8" s="531"/>
    </row>
    <row r="9" spans="1:5" ht="15" customHeight="1" hidden="1">
      <c r="A9" s="525" t="s">
        <v>223</v>
      </c>
      <c r="B9" s="527" t="s">
        <v>120</v>
      </c>
      <c r="C9" s="526">
        <v>0.5390928614909206</v>
      </c>
      <c r="D9" s="524"/>
      <c r="E9" s="531"/>
    </row>
    <row r="10" spans="1:5" ht="15" customHeight="1" hidden="1">
      <c r="A10" s="525" t="s">
        <v>224</v>
      </c>
      <c r="B10" s="527" t="s">
        <v>225</v>
      </c>
      <c r="C10" s="526">
        <v>0.009019391283017186</v>
      </c>
      <c r="D10" s="524"/>
      <c r="E10" s="531"/>
    </row>
    <row r="11" spans="1:5" ht="12.75" customHeight="1">
      <c r="A11" s="517" t="s">
        <v>78</v>
      </c>
      <c r="B11" s="527" t="s">
        <v>43</v>
      </c>
      <c r="C11" s="526">
        <v>0.4762356733580623</v>
      </c>
      <c r="D11" s="526">
        <v>1.0553376905620182</v>
      </c>
      <c r="E11" s="531"/>
    </row>
    <row r="12" spans="1:5" ht="12.75" customHeight="1">
      <c r="A12" s="523" t="s">
        <v>79</v>
      </c>
      <c r="B12" s="527" t="s">
        <v>44</v>
      </c>
      <c r="C12" s="526">
        <v>0.5125474776459018</v>
      </c>
      <c r="D12" s="526">
        <v>0.6644919732374895</v>
      </c>
      <c r="E12" s="531"/>
    </row>
    <row r="13" spans="1:5" ht="12.75" customHeight="1">
      <c r="A13" s="523" t="s">
        <v>143</v>
      </c>
      <c r="B13" s="527" t="s">
        <v>142</v>
      </c>
      <c r="C13" s="526">
        <v>0.4841343392942816</v>
      </c>
      <c r="D13" s="526">
        <v>1.920217077812427</v>
      </c>
      <c r="E13" s="531"/>
    </row>
    <row r="14" spans="1:5" ht="12.75" customHeight="1">
      <c r="A14" s="523" t="s">
        <v>80</v>
      </c>
      <c r="B14" s="527" t="s">
        <v>259</v>
      </c>
      <c r="C14" s="526">
        <v>0.4877150422202543</v>
      </c>
      <c r="D14" s="526">
        <v>0.8573044777295519</v>
      </c>
      <c r="E14" s="531"/>
    </row>
    <row r="15" spans="1:5" ht="12.75" customHeight="1">
      <c r="A15" s="523" t="s">
        <v>81</v>
      </c>
      <c r="B15" s="527" t="s">
        <v>260</v>
      </c>
      <c r="C15" s="526">
        <v>0.47822601957635474</v>
      </c>
      <c r="D15" s="526">
        <v>2.9882781747751754</v>
      </c>
      <c r="E15" s="531"/>
    </row>
    <row r="16" spans="1:5" ht="15" customHeight="1" hidden="1">
      <c r="A16" s="523" t="s">
        <v>82</v>
      </c>
      <c r="B16" s="527" t="s">
        <v>47</v>
      </c>
      <c r="C16" s="526">
        <v>0.502946961429577</v>
      </c>
      <c r="D16" s="524"/>
      <c r="E16" s="531"/>
    </row>
    <row r="17" spans="1:5" ht="15" customHeight="1" hidden="1">
      <c r="A17" s="523" t="s">
        <v>83</v>
      </c>
      <c r="B17" s="527" t="s">
        <v>84</v>
      </c>
      <c r="C17" s="526">
        <v>0.3636732724158465</v>
      </c>
      <c r="D17" s="524"/>
      <c r="E17" s="531"/>
    </row>
    <row r="18" spans="1:5" ht="12.75" customHeight="1">
      <c r="A18" s="523" t="s">
        <v>85</v>
      </c>
      <c r="B18" s="527" t="s">
        <v>48</v>
      </c>
      <c r="C18" s="526">
        <v>0.29121541833393</v>
      </c>
      <c r="D18" s="526">
        <v>0.24635022167412177</v>
      </c>
      <c r="E18" s="531"/>
    </row>
    <row r="19" spans="1:5" ht="15" customHeight="1" hidden="1">
      <c r="A19" s="525">
        <v>10</v>
      </c>
      <c r="B19" s="527" t="s">
        <v>49</v>
      </c>
      <c r="C19" s="526">
        <v>6.056781887125919</v>
      </c>
      <c r="D19" s="524"/>
      <c r="E19" s="531"/>
    </row>
    <row r="20" spans="1:5" ht="12.75" customHeight="1">
      <c r="A20" s="525">
        <v>11</v>
      </c>
      <c r="B20" s="527" t="s">
        <v>168</v>
      </c>
      <c r="C20" s="526">
        <v>0.5349080225697292</v>
      </c>
      <c r="D20" s="526">
        <v>2.9302452851629166</v>
      </c>
      <c r="E20" s="531"/>
    </row>
    <row r="21" spans="1:5" ht="12.75" customHeight="1">
      <c r="A21" s="525">
        <v>11.1</v>
      </c>
      <c r="B21" s="527" t="s">
        <v>230</v>
      </c>
      <c r="C21" s="526">
        <v>0.6503578872412134</v>
      </c>
      <c r="D21" s="526">
        <v>4.66</v>
      </c>
      <c r="E21" s="531" t="s">
        <v>172</v>
      </c>
    </row>
    <row r="22" spans="1:5" ht="12.75" customHeight="1">
      <c r="A22" s="525">
        <v>11.2</v>
      </c>
      <c r="B22" s="527" t="s">
        <v>231</v>
      </c>
      <c r="C22" s="526">
        <v>0.49327338307481516</v>
      </c>
      <c r="D22" s="526">
        <v>2.98</v>
      </c>
      <c r="E22" s="531" t="s">
        <v>172</v>
      </c>
    </row>
    <row r="23" spans="1:5" ht="12.75" customHeight="1">
      <c r="A23" s="525">
        <v>12</v>
      </c>
      <c r="B23" s="527" t="s">
        <v>51</v>
      </c>
      <c r="C23" s="526">
        <v>0.4852238844955827</v>
      </c>
      <c r="D23" s="526">
        <v>1</v>
      </c>
      <c r="E23" s="531"/>
    </row>
    <row r="24" spans="1:5" ht="15" customHeight="1" hidden="1">
      <c r="A24" s="525">
        <v>13</v>
      </c>
      <c r="B24" s="527" t="s">
        <v>121</v>
      </c>
      <c r="C24" s="526">
        <v>0.9436500003120577</v>
      </c>
      <c r="D24" s="524"/>
      <c r="E24" s="531"/>
    </row>
    <row r="25" spans="1:5" ht="15" customHeight="1" hidden="1">
      <c r="A25" s="525">
        <v>14</v>
      </c>
      <c r="B25" s="527" t="s">
        <v>122</v>
      </c>
      <c r="C25" s="526">
        <v>1.2638444857762425</v>
      </c>
      <c r="D25" s="524"/>
      <c r="E25" s="531"/>
    </row>
    <row r="26" spans="1:5" ht="15" customHeight="1" hidden="1">
      <c r="A26" s="525">
        <v>15.1</v>
      </c>
      <c r="B26" s="527" t="s">
        <v>123</v>
      </c>
      <c r="C26" s="526">
        <v>0.17813783310092493</v>
      </c>
      <c r="D26" s="524"/>
      <c r="E26" s="531"/>
    </row>
    <row r="27" spans="1:5" ht="15" customHeight="1" hidden="1">
      <c r="A27" s="525">
        <v>15.2</v>
      </c>
      <c r="B27" s="527" t="s">
        <v>128</v>
      </c>
      <c r="C27" s="526">
        <v>0.12310704960835508</v>
      </c>
      <c r="D27" s="524"/>
      <c r="E27" s="531"/>
    </row>
    <row r="28" spans="1:5" ht="15" customHeight="1" hidden="1">
      <c r="A28" s="525">
        <v>15.3</v>
      </c>
      <c r="B28" s="527" t="s">
        <v>129</v>
      </c>
      <c r="C28" s="526">
        <v>54.348530125491685</v>
      </c>
      <c r="D28" s="524"/>
      <c r="E28" s="531"/>
    </row>
    <row r="29" spans="1:5" ht="15" customHeight="1" hidden="1">
      <c r="A29" s="525">
        <v>15.4</v>
      </c>
      <c r="B29" s="527" t="s">
        <v>130</v>
      </c>
      <c r="C29" s="526">
        <v>0.5331009293266072</v>
      </c>
      <c r="D29" s="524"/>
      <c r="E29" s="531"/>
    </row>
    <row r="30" spans="1:5" ht="15" customHeight="1" hidden="1">
      <c r="A30" s="525">
        <v>15.5</v>
      </c>
      <c r="B30" s="527" t="s">
        <v>131</v>
      </c>
      <c r="C30" s="526">
        <v>0.4285454920348437</v>
      </c>
      <c r="D30" s="524"/>
      <c r="E30" s="531"/>
    </row>
    <row r="31" spans="1:5" ht="15" customHeight="1" hidden="1">
      <c r="A31" s="525">
        <v>15.6</v>
      </c>
      <c r="B31" s="527" t="s">
        <v>232</v>
      </c>
      <c r="C31" s="526">
        <v>0</v>
      </c>
      <c r="D31" s="524"/>
      <c r="E31" s="531"/>
    </row>
    <row r="32" spans="1:5" ht="15" customHeight="1" hidden="1">
      <c r="A32" s="525">
        <v>15.7</v>
      </c>
      <c r="B32" s="527" t="s">
        <v>132</v>
      </c>
      <c r="C32" s="526">
        <v>0.1834324091426598</v>
      </c>
      <c r="D32" s="524"/>
      <c r="E32" s="531"/>
    </row>
    <row r="33" spans="1:5" ht="15" customHeight="1" hidden="1">
      <c r="A33" s="525">
        <v>15.8</v>
      </c>
      <c r="B33" s="527" t="s">
        <v>133</v>
      </c>
      <c r="C33" s="526">
        <v>0</v>
      </c>
      <c r="D33" s="524"/>
      <c r="E33" s="531"/>
    </row>
    <row r="34" spans="1:5" ht="15" customHeight="1" hidden="1">
      <c r="A34" s="525">
        <v>16</v>
      </c>
      <c r="B34" s="527" t="s">
        <v>124</v>
      </c>
      <c r="C34" s="526">
        <v>0.26799319414830614</v>
      </c>
      <c r="D34" s="524"/>
      <c r="E34" s="531"/>
    </row>
    <row r="35" spans="1:5" ht="12.75" customHeight="1">
      <c r="A35" s="525">
        <v>17</v>
      </c>
      <c r="B35" s="527" t="s">
        <v>52</v>
      </c>
      <c r="C35" s="526">
        <v>0.5565900406472641</v>
      </c>
      <c r="D35" s="526">
        <v>3.953230868463747</v>
      </c>
      <c r="E35" s="531"/>
    </row>
    <row r="36" spans="1:5" ht="12.75" customHeight="1">
      <c r="A36" s="525">
        <v>17.1</v>
      </c>
      <c r="B36" s="527" t="s">
        <v>234</v>
      </c>
      <c r="C36" s="526">
        <v>0.5152797356525393</v>
      </c>
      <c r="D36" s="526">
        <v>4.753441229375523</v>
      </c>
      <c r="E36" s="531"/>
    </row>
    <row r="37" spans="1:5" ht="12.75" customHeight="1">
      <c r="A37" s="525">
        <v>17.2</v>
      </c>
      <c r="B37" s="527" t="s">
        <v>235</v>
      </c>
      <c r="C37" s="526">
        <v>0.6155396137799231</v>
      </c>
      <c r="D37" s="526">
        <v>2.93630060923105</v>
      </c>
      <c r="E37" s="531"/>
    </row>
    <row r="38" spans="1:5" ht="15" customHeight="1" hidden="1">
      <c r="A38" s="525">
        <v>17.3</v>
      </c>
      <c r="B38" s="527" t="s">
        <v>236</v>
      </c>
      <c r="C38" s="526">
        <v>0.4146526679108265</v>
      </c>
      <c r="D38" s="524"/>
      <c r="E38" s="531"/>
    </row>
    <row r="39" spans="1:5" ht="12.75" customHeight="1">
      <c r="A39" s="525">
        <v>18</v>
      </c>
      <c r="B39" s="527" t="s">
        <v>53</v>
      </c>
      <c r="C39" s="526">
        <v>0.48676159347217224</v>
      </c>
      <c r="D39" s="526">
        <v>5.153009477285463</v>
      </c>
      <c r="E39" s="531"/>
    </row>
    <row r="40" spans="1:5" ht="12.75" customHeight="1">
      <c r="A40" s="525">
        <v>18.1</v>
      </c>
      <c r="B40" s="527" t="s">
        <v>237</v>
      </c>
      <c r="C40" s="526">
        <v>0.4905762044754677</v>
      </c>
      <c r="D40" s="526">
        <v>5.11</v>
      </c>
      <c r="E40" s="531" t="s">
        <v>172</v>
      </c>
    </row>
    <row r="41" spans="1:5" ht="12.75" customHeight="1">
      <c r="A41" s="525">
        <v>18.2</v>
      </c>
      <c r="B41" s="527" t="s">
        <v>238</v>
      </c>
      <c r="C41" s="526">
        <v>0.4611029087416484</v>
      </c>
      <c r="D41" s="526">
        <v>2.83</v>
      </c>
      <c r="E41" s="531" t="s">
        <v>172</v>
      </c>
    </row>
    <row r="42" spans="1:5" ht="15" customHeight="1" hidden="1">
      <c r="A42" s="525">
        <v>19.1</v>
      </c>
      <c r="B42" s="527" t="s">
        <v>126</v>
      </c>
      <c r="C42" s="526">
        <v>-0.14800759013282733</v>
      </c>
      <c r="D42" s="524"/>
      <c r="E42" s="531"/>
    </row>
    <row r="43" spans="1:5" ht="12.75" customHeight="1">
      <c r="A43" s="525" t="s">
        <v>190</v>
      </c>
      <c r="B43" s="527" t="s">
        <v>163</v>
      </c>
      <c r="C43" s="526">
        <v>0.33157587575409786</v>
      </c>
      <c r="D43" s="526">
        <v>0.6929099319317985</v>
      </c>
      <c r="E43" s="531"/>
    </row>
    <row r="44" spans="1:5" ht="12.75" customHeight="1">
      <c r="A44" s="525">
        <v>19.2</v>
      </c>
      <c r="B44" s="527" t="s">
        <v>54</v>
      </c>
      <c r="C44" s="526">
        <v>0.33039046482515266</v>
      </c>
      <c r="D44" s="526">
        <v>1.1030786811808806</v>
      </c>
      <c r="E44" s="531"/>
    </row>
    <row r="45" spans="1:5" ht="15" customHeight="1" hidden="1">
      <c r="A45" s="525">
        <v>19.3</v>
      </c>
      <c r="B45" s="527" t="s">
        <v>254</v>
      </c>
      <c r="C45" s="526">
        <v>-0.16378250688560364</v>
      </c>
      <c r="D45" s="524"/>
      <c r="E45" s="531"/>
    </row>
    <row r="46" spans="1:5" ht="12.75" customHeight="1">
      <c r="A46" s="525" t="s">
        <v>191</v>
      </c>
      <c r="B46" s="527" t="s">
        <v>165</v>
      </c>
      <c r="C46" s="526">
        <v>0.45186208321766413</v>
      </c>
      <c r="D46" s="526">
        <v>1.4848234051144316</v>
      </c>
      <c r="E46" s="531"/>
    </row>
    <row r="47" spans="1:5" ht="12.75" customHeight="1">
      <c r="A47" s="525">
        <v>19.4</v>
      </c>
      <c r="B47" s="527" t="s">
        <v>55</v>
      </c>
      <c r="C47" s="526">
        <v>0.4413045169420403</v>
      </c>
      <c r="D47" s="526">
        <v>1.7593339997536834</v>
      </c>
      <c r="E47" s="531"/>
    </row>
    <row r="48" spans="1:5" ht="12.75" customHeight="1">
      <c r="A48" s="525">
        <v>21.1</v>
      </c>
      <c r="B48" s="527" t="s">
        <v>56</v>
      </c>
      <c r="C48" s="526">
        <v>0.3331817423287471</v>
      </c>
      <c r="D48" s="526">
        <v>0.07006165593293853</v>
      </c>
      <c r="E48" s="531"/>
    </row>
    <row r="49" spans="1:5" ht="12.75" customHeight="1">
      <c r="A49" s="525">
        <v>21.2</v>
      </c>
      <c r="B49" s="527" t="s">
        <v>57</v>
      </c>
      <c r="C49" s="526">
        <v>0.48915072209449534</v>
      </c>
      <c r="D49" s="526">
        <v>0.27127067307905006</v>
      </c>
      <c r="E49" s="531"/>
    </row>
    <row r="50" spans="1:5" ht="12.75" customHeight="1">
      <c r="A50" s="525">
        <v>22</v>
      </c>
      <c r="B50" s="527" t="s">
        <v>58</v>
      </c>
      <c r="C50" s="526">
        <v>0.41527522214202234</v>
      </c>
      <c r="D50" s="526">
        <v>2.724720490041153</v>
      </c>
      <c r="E50" s="531"/>
    </row>
    <row r="51" spans="1:5" ht="12.75" customHeight="1">
      <c r="A51" s="525">
        <v>23</v>
      </c>
      <c r="B51" s="527" t="s">
        <v>59</v>
      </c>
      <c r="C51" s="526">
        <v>0.5857102725549503</v>
      </c>
      <c r="D51" s="526">
        <v>2.0180411817829875</v>
      </c>
      <c r="E51" s="531"/>
    </row>
    <row r="52" spans="1:5" ht="12.75" customHeight="1">
      <c r="A52" s="525">
        <v>24</v>
      </c>
      <c r="B52" s="527" t="s">
        <v>60</v>
      </c>
      <c r="C52" s="526">
        <v>0.5869859828774561</v>
      </c>
      <c r="D52" s="526">
        <v>3.8771306315118976</v>
      </c>
      <c r="E52" s="531" t="s">
        <v>172</v>
      </c>
    </row>
    <row r="53" spans="1:5" ht="12.75" customHeight="1">
      <c r="A53" s="525">
        <v>26</v>
      </c>
      <c r="B53" s="527" t="s">
        <v>61</v>
      </c>
      <c r="C53" s="526">
        <v>0.5537649532367561</v>
      </c>
      <c r="D53" s="526">
        <v>0.5507559271921452</v>
      </c>
      <c r="E53" s="531"/>
    </row>
    <row r="54" spans="1:5" ht="12.75" customHeight="1">
      <c r="A54" s="525">
        <v>27</v>
      </c>
      <c r="B54" s="527" t="s">
        <v>62</v>
      </c>
      <c r="C54" s="526">
        <v>0.5698752544614464</v>
      </c>
      <c r="D54" s="526">
        <v>1.3540494064720014</v>
      </c>
      <c r="E54" s="531" t="s">
        <v>172</v>
      </c>
    </row>
    <row r="55" spans="1:5" ht="12.75" customHeight="1">
      <c r="A55" s="525">
        <v>28</v>
      </c>
      <c r="B55" s="527" t="s">
        <v>63</v>
      </c>
      <c r="C55" s="526">
        <v>0.3862565446044475</v>
      </c>
      <c r="D55" s="526">
        <v>1.5242878113318918</v>
      </c>
      <c r="E55" s="531"/>
    </row>
    <row r="56" spans="1:5" ht="12.75" customHeight="1">
      <c r="A56" s="525">
        <v>30</v>
      </c>
      <c r="B56" s="527" t="s">
        <v>166</v>
      </c>
      <c r="C56" s="526">
        <v>1.745254853084837</v>
      </c>
      <c r="D56" s="526">
        <v>0.3250897538236442</v>
      </c>
      <c r="E56" s="531"/>
    </row>
    <row r="57" spans="1:5" ht="12.75" customHeight="1">
      <c r="A57" s="525">
        <v>34</v>
      </c>
      <c r="B57" s="527" t="s">
        <v>64</v>
      </c>
      <c r="C57" s="526">
        <v>0.37601174811344584</v>
      </c>
      <c r="D57" s="526">
        <v>3.5812950627544</v>
      </c>
      <c r="E57" s="531"/>
    </row>
    <row r="58" spans="1:5" ht="15" customHeight="1" hidden="1">
      <c r="A58" s="525">
        <v>35</v>
      </c>
      <c r="B58" s="527" t="s">
        <v>65</v>
      </c>
      <c r="C58" s="526">
        <v>0.4308779331302878</v>
      </c>
      <c r="D58" s="524"/>
      <c r="E58" s="531"/>
    </row>
    <row r="59" spans="1:5" ht="12.75" customHeight="1">
      <c r="A59" s="525"/>
      <c r="B59" s="527" t="s">
        <v>246</v>
      </c>
      <c r="C59" s="526">
        <v>0.428566439679468</v>
      </c>
      <c r="D59" s="526">
        <v>1.4886217891012132</v>
      </c>
      <c r="E59" s="531"/>
    </row>
    <row r="60" ht="3.75" customHeight="1"/>
    <row r="61" spans="1:10" s="455" customFormat="1" ht="11.25">
      <c r="A61" s="532" t="s">
        <v>170</v>
      </c>
      <c r="B61" s="531"/>
      <c r="C61" s="530"/>
      <c r="D61" s="530"/>
      <c r="F61" s="456"/>
      <c r="G61" s="456"/>
      <c r="H61" s="456"/>
      <c r="I61" s="456"/>
      <c r="J61" s="456"/>
    </row>
    <row r="62" spans="1:10" s="455" customFormat="1" ht="11.25">
      <c r="A62" s="532" t="s">
        <v>261</v>
      </c>
      <c r="B62" s="531"/>
      <c r="C62" s="530"/>
      <c r="D62" s="530"/>
      <c r="F62" s="456"/>
      <c r="G62" s="456"/>
      <c r="H62" s="456"/>
      <c r="I62" s="456"/>
      <c r="J62" s="456"/>
    </row>
    <row r="63" spans="1:10" s="455" customFormat="1" ht="11.25">
      <c r="A63" s="529" t="s">
        <v>262</v>
      </c>
      <c r="B63" s="531"/>
      <c r="C63" s="530"/>
      <c r="D63" s="530"/>
      <c r="F63" s="456"/>
      <c r="G63" s="456"/>
      <c r="H63" s="456"/>
      <c r="I63" s="456"/>
      <c r="J63" s="456"/>
    </row>
    <row r="64" spans="1:10" s="455" customFormat="1" ht="26.25" customHeight="1">
      <c r="A64" s="544" t="s">
        <v>264</v>
      </c>
      <c r="B64" s="544"/>
      <c r="C64" s="544"/>
      <c r="D64" s="544"/>
      <c r="F64" s="456"/>
      <c r="G64" s="456"/>
      <c r="H64" s="456"/>
      <c r="I64" s="456"/>
      <c r="J64" s="456"/>
    </row>
    <row r="67" spans="1:4" ht="15">
      <c r="A67" s="442"/>
      <c r="B67" s="442"/>
      <c r="C67" s="443"/>
      <c r="D67" s="444"/>
    </row>
    <row r="68" spans="1:4" ht="15">
      <c r="A68" s="445"/>
      <c r="B68" s="442"/>
      <c r="C68" s="446"/>
      <c r="D68" s="444"/>
    </row>
    <row r="69" spans="1:4" ht="15">
      <c r="A69" s="447"/>
      <c r="B69" s="442"/>
      <c r="C69" s="448"/>
      <c r="D69" s="444"/>
    </row>
  </sheetData>
  <sheetProtection/>
  <mergeCells count="3">
    <mergeCell ref="A1:D1"/>
    <mergeCell ref="A2:D2"/>
    <mergeCell ref="A64:D64"/>
  </mergeCells>
  <printOptions horizontalCentered="1" verticalCentered="1"/>
  <pageMargins left="0.25" right="0.25" top="0.5" bottom="0.5" header="0.3" footer="0.3"/>
  <pageSetup fitToHeight="1" fitToWidth="1" horizontalDpi="600" verticalDpi="600" orientation="landscape" r:id="rId1"/>
  <headerFooter alignWithMargins="0">
    <oddFooter>&amp;L&amp;9California Department of Insurance&amp;R&amp;9Rate Specialist Bureau - 09/18/2015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115" zoomScaleNormal="115" zoomScalePageLayoutView="0" workbookViewId="0" topLeftCell="A1">
      <selection activeCell="I20" sqref="I20"/>
    </sheetView>
  </sheetViews>
  <sheetFormatPr defaultColWidth="9.140625" defaultRowHeight="12.75"/>
  <cols>
    <col min="1" max="1" width="4.57421875" style="465" bestFit="1" customWidth="1"/>
    <col min="2" max="2" width="6.140625" style="465" customWidth="1"/>
    <col min="3" max="3" width="1.8515625" style="465" customWidth="1"/>
    <col min="4" max="4" width="14.28125" style="465" customWidth="1"/>
    <col min="5" max="5" width="11.421875" style="498" bestFit="1" customWidth="1"/>
    <col min="6" max="6" width="9.8515625" style="498" bestFit="1" customWidth="1"/>
    <col min="7" max="7" width="12.57421875" style="498" bestFit="1" customWidth="1"/>
    <col min="8" max="8" width="13.28125" style="465" bestFit="1" customWidth="1"/>
    <col min="9" max="9" width="14.7109375" style="465" customWidth="1"/>
    <col min="10" max="10" width="11.140625" style="465" bestFit="1" customWidth="1"/>
    <col min="11" max="11" width="13.28125" style="465" bestFit="1" customWidth="1"/>
    <col min="12" max="12" width="14.7109375" style="465" customWidth="1"/>
    <col min="13" max="13" width="11.140625" style="465" bestFit="1" customWidth="1"/>
    <col min="14" max="14" width="13.421875" style="465" hidden="1" customWidth="1"/>
    <col min="15" max="15" width="10.421875" style="465" hidden="1" customWidth="1"/>
    <col min="16" max="16" width="16.421875" style="500" customWidth="1"/>
    <col min="17" max="16384" width="9.140625" style="465" customWidth="1"/>
  </cols>
  <sheetData>
    <row r="1" spans="1:16" s="457" customFormat="1" ht="11.25">
      <c r="A1" s="545" t="s">
        <v>194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</row>
    <row r="2" spans="1:16" ht="11.25">
      <c r="A2" s="458"/>
      <c r="B2" s="459"/>
      <c r="C2" s="459"/>
      <c r="D2" s="459"/>
      <c r="E2" s="461"/>
      <c r="F2" s="461"/>
      <c r="G2" s="461"/>
      <c r="H2" s="459"/>
      <c r="I2" s="459"/>
      <c r="J2" s="462"/>
      <c r="K2" s="463"/>
      <c r="L2" s="463"/>
      <c r="M2" s="462"/>
      <c r="N2" s="462"/>
      <c r="O2" s="462"/>
      <c r="P2" s="464"/>
    </row>
    <row r="3" spans="1:16" s="457" customFormat="1" ht="11.25">
      <c r="A3" s="466"/>
      <c r="B3" s="467"/>
      <c r="C3" s="467"/>
      <c r="D3" s="467"/>
      <c r="E3" s="469" t="s">
        <v>1</v>
      </c>
      <c r="F3" s="469" t="s">
        <v>2</v>
      </c>
      <c r="G3" s="469" t="s">
        <v>19</v>
      </c>
      <c r="H3" s="470" t="s">
        <v>6</v>
      </c>
      <c r="I3" s="470" t="s">
        <v>8</v>
      </c>
      <c r="J3" s="470" t="s">
        <v>9</v>
      </c>
      <c r="K3" s="470" t="s">
        <v>11</v>
      </c>
      <c r="L3" s="470" t="s">
        <v>12</v>
      </c>
      <c r="M3" s="470" t="s">
        <v>118</v>
      </c>
      <c r="N3" s="470" t="s">
        <v>13</v>
      </c>
      <c r="O3" s="470" t="s">
        <v>153</v>
      </c>
      <c r="P3" s="471" t="s">
        <v>13</v>
      </c>
    </row>
    <row r="4" spans="1:16" s="457" customFormat="1" ht="11.25">
      <c r="A4" s="482"/>
      <c r="B4" s="483"/>
      <c r="C4" s="483"/>
      <c r="D4" s="483"/>
      <c r="E4" s="510"/>
      <c r="F4" s="510"/>
      <c r="G4" s="510"/>
      <c r="H4" s="546" t="s">
        <v>199</v>
      </c>
      <c r="I4" s="546"/>
      <c r="J4" s="546"/>
      <c r="K4" s="546" t="s">
        <v>200</v>
      </c>
      <c r="L4" s="546"/>
      <c r="M4" s="546"/>
      <c r="N4" s="473"/>
      <c r="O4" s="474"/>
      <c r="P4" s="511"/>
    </row>
    <row r="5" spans="1:16" s="457" customFormat="1" ht="22.5">
      <c r="A5" s="476" t="s">
        <v>201</v>
      </c>
      <c r="B5" s="476" t="s">
        <v>202</v>
      </c>
      <c r="C5" s="476"/>
      <c r="D5" s="476" t="s">
        <v>0</v>
      </c>
      <c r="E5" s="478" t="s">
        <v>23</v>
      </c>
      <c r="F5" s="478" t="s">
        <v>24</v>
      </c>
      <c r="G5" s="479" t="s">
        <v>3</v>
      </c>
      <c r="H5" s="480" t="s">
        <v>25</v>
      </c>
      <c r="I5" s="480" t="s">
        <v>26</v>
      </c>
      <c r="J5" s="480" t="s">
        <v>117</v>
      </c>
      <c r="K5" s="480" t="s">
        <v>25</v>
      </c>
      <c r="L5" s="480" t="s">
        <v>26</v>
      </c>
      <c r="M5" s="480" t="s">
        <v>117</v>
      </c>
      <c r="N5" s="480" t="s">
        <v>152</v>
      </c>
      <c r="O5" s="480" t="s">
        <v>154</v>
      </c>
      <c r="P5" s="481" t="s">
        <v>141</v>
      </c>
    </row>
    <row r="6" spans="1:16" s="457" customFormat="1" ht="22.5">
      <c r="A6" s="482"/>
      <c r="B6" s="483"/>
      <c r="C6" s="483"/>
      <c r="D6" s="483"/>
      <c r="E6" s="485"/>
      <c r="F6" s="485"/>
      <c r="G6" s="486" t="s">
        <v>105</v>
      </c>
      <c r="H6" s="487"/>
      <c r="I6" s="487"/>
      <c r="J6" s="488"/>
      <c r="K6" s="487"/>
      <c r="L6" s="487"/>
      <c r="M6" s="488"/>
      <c r="N6" s="488"/>
      <c r="O6" s="488"/>
      <c r="P6" s="489" t="s">
        <v>203</v>
      </c>
    </row>
    <row r="7" spans="4:16" ht="11.25">
      <c r="D7" s="493"/>
      <c r="E7" s="491"/>
      <c r="F7" s="491"/>
      <c r="G7" s="492"/>
      <c r="H7" s="493"/>
      <c r="I7" s="493"/>
      <c r="J7" s="493"/>
      <c r="K7" s="493"/>
      <c r="L7" s="493"/>
      <c r="M7" s="493"/>
      <c r="N7" s="493"/>
      <c r="O7" s="493"/>
      <c r="P7" s="494"/>
    </row>
    <row r="8" spans="1:16" ht="11.25">
      <c r="A8" s="495">
        <v>2014</v>
      </c>
      <c r="B8" s="312" t="s">
        <v>136</v>
      </c>
      <c r="C8" s="312"/>
      <c r="D8" s="313" t="s">
        <v>176</v>
      </c>
      <c r="E8" s="314">
        <v>72166839.58007799</v>
      </c>
      <c r="F8" s="314">
        <v>43994881.794159554</v>
      </c>
      <c r="G8" s="314">
        <v>116161721.37423754</v>
      </c>
      <c r="H8" s="314">
        <v>461422121.7506551</v>
      </c>
      <c r="I8" s="314">
        <v>155485382.2163586</v>
      </c>
      <c r="J8" s="314">
        <v>37605239.42968956</v>
      </c>
      <c r="K8" s="314">
        <v>458685245.18661124</v>
      </c>
      <c r="L8" s="314">
        <v>161914227.54181737</v>
      </c>
      <c r="M8" s="314">
        <v>23042487.993350282</v>
      </c>
      <c r="N8" s="315">
        <v>1298154704.118482</v>
      </c>
      <c r="O8" s="315">
        <v>649077352.059241</v>
      </c>
      <c r="P8" s="316">
        <v>5.587704317570435</v>
      </c>
    </row>
    <row r="9" spans="1:16" ht="11.25">
      <c r="A9" s="495">
        <v>2013</v>
      </c>
      <c r="B9" s="312" t="s">
        <v>136</v>
      </c>
      <c r="C9" s="312"/>
      <c r="D9" s="313" t="s">
        <v>176</v>
      </c>
      <c r="E9" s="314">
        <v>93100023.21627782</v>
      </c>
      <c r="F9" s="314">
        <v>62899936.2112312</v>
      </c>
      <c r="G9" s="314">
        <v>155999959.427509</v>
      </c>
      <c r="H9" s="314">
        <v>458288917.4194339</v>
      </c>
      <c r="I9" s="314">
        <v>161774325.27779362</v>
      </c>
      <c r="J9" s="314">
        <v>23022578.092361648</v>
      </c>
      <c r="K9" s="314">
        <v>462709278.2432423</v>
      </c>
      <c r="L9" s="314">
        <v>166898665.91709456</v>
      </c>
      <c r="M9" s="314">
        <v>23180963.515354916</v>
      </c>
      <c r="N9" s="315">
        <v>1295874728.4652808</v>
      </c>
      <c r="O9" s="315">
        <v>647937364.2326404</v>
      </c>
      <c r="P9" s="316">
        <v>4.153445722745381</v>
      </c>
    </row>
    <row r="10" spans="1:16" ht="11.25">
      <c r="A10" s="495">
        <v>2012</v>
      </c>
      <c r="B10" s="312" t="s">
        <v>136</v>
      </c>
      <c r="C10" s="312"/>
      <c r="D10" s="313" t="s">
        <v>176</v>
      </c>
      <c r="E10" s="314">
        <v>93883870.6259667</v>
      </c>
      <c r="F10" s="314">
        <v>56636597.55393344</v>
      </c>
      <c r="G10" s="314">
        <v>150520468.17990014</v>
      </c>
      <c r="H10" s="314">
        <v>462328867.5796269</v>
      </c>
      <c r="I10" s="314">
        <v>166761452.25995955</v>
      </c>
      <c r="J10" s="314">
        <v>23161905.575242713</v>
      </c>
      <c r="K10" s="314">
        <v>454224373.37802154</v>
      </c>
      <c r="L10" s="314">
        <v>177099905.45288053</v>
      </c>
      <c r="M10" s="314">
        <v>20489271.260716368</v>
      </c>
      <c r="N10" s="315">
        <v>1304065775.5064478</v>
      </c>
      <c r="O10" s="315">
        <v>652032887.7532239</v>
      </c>
      <c r="P10" s="316">
        <v>4.331855299399697</v>
      </c>
    </row>
    <row r="11" spans="1:16" ht="11.25">
      <c r="A11" s="495">
        <v>2011</v>
      </c>
      <c r="B11" s="312" t="s">
        <v>136</v>
      </c>
      <c r="C11" s="312"/>
      <c r="D11" s="313" t="s">
        <v>176</v>
      </c>
      <c r="E11" s="314">
        <v>85762912.07161944</v>
      </c>
      <c r="F11" s="314">
        <v>65808498.91204552</v>
      </c>
      <c r="G11" s="314">
        <v>151571410.98366496</v>
      </c>
      <c r="H11" s="314">
        <v>453371755.6334588</v>
      </c>
      <c r="I11" s="314">
        <v>176767473.8820545</v>
      </c>
      <c r="J11" s="314">
        <v>20450811.157573666</v>
      </c>
      <c r="K11" s="314">
        <v>439282939.1934649</v>
      </c>
      <c r="L11" s="314">
        <v>171094254.84062377</v>
      </c>
      <c r="M11" s="314">
        <v>24765786.0401209</v>
      </c>
      <c r="N11" s="315">
        <v>1285733020.7472966</v>
      </c>
      <c r="O11" s="315">
        <v>642866510.3736483</v>
      </c>
      <c r="P11" s="316">
        <v>4.241344104416438</v>
      </c>
    </row>
    <row r="12" spans="1:16" ht="11.25">
      <c r="A12" s="495">
        <v>2010</v>
      </c>
      <c r="B12" s="312" t="s">
        <v>136</v>
      </c>
      <c r="C12" s="312"/>
      <c r="D12" s="313" t="s">
        <v>176</v>
      </c>
      <c r="E12" s="314">
        <v>72303058.13393214</v>
      </c>
      <c r="F12" s="314">
        <v>50880944.465888396</v>
      </c>
      <c r="G12" s="314">
        <v>123184002.59982054</v>
      </c>
      <c r="H12" s="314">
        <v>452631966.04871655</v>
      </c>
      <c r="I12" s="314">
        <v>176293504.7974742</v>
      </c>
      <c r="J12" s="314">
        <v>25518374.209258504</v>
      </c>
      <c r="K12" s="314">
        <v>453046908.46299314</v>
      </c>
      <c r="L12" s="314">
        <v>185034479.18929556</v>
      </c>
      <c r="M12" s="314">
        <v>20722029.353633635</v>
      </c>
      <c r="N12" s="315">
        <v>1313247262.0613716</v>
      </c>
      <c r="O12" s="315">
        <v>656623631.0306858</v>
      </c>
      <c r="P12" s="316">
        <v>5.330429415934909</v>
      </c>
    </row>
    <row r="13" spans="1:16" ht="11.25">
      <c r="A13" s="495">
        <v>2009</v>
      </c>
      <c r="B13" s="312" t="s">
        <v>136</v>
      </c>
      <c r="C13" s="312"/>
      <c r="D13" s="313" t="s">
        <v>176</v>
      </c>
      <c r="E13" s="314">
        <v>59062498.42101239</v>
      </c>
      <c r="F13" s="314">
        <v>55919118.21630729</v>
      </c>
      <c r="G13" s="314">
        <v>114981616.63731968</v>
      </c>
      <c r="H13" s="314">
        <v>431818754.52503544</v>
      </c>
      <c r="I13" s="314">
        <v>176364426.8510374</v>
      </c>
      <c r="J13" s="314">
        <v>19751069.34748729</v>
      </c>
      <c r="K13" s="314">
        <v>449325749.8265008</v>
      </c>
      <c r="L13" s="314">
        <v>181846608.2155691</v>
      </c>
      <c r="M13" s="314">
        <v>19660696.240811415</v>
      </c>
      <c r="N13" s="315">
        <v>1278767305.0064414</v>
      </c>
      <c r="O13" s="315">
        <v>639383652.5032207</v>
      </c>
      <c r="P13" s="316">
        <v>5.560746762849874</v>
      </c>
    </row>
    <row r="14" spans="1:16" ht="11.25">
      <c r="A14" s="495">
        <v>2008</v>
      </c>
      <c r="B14" s="312" t="s">
        <v>136</v>
      </c>
      <c r="C14" s="312"/>
      <c r="D14" s="312" t="s">
        <v>176</v>
      </c>
      <c r="E14" s="314">
        <v>55235586.58876697</v>
      </c>
      <c r="F14" s="314">
        <v>51564384.099965654</v>
      </c>
      <c r="G14" s="314">
        <v>106799970.68873262</v>
      </c>
      <c r="H14" s="314">
        <v>465322924.0331099</v>
      </c>
      <c r="I14" s="314">
        <v>188320824.01920092</v>
      </c>
      <c r="J14" s="314">
        <v>20360668.55023043</v>
      </c>
      <c r="K14" s="314">
        <v>503410457.70654154</v>
      </c>
      <c r="L14" s="314">
        <v>208801073.4266376</v>
      </c>
      <c r="M14" s="314">
        <v>20827099.871608924</v>
      </c>
      <c r="N14" s="314">
        <v>1407043047.6073294</v>
      </c>
      <c r="O14" s="315">
        <v>703521523.8036647</v>
      </c>
      <c r="P14" s="318">
        <v>6.58728199330757</v>
      </c>
    </row>
    <row r="15" spans="1:16" ht="11.25">
      <c r="A15" s="495"/>
      <c r="B15" s="312"/>
      <c r="C15" s="312"/>
      <c r="D15" s="312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  <c r="P15" s="318"/>
    </row>
    <row r="16" spans="11:15" ht="11.25">
      <c r="K16" s="499"/>
      <c r="L16" s="499"/>
      <c r="M16" s="499"/>
      <c r="N16" s="499"/>
      <c r="O16" s="499"/>
    </row>
    <row r="17" spans="4:16" ht="11.25">
      <c r="D17" s="512" t="s">
        <v>204</v>
      </c>
      <c r="E17" s="502">
        <v>72166839.58007799</v>
      </c>
      <c r="F17" s="502">
        <v>43994881.794159554</v>
      </c>
      <c r="G17" s="502">
        <v>116161721.37423754</v>
      </c>
      <c r="H17" s="502">
        <v>461422121.7506551</v>
      </c>
      <c r="I17" s="502">
        <v>155485382.2163586</v>
      </c>
      <c r="J17" s="502">
        <v>37605239.42968956</v>
      </c>
      <c r="K17" s="502">
        <v>458685245.18661124</v>
      </c>
      <c r="L17" s="502">
        <v>161914227.54181737</v>
      </c>
      <c r="M17" s="502">
        <v>23042487.993350282</v>
      </c>
      <c r="N17" s="503"/>
      <c r="O17" s="503"/>
      <c r="P17" s="326">
        <v>5.587704317570435</v>
      </c>
    </row>
    <row r="18" spans="4:16" ht="11.25">
      <c r="D18" s="512" t="s">
        <v>205</v>
      </c>
      <c r="E18" s="502">
        <v>82633431.3981779</v>
      </c>
      <c r="F18" s="502">
        <v>53447409.00269538</v>
      </c>
      <c r="G18" s="502">
        <v>136080840.40087327</v>
      </c>
      <c r="H18" s="502">
        <v>459855519.5850445</v>
      </c>
      <c r="I18" s="502">
        <v>158629853.7470761</v>
      </c>
      <c r="J18" s="502">
        <v>30313908.7610256</v>
      </c>
      <c r="K18" s="502">
        <v>460697261.7149268</v>
      </c>
      <c r="L18" s="502">
        <v>164406446.72945595</v>
      </c>
      <c r="M18" s="502">
        <v>23111725.7543526</v>
      </c>
      <c r="N18" s="503"/>
      <c r="O18" s="503"/>
      <c r="P18" s="326">
        <v>4.765603711996028</v>
      </c>
    </row>
    <row r="19" spans="4:16" ht="11.25">
      <c r="D19" s="512" t="s">
        <v>206</v>
      </c>
      <c r="E19" s="502">
        <v>86383577.80744083</v>
      </c>
      <c r="F19" s="502">
        <v>54510471.85310807</v>
      </c>
      <c r="G19" s="502">
        <v>140894049.6605489</v>
      </c>
      <c r="H19" s="502">
        <v>460679968.9165719</v>
      </c>
      <c r="I19" s="502">
        <v>161340386.58470392</v>
      </c>
      <c r="J19" s="502">
        <v>27929907.699097972</v>
      </c>
      <c r="K19" s="502">
        <v>458539632.2692917</v>
      </c>
      <c r="L19" s="502">
        <v>168637599.63726413</v>
      </c>
      <c r="M19" s="502">
        <v>22237574.256473854</v>
      </c>
      <c r="N19" s="503"/>
      <c r="O19" s="503"/>
      <c r="P19" s="326">
        <v>4.611142459507404</v>
      </c>
    </row>
    <row r="20" spans="4:16" ht="11.25">
      <c r="D20" s="512" t="s">
        <v>207</v>
      </c>
      <c r="E20" s="502">
        <v>86228411.37348549</v>
      </c>
      <c r="F20" s="502">
        <v>57334978.617842436</v>
      </c>
      <c r="G20" s="502">
        <v>143563389.9913279</v>
      </c>
      <c r="H20" s="502">
        <v>458852915.59579366</v>
      </c>
      <c r="I20" s="502">
        <v>165197158.40904158</v>
      </c>
      <c r="J20" s="502">
        <v>26060133.563716896</v>
      </c>
      <c r="K20" s="502">
        <v>453725459.000335</v>
      </c>
      <c r="L20" s="502">
        <v>169251763.43810403</v>
      </c>
      <c r="M20" s="502">
        <v>22869627.202385616</v>
      </c>
      <c r="N20" s="503"/>
      <c r="O20" s="503"/>
      <c r="P20" s="326">
        <v>4.513535997191417</v>
      </c>
    </row>
    <row r="21" spans="4:16" ht="11.25">
      <c r="D21" s="512" t="s">
        <v>208</v>
      </c>
      <c r="E21" s="502">
        <v>83443340.72557482</v>
      </c>
      <c r="F21" s="502">
        <v>56044171.787451625</v>
      </c>
      <c r="G21" s="502">
        <v>139487512.51302642</v>
      </c>
      <c r="H21" s="502">
        <v>457608725.6863783</v>
      </c>
      <c r="I21" s="502">
        <v>167416427.6867281</v>
      </c>
      <c r="J21" s="502">
        <v>25951781.692825217</v>
      </c>
      <c r="K21" s="502">
        <v>453589748.8928666</v>
      </c>
      <c r="L21" s="502">
        <v>172408306.58834234</v>
      </c>
      <c r="M21" s="502">
        <v>22440107.632635217</v>
      </c>
      <c r="N21" s="503"/>
      <c r="O21" s="503"/>
      <c r="P21" s="326">
        <v>4.657818735058546</v>
      </c>
    </row>
    <row r="22" spans="4:16" ht="11.25">
      <c r="D22" s="512" t="s">
        <v>209</v>
      </c>
      <c r="E22" s="502">
        <v>79379867.00814776</v>
      </c>
      <c r="F22" s="502">
        <v>56023329.525594234</v>
      </c>
      <c r="G22" s="502">
        <v>135403196.53374198</v>
      </c>
      <c r="H22" s="502">
        <v>453310397.1594878</v>
      </c>
      <c r="I22" s="502">
        <v>168907760.88077965</v>
      </c>
      <c r="J22" s="502">
        <v>24918329.635268897</v>
      </c>
      <c r="K22" s="502">
        <v>452879082.38180566</v>
      </c>
      <c r="L22" s="502">
        <v>173981356.8595468</v>
      </c>
      <c r="M22" s="502">
        <v>21976872.400664583</v>
      </c>
      <c r="N22" s="503"/>
      <c r="O22" s="503"/>
      <c r="P22" s="326">
        <v>4.785610061261004</v>
      </c>
    </row>
    <row r="23" spans="4:16" ht="11.25">
      <c r="D23" s="512" t="s">
        <v>210</v>
      </c>
      <c r="E23" s="502">
        <v>75930684.09109336</v>
      </c>
      <c r="F23" s="502">
        <v>55386337.32193301</v>
      </c>
      <c r="G23" s="502">
        <v>131317021.41302635</v>
      </c>
      <c r="H23" s="502">
        <v>455026472.42714816</v>
      </c>
      <c r="I23" s="502">
        <v>171681055.61483982</v>
      </c>
      <c r="J23" s="502">
        <v>24267235.194549117</v>
      </c>
      <c r="K23" s="502">
        <v>460097850.28533936</v>
      </c>
      <c r="L23" s="502">
        <v>178955602.0834169</v>
      </c>
      <c r="M23" s="502">
        <v>21812619.18222806</v>
      </c>
      <c r="N23" s="503"/>
      <c r="O23" s="503"/>
      <c r="P23" s="326">
        <v>4.9949382824540285</v>
      </c>
    </row>
    <row r="24" spans="4:16" ht="11.25">
      <c r="D24" s="512"/>
      <c r="E24" s="502"/>
      <c r="F24" s="502"/>
      <c r="G24" s="502"/>
      <c r="H24" s="502"/>
      <c r="I24" s="502"/>
      <c r="J24" s="502"/>
      <c r="K24" s="502"/>
      <c r="L24" s="502"/>
      <c r="M24" s="502"/>
      <c r="N24" s="503"/>
      <c r="O24" s="503"/>
      <c r="P24" s="326"/>
    </row>
    <row r="25" spans="11:15" ht="11.25">
      <c r="K25" s="499"/>
      <c r="L25" s="499"/>
      <c r="M25" s="499"/>
      <c r="N25" s="499"/>
      <c r="O25" s="499"/>
    </row>
    <row r="26" spans="11:15" ht="11.25">
      <c r="K26" s="499"/>
      <c r="L26" s="499"/>
      <c r="M26" s="499"/>
      <c r="N26" s="499"/>
      <c r="O26" s="499"/>
    </row>
    <row r="27" spans="1:15" ht="11.25">
      <c r="A27" s="327" t="s">
        <v>149</v>
      </c>
      <c r="D27" s="327" t="s">
        <v>212</v>
      </c>
      <c r="F27" s="504"/>
      <c r="G27" s="505"/>
      <c r="H27" s="505"/>
      <c r="I27" s="505"/>
      <c r="J27" s="505"/>
      <c r="K27" s="505"/>
      <c r="L27" s="505"/>
      <c r="M27" s="505"/>
      <c r="N27" s="499"/>
      <c r="O27" s="499"/>
    </row>
    <row r="28" spans="2:15" ht="11.25">
      <c r="B28" s="506"/>
      <c r="D28" s="327" t="s">
        <v>150</v>
      </c>
      <c r="F28" s="504"/>
      <c r="G28" s="504"/>
      <c r="H28" s="506"/>
      <c r="I28" s="506"/>
      <c r="J28" s="506"/>
      <c r="K28" s="507"/>
      <c r="L28" s="499"/>
      <c r="M28" s="499"/>
      <c r="N28" s="499"/>
      <c r="O28" s="499"/>
    </row>
    <row r="29" spans="2:15" ht="11.25">
      <c r="B29" s="333"/>
      <c r="C29" s="333"/>
      <c r="D29" s="506"/>
      <c r="E29" s="504"/>
      <c r="F29" s="504"/>
      <c r="G29" s="504"/>
      <c r="H29" s="504"/>
      <c r="I29" s="504"/>
      <c r="J29" s="504"/>
      <c r="K29" s="504"/>
      <c r="L29" s="504"/>
      <c r="M29" s="504"/>
      <c r="N29" s="499"/>
      <c r="O29" s="499"/>
    </row>
    <row r="30" spans="2:15" ht="11.25">
      <c r="B30" s="335"/>
      <c r="C30" s="335"/>
      <c r="D30" s="509"/>
      <c r="E30" s="504"/>
      <c r="F30" s="504"/>
      <c r="G30" s="504"/>
      <c r="H30" s="506"/>
      <c r="I30" s="506"/>
      <c r="J30" s="506"/>
      <c r="K30" s="507"/>
      <c r="L30" s="499"/>
      <c r="M30" s="499"/>
      <c r="N30" s="499"/>
      <c r="O30" s="499"/>
    </row>
    <row r="31" spans="3:15" ht="11.25">
      <c r="C31" s="335"/>
      <c r="D31" s="506"/>
      <c r="E31" s="504"/>
      <c r="F31" s="504"/>
      <c r="G31" s="504"/>
      <c r="H31" s="506"/>
      <c r="I31" s="506"/>
      <c r="J31" s="506"/>
      <c r="K31" s="507"/>
      <c r="L31" s="499"/>
      <c r="M31" s="499"/>
      <c r="N31" s="499"/>
      <c r="O31" s="499"/>
    </row>
    <row r="32" spans="11:15" ht="11.25">
      <c r="K32" s="499"/>
      <c r="L32" s="499"/>
      <c r="M32" s="499"/>
      <c r="N32" s="499"/>
      <c r="O32" s="499"/>
    </row>
    <row r="33" spans="11:15" ht="11.25">
      <c r="K33" s="499"/>
      <c r="L33" s="499"/>
      <c r="M33" s="499"/>
      <c r="N33" s="499"/>
      <c r="O33" s="499"/>
    </row>
    <row r="34" spans="5:16" ht="11.25">
      <c r="E34" s="465"/>
      <c r="F34" s="465"/>
      <c r="G34" s="465"/>
      <c r="P34" s="465"/>
    </row>
    <row r="35" spans="11:15" ht="11.25">
      <c r="K35" s="499"/>
      <c r="L35" s="499"/>
      <c r="M35" s="499"/>
      <c r="N35" s="499"/>
      <c r="O35" s="499"/>
    </row>
    <row r="36" spans="11:15" ht="11.25">
      <c r="K36" s="499"/>
      <c r="L36" s="499"/>
      <c r="M36" s="499"/>
      <c r="N36" s="499"/>
      <c r="O36" s="499"/>
    </row>
    <row r="37" spans="11:15" ht="11.25">
      <c r="K37" s="499"/>
      <c r="L37" s="499"/>
      <c r="M37" s="499"/>
      <c r="N37" s="499"/>
      <c r="O37" s="499"/>
    </row>
    <row r="38" spans="11:15" ht="11.25">
      <c r="K38" s="499"/>
      <c r="L38" s="499"/>
      <c r="M38" s="499"/>
      <c r="N38" s="499"/>
      <c r="O38" s="499"/>
    </row>
    <row r="39" spans="11:15" ht="11.25">
      <c r="K39" s="499"/>
      <c r="L39" s="499"/>
      <c r="M39" s="499"/>
      <c r="N39" s="499"/>
      <c r="O39" s="499"/>
    </row>
    <row r="40" spans="11:15" ht="11.25">
      <c r="K40" s="499"/>
      <c r="L40" s="499"/>
      <c r="M40" s="499"/>
      <c r="N40" s="499"/>
      <c r="O40" s="499"/>
    </row>
    <row r="41" spans="11:15" ht="11.25">
      <c r="K41" s="499"/>
      <c r="L41" s="499"/>
      <c r="M41" s="499"/>
      <c r="N41" s="499"/>
      <c r="O41" s="499"/>
    </row>
    <row r="42" spans="11:15" ht="11.25">
      <c r="K42" s="499"/>
      <c r="L42" s="499"/>
      <c r="M42" s="499"/>
      <c r="N42" s="499"/>
      <c r="O42" s="499"/>
    </row>
    <row r="43" spans="11:15" ht="11.25">
      <c r="K43" s="499"/>
      <c r="L43" s="499"/>
      <c r="M43" s="499"/>
      <c r="N43" s="499"/>
      <c r="O43" s="499"/>
    </row>
    <row r="44" spans="11:15" ht="11.25">
      <c r="K44" s="499"/>
      <c r="L44" s="499"/>
      <c r="M44" s="499"/>
      <c r="N44" s="499"/>
      <c r="O44" s="499"/>
    </row>
    <row r="45" spans="11:15" ht="11.25">
      <c r="K45" s="499"/>
      <c r="L45" s="499"/>
      <c r="M45" s="499"/>
      <c r="N45" s="499"/>
      <c r="O45" s="499"/>
    </row>
    <row r="46" spans="11:15" ht="11.25">
      <c r="K46" s="499"/>
      <c r="L46" s="499"/>
      <c r="M46" s="499"/>
      <c r="N46" s="499"/>
      <c r="O46" s="499"/>
    </row>
    <row r="47" spans="11:15" ht="11.25">
      <c r="K47" s="499"/>
      <c r="L47" s="499"/>
      <c r="M47" s="499"/>
      <c r="N47" s="499"/>
      <c r="O47" s="499"/>
    </row>
    <row r="48" spans="2:15" s="500" customFormat="1" ht="11.25">
      <c r="B48" s="465"/>
      <c r="C48" s="465"/>
      <c r="D48" s="465"/>
      <c r="E48" s="498"/>
      <c r="F48" s="498"/>
      <c r="G48" s="498"/>
      <c r="H48" s="465"/>
      <c r="I48" s="465"/>
      <c r="J48" s="465"/>
      <c r="K48" s="499"/>
      <c r="L48" s="499"/>
      <c r="M48" s="499"/>
      <c r="N48" s="499"/>
      <c r="O48" s="499"/>
    </row>
    <row r="49" spans="2:15" s="500" customFormat="1" ht="11.25">
      <c r="B49" s="465"/>
      <c r="C49" s="465"/>
      <c r="D49" s="465"/>
      <c r="E49" s="498"/>
      <c r="F49" s="498"/>
      <c r="G49" s="498"/>
      <c r="H49" s="465"/>
      <c r="I49" s="465"/>
      <c r="J49" s="465"/>
      <c r="K49" s="499"/>
      <c r="L49" s="499"/>
      <c r="M49" s="499"/>
      <c r="N49" s="499"/>
      <c r="O49" s="499"/>
    </row>
    <row r="50" spans="2:15" s="500" customFormat="1" ht="11.25">
      <c r="B50" s="465"/>
      <c r="C50" s="465"/>
      <c r="D50" s="465"/>
      <c r="E50" s="498"/>
      <c r="F50" s="498"/>
      <c r="G50" s="498"/>
      <c r="H50" s="465"/>
      <c r="I50" s="465"/>
      <c r="J50" s="465"/>
      <c r="K50" s="499"/>
      <c r="L50" s="499"/>
      <c r="M50" s="499"/>
      <c r="N50" s="499"/>
      <c r="O50" s="499"/>
    </row>
    <row r="51" spans="2:15" s="500" customFormat="1" ht="11.25">
      <c r="B51" s="465"/>
      <c r="C51" s="465"/>
      <c r="D51" s="465"/>
      <c r="E51" s="498"/>
      <c r="F51" s="498"/>
      <c r="G51" s="498"/>
      <c r="H51" s="465"/>
      <c r="I51" s="465"/>
      <c r="J51" s="465"/>
      <c r="K51" s="499"/>
      <c r="L51" s="499"/>
      <c r="M51" s="499"/>
      <c r="N51" s="499"/>
      <c r="O51" s="499"/>
    </row>
    <row r="52" spans="2:15" s="500" customFormat="1" ht="11.25">
      <c r="B52" s="465"/>
      <c r="C52" s="465"/>
      <c r="D52" s="465"/>
      <c r="E52" s="498"/>
      <c r="F52" s="498"/>
      <c r="G52" s="498"/>
      <c r="H52" s="465"/>
      <c r="I52" s="465"/>
      <c r="J52" s="465"/>
      <c r="K52" s="499"/>
      <c r="L52" s="499"/>
      <c r="M52" s="499"/>
      <c r="N52" s="499"/>
      <c r="O52" s="499"/>
    </row>
    <row r="53" spans="2:15" s="500" customFormat="1" ht="11.25">
      <c r="B53" s="465"/>
      <c r="C53" s="465"/>
      <c r="D53" s="465"/>
      <c r="E53" s="498"/>
      <c r="F53" s="498"/>
      <c r="G53" s="498"/>
      <c r="H53" s="465"/>
      <c r="I53" s="465"/>
      <c r="J53" s="465"/>
      <c r="K53" s="499"/>
      <c r="L53" s="499"/>
      <c r="M53" s="499"/>
      <c r="N53" s="499"/>
      <c r="O53" s="499"/>
    </row>
    <row r="54" spans="2:15" s="500" customFormat="1" ht="11.25">
      <c r="B54" s="465"/>
      <c r="C54" s="465"/>
      <c r="D54" s="465"/>
      <c r="E54" s="498"/>
      <c r="F54" s="498"/>
      <c r="G54" s="498"/>
      <c r="H54" s="465"/>
      <c r="I54" s="465"/>
      <c r="J54" s="465"/>
      <c r="K54" s="499"/>
      <c r="L54" s="499"/>
      <c r="M54" s="499"/>
      <c r="N54" s="499"/>
      <c r="O54" s="499"/>
    </row>
    <row r="55" spans="2:15" s="500" customFormat="1" ht="11.25">
      <c r="B55" s="465"/>
      <c r="C55" s="465"/>
      <c r="D55" s="465"/>
      <c r="E55" s="498"/>
      <c r="F55" s="498"/>
      <c r="G55" s="498"/>
      <c r="H55" s="465"/>
      <c r="I55" s="465"/>
      <c r="J55" s="465"/>
      <c r="K55" s="499"/>
      <c r="L55" s="499"/>
      <c r="M55" s="499"/>
      <c r="N55" s="499"/>
      <c r="O55" s="499"/>
    </row>
    <row r="56" spans="2:15" s="500" customFormat="1" ht="11.25">
      <c r="B56" s="465"/>
      <c r="C56" s="465"/>
      <c r="D56" s="465"/>
      <c r="E56" s="498"/>
      <c r="F56" s="498"/>
      <c r="G56" s="498"/>
      <c r="H56" s="465"/>
      <c r="I56" s="465"/>
      <c r="J56" s="465"/>
      <c r="K56" s="499"/>
      <c r="L56" s="499"/>
      <c r="M56" s="499"/>
      <c r="N56" s="499"/>
      <c r="O56" s="499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fitToHeight="1" fitToWidth="1" horizontalDpi="600" verticalDpi="600" orientation="landscape" scale="89" r:id="rId1"/>
  <headerFooter alignWithMargins="0">
    <oddFooter>&amp;L&amp;8California Department of Insurance&amp;R&amp;8Rate Specialist Bureau  - 9/16/2015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2014</dc:title>
  <dc:subject>CA Reserved Ratios 2014</dc:subject>
  <dc:creator>CDI</dc:creator>
  <cp:keywords/>
  <dc:description/>
  <cp:lastModifiedBy>IDS_GUEST, </cp:lastModifiedBy>
  <cp:lastPrinted>2015-10-21T21:23:30Z</cp:lastPrinted>
  <dcterms:created xsi:type="dcterms:W3CDTF">2006-09-26T02:28:32Z</dcterms:created>
  <dcterms:modified xsi:type="dcterms:W3CDTF">2015-10-22T17:44:40Z</dcterms:modified>
  <cp:category/>
  <cp:version/>
  <cp:contentType/>
  <cp:contentStatus/>
</cp:coreProperties>
</file>