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325" windowHeight="7005" tabRatio="599" firstSheet="1" activeTab="1"/>
  </bookViews>
  <sheets>
    <sheet name="Sheet4" sheetId="1" state="hidden" r:id="rId1"/>
    <sheet name="uep_res" sheetId="2" r:id="rId2"/>
    <sheet name="uep_res_11&amp;12" sheetId="3" r:id="rId3"/>
    <sheet name="reserve ratio" sheetId="4" r:id="rId4"/>
    <sheet name="aoe_2013" sheetId="5" r:id="rId5"/>
    <sheet name="aoe_2012" sheetId="6" r:id="rId6"/>
    <sheet name="reserve ratio 13 vs 12" sheetId="7" r:id="rId7"/>
    <sheet name="uep_ls 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definedNames>
    <definedName name="_xlnm.Print_Area" localSheetId="1">'uep_res'!$A$1:$G$58</definedName>
    <definedName name="_xlnm.Print_Area" localSheetId="2">'uep_res_11&amp;12'!$A$1:$E$58</definedName>
    <definedName name="_xlnm.Print_Titles" localSheetId="1">'uep_res'!$1:$5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</authors>
  <commentList>
    <comment ref="I18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<sst xmlns="http://schemas.openxmlformats.org/spreadsheetml/2006/main" count="874" uniqueCount="244">
  <si>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</si>
  <si>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</si>
  <si>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</si>
  <si>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</si>
  <si>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</si>
  <si>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</si>
  <si>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</si>
  <si>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</si>
  <si>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</si>
  <si>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</si>
  <si>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</si>
  <si>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</si>
  <si>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</si>
  <si>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</si>
  <si>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</si>
  <si>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</si>
  <si>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</si>
  <si>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</si>
  <si>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</si>
  <si>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</si>
  <si>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</si>
  <si>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</si>
  <si>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</si>
  <si>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</si>
  <si>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</si>
  <si>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</si>
  <si>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</si>
  <si>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</si>
  <si>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</si>
  <si>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</si>
  <si>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</si>
  <si>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</si>
  <si>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</si>
  <si>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</si>
  <si>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</si>
  <si>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</si>
  <si>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</si>
  <si>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</si>
  <si>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</si>
  <si>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</si>
  <si>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</si>
  <si>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</si>
  <si>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</si>
  <si>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</si>
  <si>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</si>
  <si>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</si>
  <si>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</si>
  <si>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</si>
  <si>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</si>
  <si>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</si>
  <si>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</si>
  <si>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</si>
  <si>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</si>
  <si>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</si>
  <si>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</si>
  <si>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</si>
  <si>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</si>
  <si>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</si>
  <si>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</si>
  <si>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</si>
  <si>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</si>
  <si>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</si>
  <si>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</si>
  <si>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</si>
  <si>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</si>
  <si>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</si>
  <si>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</si>
  <si>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</si>
  <si>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</si>
  <si>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</si>
  <si>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</si>
  <si>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</si>
  <si>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</si>
  <si>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</si>
  <si>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</si>
  <si>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</si>
  <si>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</si>
  <si>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</si>
  <si>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</si>
  <si>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</si>
  <si>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</si>
  <si>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</si>
  <si>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</si>
  <si>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</si>
  <si>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</si>
  <si>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</si>
  <si>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</si>
  <si>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</si>
  <si>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</si>
  <si>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</si>
  <si>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</si>
  <si>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</si>
  <si>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</si>
  <si>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</si>
  <si>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</si>
  <si>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</si>
  <si>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</si>
  <si>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</si>
  <si>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</si>
  <si>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</si>
  <si>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</si>
  <si>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</si>
  <si>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</si>
  <si>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</si>
  <si>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</si>
  <si>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</si>
  <si>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</si>
  <si>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</si>
  <si>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</si>
  <si>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</si>
  <si>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</si>
  <si>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</si>
  <si>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</si>
  <si>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</si>
  <si>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</si>
  <si>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</si>
  <si>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</si>
  <si>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</si>
  <si>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</si>
  <si>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</si>
  <si>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</si>
  <si>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</si>
  <si>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</si>
  <si>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</si>
  <si>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</si>
  <si>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</si>
  <si>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</si>
  <si>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</si>
  <si>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</si>
  <si>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</si>
  <si>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</si>
  <si>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</si>
  <si>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</si>
  <si>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</si>
  <si>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</si>
  <si>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[10] =0.5([4]+[5]+[6]+[7]+[8]+[9])/[3]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</si>
  <si>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</si>
  <si>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</si>
  <si>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</si>
  <si>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</si>
  <si>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</si>
  <si>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</si>
  <si>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</si>
  <si>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</si>
  <si>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[B]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</si>
  <si>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</si>
  <si>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</si>
  <si>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</si>
  <si>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</si>
  <si>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Data Sources:</t>
  </si>
  <si>
    <t>Annual Statement - Statutory Page 14</t>
  </si>
  <si>
    <t>0.5(A/B)</t>
  </si>
  <si>
    <t>sum [4] thru [9]</t>
  </si>
  <si>
    <t>[11]</t>
  </si>
  <si>
    <t>[10]/2</t>
  </si>
  <si>
    <t>[3]                                  TL IL&amp;DCCE</t>
  </si>
  <si>
    <t>[A] = sum[4] thru [9]</t>
  </si>
  <si>
    <t>Sum of 2006 (CA Loss Paid, CA DCCE Unpaid, Alloc CA AOE Unpaid) and 2005 (CA Loss Paid, CA DCCE Unpaid, Alloc CA AOE Unpaid)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</si>
  <si>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</si>
  <si>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</si>
  <si>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</si>
  <si>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</si>
  <si>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19.2 &amp;21.1</t>
  </si>
  <si>
    <t>PPA LIAB &amp; PD</t>
  </si>
  <si>
    <t>19.4&amp;21.2</t>
  </si>
  <si>
    <t>COMLA LIAB &amp; PD</t>
  </si>
  <si>
    <t>WARRANTY</t>
  </si>
  <si>
    <t>30</t>
  </si>
  <si>
    <t>MED PROF LIAB</t>
  </si>
  <si>
    <t>17.2</t>
  </si>
  <si>
    <t>Notes:</t>
  </si>
  <si>
    <t>The Loss Reserve Ratio for Earthquake = 1.00</t>
  </si>
  <si>
    <t>The Loss Reserve Ratio for Burglary and Theft is the dollar-weighted average of the Loss Reserve Ratios for Fire, Allied Lines and Inland Marine</t>
  </si>
  <si>
    <t>*</t>
  </si>
  <si>
    <t>**</t>
  </si>
  <si>
    <t>BRGLRY THEFT **</t>
  </si>
  <si>
    <t>EARTHQUAKE *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</si>
  <si>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</si>
  <si>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</si>
  <si>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</si>
  <si>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</si>
  <si>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</si>
  <si>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</si>
  <si>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</si>
  <si>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PROF LIAB (CM)</t>
  </si>
  <si>
    <t>Comparison of</t>
  </si>
  <si>
    <t>[3] = [2] - [1]</t>
  </si>
  <si>
    <t xml:space="preserve">   MED PROF LIAB(CM)</t>
  </si>
  <si>
    <t>*   The Loss Reserve Ratio for Earthquake = 1.00</t>
  </si>
  <si>
    <t xml:space="preserve">     for Fire, Allied Lines and Inland Marine</t>
  </si>
  <si>
    <t>**  The Loss Reserve Ratio for Burglary and Theft is the dollar - weighted average of the Loss Reserve Ratios</t>
  </si>
  <si>
    <t>19.2 &amp; 21.1</t>
  </si>
  <si>
    <t>19.4 &amp; 21.2</t>
  </si>
  <si>
    <t>2012 Allocation of AOE Reserves to California</t>
  </si>
  <si>
    <t>2013 Allocation of AOE Reserves to California</t>
  </si>
  <si>
    <t>2013 California Loss Reserve Ratio</t>
  </si>
  <si>
    <t>AM Best's Aggregates &amp; Averages - Property Casualty (2013 &amp; 2014 edition)</t>
  </si>
  <si>
    <t>2013 vs 2012</t>
  </si>
  <si>
    <t>2013 SUMMARY OF BY-LINE UNEARNED PREMIUM RESERVE RATIO</t>
  </si>
  <si>
    <t>Two-Year Average Unearned Premium to Earned Premium</t>
  </si>
  <si>
    <t>2013 CA Direct</t>
  </si>
  <si>
    <t>2013 CA UEP</t>
  </si>
  <si>
    <t>2012 CA UEP</t>
  </si>
  <si>
    <t>2-year Avg.</t>
  </si>
  <si>
    <t>UEP RSV</t>
  </si>
  <si>
    <t>Line #</t>
  </si>
  <si>
    <t>Earned Premium</t>
  </si>
  <si>
    <t>Reserves</t>
  </si>
  <si>
    <t>02.2</t>
  </si>
  <si>
    <t>02.3</t>
  </si>
  <si>
    <t>from AM Best's - Total US PC Industry</t>
  </si>
  <si>
    <t>2013 EP</t>
  </si>
  <si>
    <t>2013 UEP</t>
  </si>
  <si>
    <t>2012 UEP</t>
  </si>
  <si>
    <t xml:space="preserve">  MED PROF LIAB (OCC)</t>
  </si>
  <si>
    <t xml:space="preserve">  MED PROF LIAB (CM)</t>
  </si>
  <si>
    <t>MEDICARE T18</t>
  </si>
  <si>
    <t>WORKERS' COMP</t>
  </si>
  <si>
    <t xml:space="preserve">  OTHER LIAB (OCC)</t>
  </si>
  <si>
    <t xml:space="preserve">  OTHER LIAB (CM)</t>
  </si>
  <si>
    <t>EXCESS WC</t>
  </si>
  <si>
    <t xml:space="preserve">  PROD LIAB (OCC)</t>
  </si>
  <si>
    <t xml:space="preserve">  PROD LIAB (CM)</t>
  </si>
  <si>
    <t>CMLA NO-FLT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</si>
  <si>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</si>
  <si>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</si>
  <si>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</si>
  <si>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</si>
  <si>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</si>
  <si>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TOTALS</t>
  </si>
  <si>
    <t>2013 vs 2012 UNEARNED PREMIUM RESERVE RATIO BY LINE</t>
  </si>
  <si>
    <t>2013 UEP RSV</t>
  </si>
  <si>
    <t>2012 UEP RSV</t>
  </si>
  <si>
    <t>Comparison of 2013 vs 2012</t>
  </si>
  <si>
    <t>CML A NO-FLT</t>
  </si>
  <si>
    <t>TOTAL PROP 103</t>
  </si>
  <si>
    <t>Unearned Premium Reserve Ratio and Loss Reserve Ratio</t>
  </si>
  <si>
    <t>Loss Reserve</t>
  </si>
  <si>
    <t>Reserve Ratio</t>
  </si>
  <si>
    <t xml:space="preserve">  CMP (N-LIAB)</t>
  </si>
  <si>
    <t xml:space="preserve">  CMP (LIAB)</t>
  </si>
  <si>
    <t>Loss Reserve Ratio for Earthquake = 1.00</t>
  </si>
  <si>
    <t>Loss Reserve Ratio for Burglary and Theft is the dollar-weighted average of the Loss Reserve Ratios for Fire, Allied Lines and Inland Marine</t>
  </si>
  <si>
    <t>2013 SUMMARY BY-LINE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</si>
</sst>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  <numFmt numFmtId="212" formatCode="000,000,000"/>
    <numFmt numFmtId="213" formatCode="#,##0.000_);\(#,##0.000\)"/>
    <numFmt numFmtId="214" formatCode="#,##0.0000_);\(#,##0.0000\)"/>
  </numFmts>
  <fonts count="7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1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6"/>
      <name val="Tahoma"/>
      <family val="2"/>
    </font>
    <font>
      <i/>
      <sz val="10"/>
      <color indexed="16"/>
      <name val="Times New Roman"/>
      <family val="1"/>
    </font>
    <font>
      <sz val="10"/>
      <color indexed="16"/>
      <name val="Arial"/>
      <family val="2"/>
    </font>
    <font>
      <sz val="8"/>
      <color indexed="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sz val="9"/>
      <color indexed="8"/>
      <name val="Arial"/>
      <family val="2"/>
    </font>
    <font>
      <b/>
      <sz val="16"/>
      <name val="Tahoma"/>
      <family val="2"/>
    </font>
    <font>
      <sz val="12"/>
      <name val="Tahoma"/>
      <family val="2"/>
    </font>
    <font>
      <b/>
      <sz val="16"/>
      <color indexed="18"/>
      <name val="Tahoma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8"/>
      <name val="Tahoma"/>
      <family val="2"/>
    </font>
    <font>
      <sz val="12"/>
      <color indexed="8"/>
      <name val="Calibri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b/>
      <sz val="16"/>
      <color indexed="10"/>
      <name val="Tahoma"/>
      <family val="2"/>
    </font>
    <font>
      <sz val="12"/>
      <color theme="1"/>
      <name val="Calibri"/>
      <family val="2"/>
    </font>
    <font>
      <b/>
      <sz val="9"/>
      <color rgb="FF0070C0"/>
      <name val="Tahoma"/>
      <family val="2"/>
    </font>
    <font>
      <b/>
      <sz val="10"/>
      <color rgb="FF0070C0"/>
      <name val="Tahoma"/>
      <family val="2"/>
    </font>
    <font>
      <b/>
      <sz val="16"/>
      <color rgb="FFFF000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4" borderId="10" xfId="68" applyFont="1" applyFill="1" applyBorder="1" applyAlignment="1">
      <alignment horizontal="center"/>
      <protection/>
    </xf>
    <xf numFmtId="0" fontId="2" fillId="0" borderId="0" xfId="68">
      <alignment/>
      <protection/>
    </xf>
    <xf numFmtId="0" fontId="2" fillId="0" borderId="7" xfId="68" applyFont="1" applyFill="1" applyBorder="1" applyAlignment="1">
      <alignment wrapText="1"/>
      <protection/>
    </xf>
    <xf numFmtId="0" fontId="2" fillId="0" borderId="7" xfId="68" applyFont="1" applyFill="1" applyBorder="1" applyAlignment="1">
      <alignment horizontal="right" wrapText="1"/>
      <protection/>
    </xf>
    <xf numFmtId="165" fontId="2" fillId="24" borderId="10" xfId="42" applyNumberFormat="1" applyFont="1" applyFill="1" applyBorder="1" applyAlignment="1">
      <alignment horizontal="center"/>
    </xf>
    <xf numFmtId="165" fontId="2" fillId="0" borderId="7" xfId="42" applyNumberFormat="1" applyFont="1" applyFill="1" applyBorder="1" applyAlignment="1">
      <alignment horizontal="right" wrapText="1"/>
    </xf>
    <xf numFmtId="165" fontId="2" fillId="0" borderId="0" xfId="42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71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2" fillId="0" borderId="17" xfId="42" applyNumberFormat="1" applyFont="1" applyBorder="1" applyAlignment="1">
      <alignment/>
    </xf>
    <xf numFmtId="43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" fontId="12" fillId="0" borderId="21" xfId="42" applyNumberFormat="1" applyFont="1" applyBorder="1" applyAlignment="1">
      <alignment/>
    </xf>
    <xf numFmtId="3" fontId="12" fillId="0" borderId="21" xfId="46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/>
    </xf>
    <xf numFmtId="3" fontId="12" fillId="0" borderId="15" xfId="42" applyNumberFormat="1" applyFont="1" applyBorder="1" applyAlignment="1">
      <alignment/>
    </xf>
    <xf numFmtId="3" fontId="12" fillId="0" borderId="15" xfId="46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/>
    </xf>
    <xf numFmtId="3" fontId="12" fillId="0" borderId="15" xfId="42" applyNumberFormat="1" applyFont="1" applyFill="1" applyBorder="1" applyAlignment="1">
      <alignment horizontal="right" wrapText="1"/>
    </xf>
    <xf numFmtId="3" fontId="12" fillId="0" borderId="22" xfId="42" applyNumberFormat="1" applyFont="1" applyBorder="1" applyAlignment="1">
      <alignment/>
    </xf>
    <xf numFmtId="3" fontId="12" fillId="0" borderId="22" xfId="46" applyNumberFormat="1" applyFont="1" applyFill="1" applyBorder="1" applyAlignment="1">
      <alignment vertical="center"/>
    </xf>
    <xf numFmtId="3" fontId="12" fillId="0" borderId="22" xfId="0" applyNumberFormat="1" applyFont="1" applyBorder="1" applyAlignment="1">
      <alignment/>
    </xf>
    <xf numFmtId="3" fontId="9" fillId="0" borderId="23" xfId="42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3" fontId="9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71" applyFont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165" fontId="7" fillId="25" borderId="24" xfId="0" applyNumberFormat="1" applyFont="1" applyFill="1" applyBorder="1" applyAlignment="1">
      <alignment/>
    </xf>
    <xf numFmtId="169" fontId="7" fillId="25" borderId="24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7" fillId="25" borderId="27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1" fillId="25" borderId="29" xfId="0" applyFont="1" applyFill="1" applyBorder="1" applyAlignment="1">
      <alignment horizontal="center" wrapText="1"/>
    </xf>
    <xf numFmtId="0" fontId="1" fillId="25" borderId="29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9" fontId="10" fillId="0" borderId="0" xfId="71" applyFont="1" applyBorder="1" applyAlignment="1">
      <alignment horizontal="center" wrapText="1"/>
    </xf>
    <xf numFmtId="43" fontId="7" fillId="0" borderId="0" xfId="42" applyFont="1" applyAlignment="1">
      <alignment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30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horizontal="center" vertical="center"/>
    </xf>
    <xf numFmtId="203" fontId="18" fillId="0" borderId="13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31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4" fontId="18" fillId="0" borderId="32" xfId="0" applyNumberFormat="1" applyFont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 quotePrefix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shrinkToFit="1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33" xfId="0" applyNumberFormat="1" applyFont="1" applyBorder="1" applyAlignment="1">
      <alignment horizontal="left" vertical="center"/>
    </xf>
    <xf numFmtId="205" fontId="20" fillId="0" borderId="34" xfId="0" applyNumberFormat="1" applyFont="1" applyBorder="1" applyAlignment="1">
      <alignment horizontal="left" vertical="center"/>
    </xf>
    <xf numFmtId="205" fontId="20" fillId="0" borderId="35" xfId="0" applyNumberFormat="1" applyFont="1" applyBorder="1" applyAlignment="1">
      <alignment horizontal="left" vertical="center"/>
    </xf>
    <xf numFmtId="205" fontId="20" fillId="0" borderId="36" xfId="0" applyNumberFormat="1" applyFont="1" applyBorder="1" applyAlignment="1">
      <alignment horizontal="left" vertical="center"/>
    </xf>
    <xf numFmtId="205" fontId="20" fillId="0" borderId="37" xfId="0" applyNumberFormat="1" applyFont="1" applyBorder="1" applyAlignment="1">
      <alignment horizontal="left" vertical="center"/>
    </xf>
    <xf numFmtId="205" fontId="20" fillId="0" borderId="38" xfId="0" applyNumberFormat="1" applyFont="1" applyBorder="1" applyAlignment="1">
      <alignment horizontal="left" vertical="center"/>
    </xf>
    <xf numFmtId="205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204" fontId="22" fillId="0" borderId="39" xfId="0" applyNumberFormat="1" applyFont="1" applyBorder="1" applyAlignment="1">
      <alignment horizontal="center" vertical="center"/>
    </xf>
    <xf numFmtId="204" fontId="22" fillId="0" borderId="40" xfId="0" applyNumberFormat="1" applyFont="1" applyBorder="1" applyAlignment="1">
      <alignment horizontal="center" vertical="center"/>
    </xf>
    <xf numFmtId="0" fontId="22" fillId="0" borderId="41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42" applyNumberFormat="1" applyFont="1" applyAlignment="1" quotePrefix="1">
      <alignment/>
    </xf>
    <xf numFmtId="10" fontId="18" fillId="0" borderId="0" xfId="71" applyNumberFormat="1" applyFont="1" applyAlignment="1" quotePrefix="1">
      <alignment/>
    </xf>
    <xf numFmtId="0" fontId="18" fillId="0" borderId="0" xfId="0" applyFont="1" applyFill="1" applyAlignment="1">
      <alignment/>
    </xf>
    <xf numFmtId="165" fontId="18" fillId="25" borderId="0" xfId="42" applyNumberFormat="1" applyFont="1" applyFill="1" applyAlignment="1">
      <alignment/>
    </xf>
    <xf numFmtId="165" fontId="18" fillId="0" borderId="0" xfId="42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0" fontId="18" fillId="0" borderId="40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165" fontId="18" fillId="0" borderId="0" xfId="42" applyNumberFormat="1" applyFont="1" applyAlignment="1">
      <alignment/>
    </xf>
    <xf numFmtId="165" fontId="27" fillId="0" borderId="0" xfId="42" applyNumberFormat="1" applyFont="1" applyFill="1" applyBorder="1" applyAlignment="1">
      <alignment horizontal="right" wrapText="1"/>
    </xf>
    <xf numFmtId="165" fontId="18" fillId="0" borderId="0" xfId="42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42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71" applyNumberFormat="1" applyFont="1" applyAlignment="1">
      <alignment/>
    </xf>
    <xf numFmtId="49" fontId="28" fillId="0" borderId="0" xfId="0" applyNumberFormat="1" applyFont="1" applyFill="1" applyBorder="1" applyAlignment="1">
      <alignment/>
    </xf>
    <xf numFmtId="165" fontId="28" fillId="0" borderId="0" xfId="42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Alignment="1">
      <alignment horizontal="left"/>
    </xf>
    <xf numFmtId="39" fontId="9" fillId="0" borderId="0" xfId="42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39" fontId="8" fillId="0" borderId="0" xfId="42" applyNumberFormat="1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10" fontId="30" fillId="0" borderId="11" xfId="71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" fontId="19" fillId="0" borderId="0" xfId="71" applyNumberFormat="1" applyFont="1" applyBorder="1" applyAlignment="1">
      <alignment horizontal="center"/>
    </xf>
    <xf numFmtId="1" fontId="31" fillId="0" borderId="0" xfId="71" applyNumberFormat="1" applyFont="1" applyBorder="1" applyAlignment="1">
      <alignment horizontal="center"/>
    </xf>
    <xf numFmtId="10" fontId="31" fillId="0" borderId="0" xfId="71" applyNumberFormat="1" applyFont="1" applyBorder="1" applyAlignment="1">
      <alignment horizontal="center" wrapText="1"/>
    </xf>
    <xf numFmtId="0" fontId="30" fillId="0" borderId="12" xfId="0" applyFont="1" applyBorder="1" applyAlignment="1">
      <alignment/>
    </xf>
    <xf numFmtId="1" fontId="31" fillId="0" borderId="12" xfId="71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 quotePrefix="1">
      <alignment/>
    </xf>
    <xf numFmtId="10" fontId="29" fillId="0" borderId="0" xfId="71" applyNumberFormat="1" applyFont="1" applyAlignment="1" quotePrefix="1">
      <alignment/>
    </xf>
    <xf numFmtId="49" fontId="32" fillId="0" borderId="0" xfId="0" applyNumberFormat="1" applyFont="1" applyFill="1" applyBorder="1" applyAlignment="1">
      <alignment horizontal="left"/>
    </xf>
    <xf numFmtId="167" fontId="32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9" fontId="34" fillId="0" borderId="0" xfId="0" applyNumberFormat="1" applyFont="1" applyFill="1" applyBorder="1" applyAlignment="1">
      <alignment/>
    </xf>
    <xf numFmtId="39" fontId="34" fillId="0" borderId="0" xfId="42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wrapText="1"/>
    </xf>
    <xf numFmtId="39" fontId="20" fillId="0" borderId="15" xfId="42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 wrapText="1"/>
    </xf>
    <xf numFmtId="0" fontId="27" fillId="0" borderId="43" xfId="0" applyFont="1" applyFill="1" applyBorder="1" applyAlignment="1">
      <alignment wrapText="1"/>
    </xf>
    <xf numFmtId="39" fontId="20" fillId="0" borderId="43" xfId="42" applyNumberFormat="1" applyFont="1" applyFill="1" applyBorder="1" applyAlignment="1">
      <alignment horizontal="center"/>
    </xf>
    <xf numFmtId="49" fontId="18" fillId="0" borderId="33" xfId="0" applyNumberFormat="1" applyFont="1" applyBorder="1" applyAlignment="1">
      <alignment horizontal="left"/>
    </xf>
    <xf numFmtId="0" fontId="27" fillId="0" borderId="44" xfId="0" applyFont="1" applyFill="1" applyBorder="1" applyAlignment="1">
      <alignment wrapText="1"/>
    </xf>
    <xf numFmtId="39" fontId="20" fillId="0" borderId="44" xfId="42" applyNumberFormat="1" applyFont="1" applyFill="1" applyBorder="1" applyAlignment="1">
      <alignment horizontal="center"/>
    </xf>
    <xf numFmtId="49" fontId="18" fillId="0" borderId="35" xfId="0" applyNumberFormat="1" applyFont="1" applyBorder="1" applyAlignment="1">
      <alignment horizontal="left"/>
    </xf>
    <xf numFmtId="49" fontId="18" fillId="0" borderId="45" xfId="0" applyNumberFormat="1" applyFont="1" applyBorder="1" applyAlignment="1">
      <alignment horizontal="left"/>
    </xf>
    <xf numFmtId="49" fontId="35" fillId="0" borderId="46" xfId="0" applyNumberFormat="1" applyFont="1" applyBorder="1" applyAlignment="1">
      <alignment horizontal="center"/>
    </xf>
    <xf numFmtId="0" fontId="29" fillId="0" borderId="30" xfId="0" applyFont="1" applyBorder="1" applyAlignment="1">
      <alignment/>
    </xf>
    <xf numFmtId="10" fontId="30" fillId="0" borderId="13" xfId="71" applyNumberFormat="1" applyFont="1" applyBorder="1" applyAlignment="1">
      <alignment horizontal="center"/>
    </xf>
    <xf numFmtId="0" fontId="30" fillId="0" borderId="31" xfId="0" applyFont="1" applyBorder="1" applyAlignment="1">
      <alignment/>
    </xf>
    <xf numFmtId="0" fontId="30" fillId="0" borderId="19" xfId="0" applyFont="1" applyBorder="1" applyAlignment="1">
      <alignment/>
    </xf>
    <xf numFmtId="10" fontId="31" fillId="0" borderId="19" xfId="71" applyNumberFormat="1" applyFont="1" applyBorder="1" applyAlignment="1">
      <alignment horizontal="center" wrapText="1"/>
    </xf>
    <xf numFmtId="0" fontId="30" fillId="0" borderId="32" xfId="0" applyFont="1" applyBorder="1" applyAlignment="1">
      <alignment/>
    </xf>
    <xf numFmtId="0" fontId="31" fillId="0" borderId="14" xfId="0" applyFont="1" applyBorder="1" applyAlignment="1">
      <alignment horizontal="center"/>
    </xf>
    <xf numFmtId="49" fontId="18" fillId="0" borderId="40" xfId="0" applyNumberFormat="1" applyFont="1" applyBorder="1" applyAlignment="1">
      <alignment horizontal="left"/>
    </xf>
    <xf numFmtId="0" fontId="27" fillId="0" borderId="40" xfId="0" applyFont="1" applyFill="1" applyBorder="1" applyAlignment="1">
      <alignment wrapText="1"/>
    </xf>
    <xf numFmtId="39" fontId="20" fillId="0" borderId="40" xfId="42" applyNumberFormat="1" applyFont="1" applyFill="1" applyBorder="1" applyAlignment="1">
      <alignment horizontal="center"/>
    </xf>
    <xf numFmtId="205" fontId="20" fillId="0" borderId="47" xfId="0" applyNumberFormat="1" applyFont="1" applyBorder="1" applyAlignment="1">
      <alignment horizontal="left" vertical="center"/>
    </xf>
    <xf numFmtId="204" fontId="19" fillId="0" borderId="40" xfId="0" applyNumberFormat="1" applyFont="1" applyBorder="1" applyAlignment="1">
      <alignment vertical="center"/>
    </xf>
    <xf numFmtId="0" fontId="19" fillId="0" borderId="40" xfId="0" applyFont="1" applyBorder="1" applyAlignment="1" quotePrefix="1">
      <alignment vertical="center"/>
    </xf>
    <xf numFmtId="0" fontId="19" fillId="0" borderId="40" xfId="0" applyFont="1" applyBorder="1" applyAlignment="1">
      <alignment horizontal="center" vertical="center"/>
    </xf>
    <xf numFmtId="205" fontId="20" fillId="0" borderId="48" xfId="0" applyNumberFormat="1" applyFont="1" applyFill="1" applyBorder="1" applyAlignment="1">
      <alignment horizontal="left" vertical="center"/>
    </xf>
    <xf numFmtId="205" fontId="20" fillId="0" borderId="36" xfId="0" applyNumberFormat="1" applyFont="1" applyFill="1" applyBorder="1" applyAlignment="1">
      <alignment horizontal="left" vertical="center"/>
    </xf>
    <xf numFmtId="205" fontId="20" fillId="0" borderId="38" xfId="0" applyNumberFormat="1" applyFont="1" applyFill="1" applyBorder="1" applyAlignment="1">
      <alignment horizontal="left" vertical="center"/>
    </xf>
    <xf numFmtId="3" fontId="0" fillId="0" borderId="4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165" fontId="18" fillId="0" borderId="11" xfId="42" applyNumberFormat="1" applyFont="1" applyBorder="1" applyAlignment="1" quotePrefix="1">
      <alignment/>
    </xf>
    <xf numFmtId="1" fontId="20" fillId="0" borderId="35" xfId="0" applyNumberFormat="1" applyFont="1" applyBorder="1" applyAlignment="1">
      <alignment horizontal="left" vertical="center"/>
    </xf>
    <xf numFmtId="39" fontId="20" fillId="0" borderId="21" xfId="42" applyNumberFormat="1" applyFont="1" applyFill="1" applyBorder="1" applyAlignment="1">
      <alignment horizontal="center"/>
    </xf>
    <xf numFmtId="39" fontId="20" fillId="0" borderId="50" xfId="42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5" fontId="52" fillId="0" borderId="15" xfId="42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165" fontId="52" fillId="0" borderId="49" xfId="42" applyNumberFormat="1" applyFont="1" applyFill="1" applyBorder="1" applyAlignment="1">
      <alignment horizontal="right"/>
    </xf>
    <xf numFmtId="0" fontId="73" fillId="0" borderId="40" xfId="0" applyFont="1" applyFill="1" applyBorder="1" applyAlignment="1">
      <alignment wrapText="1"/>
    </xf>
    <xf numFmtId="39" fontId="74" fillId="0" borderId="40" xfId="42" applyNumberFormat="1" applyFont="1" applyFill="1" applyBorder="1" applyAlignment="1">
      <alignment horizontal="center"/>
    </xf>
    <xf numFmtId="39" fontId="74" fillId="0" borderId="23" xfId="42" applyNumberFormat="1" applyFont="1" applyFill="1" applyBorder="1" applyAlignment="1">
      <alignment horizontal="center"/>
    </xf>
    <xf numFmtId="39" fontId="20" fillId="0" borderId="51" xfId="42" applyNumberFormat="1" applyFont="1" applyFill="1" applyBorder="1" applyAlignment="1">
      <alignment horizontal="center"/>
    </xf>
    <xf numFmtId="39" fontId="20" fillId="0" borderId="52" xfId="42" applyNumberFormat="1" applyFont="1" applyFill="1" applyBorder="1" applyAlignment="1">
      <alignment horizontal="center"/>
    </xf>
    <xf numFmtId="39" fontId="20" fillId="0" borderId="53" xfId="42" applyNumberFormat="1" applyFont="1" applyFill="1" applyBorder="1" applyAlignment="1">
      <alignment horizontal="center"/>
    </xf>
    <xf numFmtId="39" fontId="20" fillId="0" borderId="20" xfId="42" applyNumberFormat="1" applyFont="1" applyFill="1" applyBorder="1" applyAlignment="1">
      <alignment horizontal="center"/>
    </xf>
    <xf numFmtId="165" fontId="52" fillId="0" borderId="44" xfId="42" applyNumberFormat="1" applyFont="1" applyFill="1" applyBorder="1" applyAlignment="1">
      <alignment horizontal="right"/>
    </xf>
    <xf numFmtId="165" fontId="9" fillId="0" borderId="44" xfId="0" applyNumberFormat="1" applyFont="1" applyFill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4" xfId="42" applyNumberFormat="1" applyFont="1" applyFill="1" applyBorder="1" applyAlignment="1">
      <alignment/>
    </xf>
    <xf numFmtId="39" fontId="9" fillId="0" borderId="53" xfId="42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5" xfId="42" applyNumberFormat="1" applyFont="1" applyFill="1" applyBorder="1" applyAlignment="1">
      <alignment/>
    </xf>
    <xf numFmtId="39" fontId="9" fillId="0" borderId="51" xfId="42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vertical="center"/>
    </xf>
    <xf numFmtId="39" fontId="8" fillId="0" borderId="51" xfId="42" applyNumberFormat="1" applyFont="1" applyFill="1" applyBorder="1" applyAlignment="1">
      <alignment horizontal="center"/>
    </xf>
    <xf numFmtId="165" fontId="9" fillId="0" borderId="43" xfId="0" applyNumberFormat="1" applyFont="1" applyFill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9" xfId="42" applyNumberFormat="1" applyFont="1" applyFill="1" applyBorder="1" applyAlignment="1">
      <alignment/>
    </xf>
    <xf numFmtId="39" fontId="9" fillId="0" borderId="52" xfId="42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165" fontId="9" fillId="0" borderId="40" xfId="42" applyNumberFormat="1" applyFont="1" applyFill="1" applyBorder="1" applyAlignment="1">
      <alignment/>
    </xf>
    <xf numFmtId="39" fontId="9" fillId="0" borderId="40" xfId="42" applyNumberFormat="1" applyFont="1" applyFill="1" applyBorder="1" applyAlignment="1">
      <alignment horizontal="center"/>
    </xf>
    <xf numFmtId="165" fontId="53" fillId="0" borderId="23" xfId="0" applyNumberFormat="1" applyFont="1" applyBorder="1" applyAlignment="1">
      <alignment horizontal="center" vertical="center"/>
    </xf>
    <xf numFmtId="165" fontId="53" fillId="0" borderId="23" xfId="42" applyNumberFormat="1" applyFont="1" applyFill="1" applyBorder="1" applyAlignment="1">
      <alignment/>
    </xf>
    <xf numFmtId="39" fontId="53" fillId="0" borderId="20" xfId="42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/>
    </xf>
    <xf numFmtId="165" fontId="2" fillId="0" borderId="44" xfId="42" applyNumberFormat="1" applyFont="1" applyFill="1" applyBorder="1" applyAlignment="1">
      <alignment horizontal="right"/>
    </xf>
    <xf numFmtId="206" fontId="0" fillId="0" borderId="44" xfId="0" applyNumberFormat="1" applyFont="1" applyFill="1" applyBorder="1" applyAlignment="1">
      <alignment horizontal="center" vertical="center"/>
    </xf>
    <xf numFmtId="206" fontId="0" fillId="0" borderId="44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5" fontId="2" fillId="0" borderId="15" xfId="42" applyNumberFormat="1" applyFont="1" applyFill="1" applyBorder="1" applyAlignment="1">
      <alignment horizontal="right"/>
    </xf>
    <xf numFmtId="206" fontId="0" fillId="0" borderId="15" xfId="0" applyNumberFormat="1" applyFont="1" applyFill="1" applyBorder="1" applyAlignment="1">
      <alignment horizontal="center" vertical="center"/>
    </xf>
    <xf numFmtId="206" fontId="0" fillId="0" borderId="15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206" fontId="0" fillId="0" borderId="15" xfId="42" applyNumberFormat="1" applyFont="1" applyFill="1" applyBorder="1" applyAlignment="1">
      <alignment horizontal="right" vertical="center"/>
    </xf>
    <xf numFmtId="206" fontId="0" fillId="0" borderId="15" xfId="42" applyNumberFormat="1" applyFont="1" applyFill="1" applyBorder="1" applyAlignment="1">
      <alignment horizontal="center" vertical="center"/>
    </xf>
    <xf numFmtId="43" fontId="0" fillId="0" borderId="51" xfId="42" applyNumberFormat="1" applyFont="1" applyFill="1" applyBorder="1" applyAlignment="1">
      <alignment horizontal="center" vertical="center"/>
    </xf>
    <xf numFmtId="43" fontId="0" fillId="0" borderId="51" xfId="0" applyNumberFormat="1" applyFont="1" applyFill="1" applyBorder="1" applyAlignment="1">
      <alignment horizontal="center" vertical="center"/>
    </xf>
    <xf numFmtId="206" fontId="0" fillId="0" borderId="15" xfId="42" applyNumberFormat="1" applyFont="1" applyFill="1" applyBorder="1" applyAlignment="1">
      <alignment vertical="center"/>
    </xf>
    <xf numFmtId="43" fontId="0" fillId="0" borderId="51" xfId="0" applyNumberFormat="1" applyFont="1" applyFill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206" fontId="0" fillId="0" borderId="15" xfId="0" applyNumberFormat="1" applyFont="1" applyFill="1" applyBorder="1" applyAlignment="1">
      <alignment horizontal="right" vertical="center"/>
    </xf>
    <xf numFmtId="165" fontId="2" fillId="0" borderId="49" xfId="42" applyNumberFormat="1" applyFont="1" applyFill="1" applyBorder="1" applyAlignment="1">
      <alignment horizontal="right"/>
    </xf>
    <xf numFmtId="37" fontId="0" fillId="0" borderId="49" xfId="0" applyNumberFormat="1" applyFont="1" applyFill="1" applyBorder="1" applyAlignment="1">
      <alignment horizontal="right" vertical="center"/>
    </xf>
    <xf numFmtId="206" fontId="0" fillId="0" borderId="4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206" fontId="0" fillId="0" borderId="12" xfId="0" applyNumberFormat="1" applyFont="1" applyBorder="1" applyAlignment="1">
      <alignment horizontal="center" vertical="center"/>
    </xf>
    <xf numFmtId="206" fontId="0" fillId="0" borderId="12" xfId="42" applyNumberFormat="1" applyFont="1" applyFill="1" applyBorder="1" applyAlignment="1">
      <alignment horizontal="center" vertical="center"/>
    </xf>
    <xf numFmtId="206" fontId="0" fillId="0" borderId="12" xfId="46" applyNumberFormat="1" applyFont="1" applyFill="1" applyBorder="1" applyAlignment="1">
      <alignment horizontal="center" vertical="center"/>
    </xf>
    <xf numFmtId="206" fontId="2" fillId="0" borderId="12" xfId="0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06" fontId="23" fillId="0" borderId="23" xfId="42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vertical="center" wrapText="1"/>
    </xf>
    <xf numFmtId="165" fontId="2" fillId="0" borderId="0" xfId="42" applyNumberFormat="1" applyFont="1" applyFill="1" applyAlignment="1">
      <alignment horizontal="right"/>
    </xf>
    <xf numFmtId="206" fontId="0" fillId="0" borderId="5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205" fontId="9" fillId="0" borderId="54" xfId="0" applyNumberFormat="1" applyFont="1" applyBorder="1" applyAlignment="1">
      <alignment horizontal="left" vertical="center"/>
    </xf>
    <xf numFmtId="205" fontId="9" fillId="0" borderId="55" xfId="0" applyNumberFormat="1" applyFont="1" applyBorder="1" applyAlignment="1">
      <alignment horizontal="left" vertical="center"/>
    </xf>
    <xf numFmtId="0" fontId="54" fillId="0" borderId="44" xfId="0" applyFont="1" applyFill="1" applyBorder="1" applyAlignment="1">
      <alignment wrapText="1"/>
    </xf>
    <xf numFmtId="205" fontId="9" fillId="0" borderId="56" xfId="0" applyNumberFormat="1" applyFont="1" applyFill="1" applyBorder="1" applyAlignment="1">
      <alignment horizontal="left" vertical="center"/>
    </xf>
    <xf numFmtId="205" fontId="9" fillId="0" borderId="57" xfId="0" applyNumberFormat="1" applyFont="1" applyFill="1" applyBorder="1" applyAlignment="1">
      <alignment horizontal="left" vertical="center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left" wrapText="1"/>
    </xf>
    <xf numFmtId="205" fontId="9" fillId="0" borderId="58" xfId="0" applyNumberFormat="1" applyFont="1" applyBorder="1" applyAlignment="1">
      <alignment horizontal="left" vertical="center"/>
    </xf>
    <xf numFmtId="205" fontId="9" fillId="0" borderId="59" xfId="0" applyNumberFormat="1" applyFont="1" applyBorder="1" applyAlignment="1">
      <alignment horizontal="left" vertical="center"/>
    </xf>
    <xf numFmtId="0" fontId="54" fillId="0" borderId="49" xfId="0" applyFont="1" applyFill="1" applyBorder="1" applyAlignment="1">
      <alignment wrapText="1"/>
    </xf>
    <xf numFmtId="49" fontId="55" fillId="0" borderId="40" xfId="0" applyNumberFormat="1" applyFont="1" applyBorder="1" applyAlignment="1">
      <alignment horizontal="center"/>
    </xf>
    <xf numFmtId="0" fontId="54" fillId="0" borderId="12" xfId="0" applyFont="1" applyFill="1" applyBorder="1" applyAlignment="1">
      <alignment wrapText="1"/>
    </xf>
    <xf numFmtId="49" fontId="56" fillId="0" borderId="46" xfId="0" applyNumberFormat="1" applyFont="1" applyBorder="1" applyAlignment="1">
      <alignment horizontal="center"/>
    </xf>
    <xf numFmtId="49" fontId="56" fillId="0" borderId="41" xfId="0" applyNumberFormat="1" applyFont="1" applyBorder="1" applyAlignment="1">
      <alignment horizontal="center"/>
    </xf>
    <xf numFmtId="0" fontId="56" fillId="0" borderId="41" xfId="0" applyFont="1" applyFill="1" applyBorder="1" applyAlignment="1">
      <alignment wrapText="1"/>
    </xf>
    <xf numFmtId="0" fontId="55" fillId="0" borderId="30" xfId="0" applyFont="1" applyBorder="1" applyAlignment="1">
      <alignment/>
    </xf>
    <xf numFmtId="0" fontId="55" fillId="0" borderId="11" xfId="0" applyFont="1" applyBorder="1" applyAlignment="1">
      <alignment/>
    </xf>
    <xf numFmtId="165" fontId="55" fillId="0" borderId="11" xfId="42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0" fontId="10" fillId="0" borderId="13" xfId="71" applyNumberFormat="1" applyFont="1" applyBorder="1" applyAlignment="1">
      <alignment horizontal="center"/>
    </xf>
    <xf numFmtId="0" fontId="55" fillId="0" borderId="1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165" fontId="55" fillId="0" borderId="0" xfId="42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0" fontId="55" fillId="0" borderId="19" xfId="71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19" xfId="71" applyNumberFormat="1" applyFont="1" applyBorder="1" applyAlignment="1">
      <alignment horizontal="center"/>
    </xf>
    <xf numFmtId="165" fontId="10" fillId="0" borderId="0" xfId="42" applyNumberFormat="1" applyFont="1" applyBorder="1" applyAlignment="1">
      <alignment horizontal="center"/>
    </xf>
    <xf numFmtId="0" fontId="55" fillId="0" borderId="19" xfId="0" applyFont="1" applyBorder="1" applyAlignment="1">
      <alignment/>
    </xf>
    <xf numFmtId="165" fontId="8" fillId="0" borderId="0" xfId="42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19" xfId="71" applyNumberFormat="1" applyFont="1" applyBorder="1" applyAlignment="1">
      <alignment horizontal="center" wrapText="1"/>
    </xf>
    <xf numFmtId="165" fontId="10" fillId="0" borderId="0" xfId="42" applyNumberFormat="1" applyFont="1" applyBorder="1" applyAlignment="1">
      <alignment horizontal="center" wrapText="1"/>
    </xf>
    <xf numFmtId="9" fontId="10" fillId="0" borderId="19" xfId="71" applyFont="1" applyBorder="1" applyAlignment="1">
      <alignment horizontal="center"/>
    </xf>
    <xf numFmtId="0" fontId="10" fillId="0" borderId="32" xfId="0" applyFont="1" applyBorder="1" applyAlignment="1">
      <alignment/>
    </xf>
    <xf numFmtId="165" fontId="10" fillId="0" borderId="12" xfId="42" applyNumberFormat="1" applyFont="1" applyBorder="1" applyAlignment="1">
      <alignment horizontal="center" wrapText="1"/>
    </xf>
    <xf numFmtId="165" fontId="55" fillId="0" borderId="12" xfId="42" applyNumberFormat="1" applyFont="1" applyBorder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/>
    </xf>
    <xf numFmtId="10" fontId="55" fillId="0" borderId="14" xfId="71" applyNumberFormat="1" applyFont="1" applyBorder="1" applyAlignment="1">
      <alignment horizontal="center" wrapText="1"/>
    </xf>
    <xf numFmtId="9" fontId="10" fillId="0" borderId="14" xfId="71" applyFont="1" applyBorder="1" applyAlignment="1">
      <alignment horizontal="center"/>
    </xf>
    <xf numFmtId="0" fontId="57" fillId="0" borderId="55" xfId="0" applyFont="1" applyFill="1" applyBorder="1" applyAlignment="1">
      <alignment vertical="center" wrapText="1"/>
    </xf>
    <xf numFmtId="0" fontId="57" fillId="0" borderId="36" xfId="0" applyFont="1" applyFill="1" applyBorder="1" applyAlignment="1">
      <alignment vertical="center" wrapText="1"/>
    </xf>
    <xf numFmtId="0" fontId="57" fillId="0" borderId="36" xfId="0" applyFont="1" applyFill="1" applyBorder="1" applyAlignment="1">
      <alignment horizontal="left" vertical="center" wrapText="1"/>
    </xf>
    <xf numFmtId="0" fontId="57" fillId="0" borderId="38" xfId="0" applyFont="1" applyFill="1" applyBorder="1" applyAlignment="1">
      <alignment vertical="center" wrapText="1"/>
    </xf>
    <xf numFmtId="0" fontId="58" fillId="0" borderId="0" xfId="65" applyFont="1" applyBorder="1" applyAlignment="1">
      <alignment horizontal="center"/>
      <protection/>
    </xf>
    <xf numFmtId="0" fontId="20" fillId="0" borderId="0" xfId="65" applyFont="1">
      <alignment/>
      <protection/>
    </xf>
    <xf numFmtId="0" fontId="59" fillId="0" borderId="0" xfId="65" applyFont="1">
      <alignment/>
      <protection/>
    </xf>
    <xf numFmtId="0" fontId="60" fillId="0" borderId="0" xfId="65" applyFont="1" applyBorder="1" applyAlignment="1">
      <alignment horizontal="center" vertical="top"/>
      <protection/>
    </xf>
    <xf numFmtId="42" fontId="58" fillId="0" borderId="0" xfId="65" applyNumberFormat="1" applyFont="1" applyBorder="1" applyAlignment="1">
      <alignment horizontal="center"/>
      <protection/>
    </xf>
    <xf numFmtId="0" fontId="61" fillId="0" borderId="60" xfId="65" applyFont="1" applyBorder="1" applyAlignment="1">
      <alignment horizontal="center"/>
      <protection/>
    </xf>
    <xf numFmtId="0" fontId="61" fillId="0" borderId="60" xfId="65" applyFont="1" applyBorder="1">
      <alignment/>
      <protection/>
    </xf>
    <xf numFmtId="42" fontId="61" fillId="0" borderId="60" xfId="65" applyNumberFormat="1" applyFont="1" applyBorder="1" applyAlignment="1">
      <alignment horizontal="center"/>
      <protection/>
    </xf>
    <xf numFmtId="6" fontId="61" fillId="0" borderId="60" xfId="65" applyNumberFormat="1" applyFont="1" applyBorder="1" applyAlignment="1">
      <alignment horizontal="center"/>
      <protection/>
    </xf>
    <xf numFmtId="6" fontId="61" fillId="0" borderId="61" xfId="65" applyNumberFormat="1" applyFont="1" applyBorder="1" applyAlignment="1">
      <alignment horizontal="center"/>
      <protection/>
    </xf>
    <xf numFmtId="0" fontId="61" fillId="0" borderId="61" xfId="65" applyFont="1" applyBorder="1" applyAlignment="1">
      <alignment horizontal="center"/>
      <protection/>
    </xf>
    <xf numFmtId="0" fontId="61" fillId="0" borderId="0" xfId="65" applyFont="1" applyBorder="1" applyAlignment="1">
      <alignment horizontal="center"/>
      <protection/>
    </xf>
    <xf numFmtId="0" fontId="19" fillId="0" borderId="0" xfId="65" applyFont="1">
      <alignment/>
      <protection/>
    </xf>
    <xf numFmtId="0" fontId="61" fillId="0" borderId="0" xfId="65" applyFont="1">
      <alignment/>
      <protection/>
    </xf>
    <xf numFmtId="0" fontId="61" fillId="0" borderId="62" xfId="65" applyFont="1" applyBorder="1" applyAlignment="1">
      <alignment horizontal="center" vertical="top"/>
      <protection/>
    </xf>
    <xf numFmtId="0" fontId="61" fillId="0" borderId="62" xfId="65" applyFont="1" applyBorder="1" applyAlignment="1">
      <alignment vertical="top"/>
      <protection/>
    </xf>
    <xf numFmtId="42" fontId="61" fillId="0" borderId="62" xfId="65" applyNumberFormat="1" applyFont="1" applyBorder="1" applyAlignment="1">
      <alignment horizontal="center" vertical="top"/>
      <protection/>
    </xf>
    <xf numFmtId="6" fontId="61" fillId="0" borderId="62" xfId="65" applyNumberFormat="1" applyFont="1" applyBorder="1" applyAlignment="1">
      <alignment horizontal="center" vertical="top"/>
      <protection/>
    </xf>
    <xf numFmtId="6" fontId="61" fillId="0" borderId="63" xfId="65" applyNumberFormat="1" applyFont="1" applyBorder="1" applyAlignment="1">
      <alignment horizontal="center" vertical="top"/>
      <protection/>
    </xf>
    <xf numFmtId="0" fontId="61" fillId="0" borderId="63" xfId="65" applyFont="1" applyBorder="1" applyAlignment="1">
      <alignment horizontal="center" vertical="top"/>
      <protection/>
    </xf>
    <xf numFmtId="0" fontId="61" fillId="0" borderId="0" xfId="65" applyFont="1" applyBorder="1" applyAlignment="1">
      <alignment horizontal="center" vertical="top"/>
      <protection/>
    </xf>
    <xf numFmtId="0" fontId="19" fillId="0" borderId="0" xfId="65" applyFont="1" applyAlignment="1">
      <alignment vertical="top"/>
      <protection/>
    </xf>
    <xf numFmtId="0" fontId="61" fillId="0" borderId="0" xfId="65" applyFont="1" applyAlignment="1">
      <alignment vertical="top"/>
      <protection/>
    </xf>
    <xf numFmtId="0" fontId="62" fillId="0" borderId="29" xfId="67" applyFont="1" applyFill="1" applyBorder="1" applyAlignment="1">
      <alignment horizontal="center" wrapText="1"/>
      <protection/>
    </xf>
    <xf numFmtId="0" fontId="62" fillId="0" borderId="64" xfId="67" applyFont="1" applyFill="1" applyBorder="1" applyAlignment="1">
      <alignment wrapText="1"/>
      <protection/>
    </xf>
    <xf numFmtId="42" fontId="62" fillId="0" borderId="64" xfId="67" applyNumberFormat="1" applyFont="1" applyFill="1" applyBorder="1" applyAlignment="1">
      <alignment horizontal="right" wrapText="1"/>
      <protection/>
    </xf>
    <xf numFmtId="2" fontId="30" fillId="0" borderId="64" xfId="48" applyNumberFormat="1" applyFont="1" applyBorder="1" applyAlignment="1">
      <alignment horizontal="center"/>
    </xf>
    <xf numFmtId="6" fontId="62" fillId="0" borderId="0" xfId="65" applyNumberFormat="1" applyFont="1">
      <alignment/>
      <protection/>
    </xf>
    <xf numFmtId="0" fontId="21" fillId="0" borderId="0" xfId="65" applyFont="1">
      <alignment/>
      <protection/>
    </xf>
    <xf numFmtId="0" fontId="62" fillId="0" borderId="0" xfId="65" applyFont="1">
      <alignment/>
      <protection/>
    </xf>
    <xf numFmtId="0" fontId="62" fillId="0" borderId="64" xfId="67" applyFont="1" applyFill="1" applyBorder="1" applyAlignment="1">
      <alignment horizontal="center" wrapText="1"/>
      <protection/>
    </xf>
    <xf numFmtId="0" fontId="62" fillId="0" borderId="29" xfId="67" applyFont="1" applyFill="1" applyBorder="1" applyAlignment="1" quotePrefix="1">
      <alignment horizontal="center" wrapText="1"/>
      <protection/>
    </xf>
    <xf numFmtId="0" fontId="62" fillId="0" borderId="64" xfId="67" applyFont="1" applyFill="1" applyBorder="1" applyAlignment="1" quotePrefix="1">
      <alignment horizontal="center" wrapText="1"/>
      <protection/>
    </xf>
    <xf numFmtId="0" fontId="19" fillId="0" borderId="0" xfId="65" applyFont="1" applyAlignment="1">
      <alignment horizontal="center"/>
      <protection/>
    </xf>
    <xf numFmtId="165" fontId="20" fillId="0" borderId="26" xfId="44" applyNumberFormat="1" applyFont="1" applyBorder="1" applyAlignment="1">
      <alignment/>
    </xf>
    <xf numFmtId="165" fontId="20" fillId="0" borderId="65" xfId="44" applyNumberFormat="1" applyFont="1" applyBorder="1" applyAlignment="1">
      <alignment/>
    </xf>
    <xf numFmtId="165" fontId="20" fillId="0" borderId="66" xfId="44" applyNumberFormat="1" applyFont="1" applyBorder="1" applyAlignment="1">
      <alignment/>
    </xf>
    <xf numFmtId="165" fontId="20" fillId="0" borderId="28" xfId="44" applyNumberFormat="1" applyFont="1" applyBorder="1" applyAlignment="1">
      <alignment/>
    </xf>
    <xf numFmtId="165" fontId="20" fillId="0" borderId="67" xfId="44" applyNumberFormat="1" applyFont="1" applyBorder="1" applyAlignment="1">
      <alignment/>
    </xf>
    <xf numFmtId="165" fontId="20" fillId="0" borderId="68" xfId="44" applyNumberFormat="1" applyFont="1" applyBorder="1" applyAlignment="1">
      <alignment/>
    </xf>
    <xf numFmtId="0" fontId="2" fillId="0" borderId="0" xfId="65">
      <alignment/>
      <protection/>
    </xf>
    <xf numFmtId="0" fontId="18" fillId="0" borderId="0" xfId="65" applyFont="1">
      <alignment/>
      <protection/>
    </xf>
    <xf numFmtId="0" fontId="27" fillId="0" borderId="0" xfId="65" applyFont="1">
      <alignment/>
      <protection/>
    </xf>
    <xf numFmtId="0" fontId="63" fillId="0" borderId="0" xfId="65" applyFont="1" applyAlignment="1">
      <alignment horizontal="center"/>
      <protection/>
    </xf>
    <xf numFmtId="0" fontId="63" fillId="0" borderId="0" xfId="65" applyFont="1">
      <alignment/>
      <protection/>
    </xf>
    <xf numFmtId="42" fontId="63" fillId="0" borderId="0" xfId="44" applyNumberFormat="1" applyFont="1" applyAlignment="1">
      <alignment/>
    </xf>
    <xf numFmtId="165" fontId="63" fillId="0" borderId="0" xfId="44" applyNumberFormat="1" applyFont="1" applyAlignment="1">
      <alignment/>
    </xf>
    <xf numFmtId="43" fontId="59" fillId="0" borderId="0" xfId="44" applyFont="1" applyAlignment="1">
      <alignment/>
    </xf>
    <xf numFmtId="0" fontId="75" fillId="0" borderId="0" xfId="65" applyFont="1" applyBorder="1" applyAlignment="1">
      <alignment horizontal="center"/>
      <protection/>
    </xf>
    <xf numFmtId="43" fontId="61" fillId="0" borderId="0" xfId="44" applyFont="1" applyAlignment="1">
      <alignment/>
    </xf>
    <xf numFmtId="43" fontId="61" fillId="0" borderId="0" xfId="44" applyFont="1" applyAlignment="1">
      <alignment vertical="top"/>
    </xf>
    <xf numFmtId="0" fontId="63" fillId="0" borderId="29" xfId="67" applyFont="1" applyFill="1" applyBorder="1" applyAlignment="1">
      <alignment horizontal="center" wrapText="1"/>
      <protection/>
    </xf>
    <xf numFmtId="0" fontId="63" fillId="0" borderId="64" xfId="67" applyFont="1" applyFill="1" applyBorder="1" applyAlignment="1">
      <alignment wrapText="1"/>
      <protection/>
    </xf>
    <xf numFmtId="2" fontId="59" fillId="0" borderId="64" xfId="48" applyNumberFormat="1" applyFont="1" applyBorder="1" applyAlignment="1">
      <alignment horizontal="center"/>
    </xf>
    <xf numFmtId="174" fontId="61" fillId="0" borderId="64" xfId="48" applyNumberFormat="1" applyFont="1" applyBorder="1" applyAlignment="1">
      <alignment horizontal="center"/>
    </xf>
    <xf numFmtId="43" fontId="63" fillId="0" borderId="0" xfId="44" applyFont="1" applyAlignment="1">
      <alignment/>
    </xf>
    <xf numFmtId="0" fontId="63" fillId="0" borderId="64" xfId="67" applyFont="1" applyFill="1" applyBorder="1" applyAlignment="1">
      <alignment horizontal="center" wrapText="1"/>
      <protection/>
    </xf>
    <xf numFmtId="0" fontId="63" fillId="0" borderId="29" xfId="67" applyFont="1" applyFill="1" applyBorder="1" applyAlignment="1" quotePrefix="1">
      <alignment horizontal="center" wrapText="1"/>
      <protection/>
    </xf>
    <xf numFmtId="0" fontId="63" fillId="0" borderId="64" xfId="67" applyFont="1" applyFill="1" applyBorder="1" applyAlignment="1" quotePrefix="1">
      <alignment horizontal="center" wrapText="1"/>
      <protection/>
    </xf>
    <xf numFmtId="0" fontId="66" fillId="0" borderId="0" xfId="66" applyFont="1">
      <alignment/>
      <protection/>
    </xf>
    <xf numFmtId="0" fontId="67" fillId="0" borderId="0" xfId="66" applyFont="1" applyBorder="1" applyAlignment="1">
      <alignment horizontal="center" vertical="top"/>
      <protection/>
    </xf>
    <xf numFmtId="0" fontId="60" fillId="0" borderId="0" xfId="66" applyFont="1" applyBorder="1" applyAlignment="1">
      <alignment horizontal="center" vertical="top"/>
      <protection/>
    </xf>
    <xf numFmtId="0" fontId="59" fillId="0" borderId="0" xfId="66" applyFont="1">
      <alignment/>
      <protection/>
    </xf>
    <xf numFmtId="0" fontId="61" fillId="0" borderId="60" xfId="66" applyFont="1" applyBorder="1" applyAlignment="1">
      <alignment horizontal="center"/>
      <protection/>
    </xf>
    <xf numFmtId="0" fontId="61" fillId="0" borderId="60" xfId="66" applyFont="1" applyBorder="1">
      <alignment/>
      <protection/>
    </xf>
    <xf numFmtId="0" fontId="61" fillId="0" borderId="61" xfId="66" applyFont="1" applyBorder="1" applyAlignment="1">
      <alignment horizontal="center"/>
      <protection/>
    </xf>
    <xf numFmtId="0" fontId="61" fillId="0" borderId="0" xfId="66" applyFont="1">
      <alignment/>
      <protection/>
    </xf>
    <xf numFmtId="0" fontId="61" fillId="0" borderId="62" xfId="66" applyFont="1" applyBorder="1" applyAlignment="1">
      <alignment horizontal="center" vertical="top"/>
      <protection/>
    </xf>
    <xf numFmtId="0" fontId="61" fillId="0" borderId="62" xfId="66" applyFont="1" applyBorder="1" applyAlignment="1">
      <alignment vertical="top"/>
      <protection/>
    </xf>
    <xf numFmtId="0" fontId="61" fillId="0" borderId="63" xfId="66" applyFont="1" applyBorder="1" applyAlignment="1">
      <alignment horizontal="center" vertical="top"/>
      <protection/>
    </xf>
    <xf numFmtId="0" fontId="61" fillId="0" borderId="0" xfId="66" applyFont="1" applyAlignment="1">
      <alignment vertical="top"/>
      <protection/>
    </xf>
    <xf numFmtId="0" fontId="21" fillId="0" borderId="29" xfId="67" applyFont="1" applyFill="1" applyBorder="1" applyAlignment="1">
      <alignment horizontal="center" wrapText="1"/>
      <protection/>
    </xf>
    <xf numFmtId="0" fontId="21" fillId="0" borderId="64" xfId="67" applyFont="1" applyFill="1" applyBorder="1" applyAlignment="1">
      <alignment wrapText="1"/>
      <protection/>
    </xf>
    <xf numFmtId="2" fontId="19" fillId="0" borderId="64" xfId="49" applyNumberFormat="1" applyFont="1" applyBorder="1" applyAlignment="1">
      <alignment horizontal="center"/>
    </xf>
    <xf numFmtId="0" fontId="63" fillId="0" borderId="0" xfId="66" applyFont="1">
      <alignment/>
      <protection/>
    </xf>
    <xf numFmtId="0" fontId="21" fillId="0" borderId="64" xfId="67" applyFont="1" applyFill="1" applyBorder="1" applyAlignment="1">
      <alignment horizontal="center" wrapText="1"/>
      <protection/>
    </xf>
    <xf numFmtId="0" fontId="21" fillId="0" borderId="29" xfId="67" applyFont="1" applyFill="1" applyBorder="1" applyAlignment="1" quotePrefix="1">
      <alignment horizontal="center" wrapText="1"/>
      <protection/>
    </xf>
    <xf numFmtId="0" fontId="21" fillId="0" borderId="64" xfId="67" applyFont="1" applyFill="1" applyBorder="1" applyAlignment="1" quotePrefix="1">
      <alignment horizontal="center" wrapText="1"/>
      <protection/>
    </xf>
    <xf numFmtId="0" fontId="63" fillId="0" borderId="0" xfId="66" applyFont="1" applyAlignment="1">
      <alignment horizontal="center"/>
      <protection/>
    </xf>
    <xf numFmtId="165" fontId="63" fillId="0" borderId="0" xfId="45" applyNumberFormat="1" applyFont="1" applyAlignment="1">
      <alignment/>
    </xf>
    <xf numFmtId="167" fontId="18" fillId="0" borderId="0" xfId="66" applyNumberFormat="1" applyFont="1" applyAlignment="1">
      <alignment horizontal="left"/>
      <protection/>
    </xf>
    <xf numFmtId="0" fontId="18" fillId="0" borderId="0" xfId="66" applyFont="1">
      <alignment/>
      <protection/>
    </xf>
    <xf numFmtId="49" fontId="32" fillId="0" borderId="0" xfId="63" applyNumberFormat="1" applyFont="1" applyFill="1" applyBorder="1" applyAlignment="1">
      <alignment horizontal="left"/>
      <protection/>
    </xf>
    <xf numFmtId="167" fontId="32" fillId="0" borderId="0" xfId="63" applyNumberFormat="1" applyFont="1" applyAlignment="1">
      <alignment horizontal="left"/>
      <protection/>
    </xf>
    <xf numFmtId="10" fontId="7" fillId="0" borderId="0" xfId="72" applyNumberFormat="1" applyFont="1" applyAlignment="1">
      <alignment/>
    </xf>
    <xf numFmtId="0" fontId="33" fillId="0" borderId="0" xfId="63" applyFont="1">
      <alignment/>
      <protection/>
    </xf>
    <xf numFmtId="0" fontId="32" fillId="0" borderId="0" xfId="63" applyFont="1">
      <alignment/>
      <protection/>
    </xf>
    <xf numFmtId="49" fontId="34" fillId="0" borderId="0" xfId="63" applyNumberFormat="1" applyFont="1" applyFill="1" applyBorder="1">
      <alignment/>
      <protection/>
    </xf>
    <xf numFmtId="39" fontId="34" fillId="0" borderId="0" xfId="45" applyNumberFormat="1" applyFont="1" applyFill="1" applyBorder="1" applyAlignment="1">
      <alignment horizontal="center"/>
    </xf>
    <xf numFmtId="0" fontId="58" fillId="0" borderId="0" xfId="65" applyFont="1" applyBorder="1" applyAlignment="1">
      <alignment horizontal="center"/>
      <protection/>
    </xf>
    <xf numFmtId="0" fontId="60" fillId="0" borderId="0" xfId="65" applyFont="1" applyBorder="1" applyAlignment="1">
      <alignment horizontal="center" vertical="top"/>
      <protection/>
    </xf>
    <xf numFmtId="0" fontId="61" fillId="0" borderId="60" xfId="65" applyFont="1" applyBorder="1" applyAlignment="1">
      <alignment horizontal="center" wrapText="1"/>
      <protection/>
    </xf>
    <xf numFmtId="0" fontId="21" fillId="0" borderId="62" xfId="65" applyFont="1" applyBorder="1" applyAlignment="1">
      <alignment horizontal="center" wrapText="1"/>
      <protection/>
    </xf>
    <xf numFmtId="0" fontId="1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5" fillId="0" borderId="0" xfId="66" applyFont="1" applyBorder="1" applyAlignment="1">
      <alignment horizontal="center"/>
      <protection/>
    </xf>
    <xf numFmtId="0" fontId="67" fillId="0" borderId="0" xfId="66" applyFont="1" applyBorder="1" applyAlignment="1">
      <alignment horizontal="center" vertical="top"/>
      <protection/>
    </xf>
    <xf numFmtId="0" fontId="11" fillId="0" borderId="12" xfId="0" applyFont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_ep_loss_reserves_06_rev5_16" xfId="66"/>
    <cellStyle name="Normal_Sheet1" xfId="67"/>
    <cellStyle name="Normal_Tbl_2004LossRSVratios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8515625" style="0" customWidth="1"/>
    <col min="4" max="4" width="20.7109375" style="0" customWidth="1"/>
    <col min="5" max="5" width="15.1406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sheetProtection/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zoomScalePageLayoutView="0" workbookViewId="0" topLeftCell="A1">
      <selection activeCell="D2" sqref="D2"/>
    </sheetView>
  </sheetViews>
  <sheetFormatPr defaultColWidth="9.1406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zoomScalePageLayoutView="0" workbookViewId="0" topLeftCell="A1">
      <selection activeCell="A1" sqref="A1"/>
    </sheetView>
  </sheetViews>
  <sheetFormatPr defaultColWidth="9.140625" defaultRowHeight="12.75"/>
  <cols>
    <col min="1" max="4" width="14.00390625" style="4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zoomScalePageLayoutView="0" workbookViewId="0" topLeftCell="A1">
      <selection activeCell="C1" sqref="C1"/>
    </sheetView>
  </sheetViews>
  <sheetFormatPr defaultColWidth="9.140625" defaultRowHeight="12.75"/>
  <cols>
    <col min="1" max="10" width="14.00390625" style="4" customWidth="1"/>
    <col min="11" max="16384" width="9.1406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3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12.8515625" style="363" customWidth="1"/>
    <col min="2" max="2" width="31.57421875" style="364" customWidth="1"/>
    <col min="3" max="3" width="20.7109375" style="365" customWidth="1"/>
    <col min="4" max="4" width="18.57421875" style="366" customWidth="1"/>
    <col min="5" max="6" width="18.57421875" style="364" customWidth="1"/>
    <col min="7" max="7" width="11.7109375" style="364" customWidth="1"/>
    <col min="8" max="8" width="4.8515625" style="364" customWidth="1"/>
    <col min="9" max="11" width="11.8515625" style="348" hidden="1" customWidth="1"/>
    <col min="12" max="16384" width="9.140625" style="364" customWidth="1"/>
  </cols>
  <sheetData>
    <row r="1" spans="1:11" s="322" customFormat="1" ht="18" customHeight="1">
      <c r="A1" s="409" t="s">
        <v>198</v>
      </c>
      <c r="B1" s="409"/>
      <c r="C1" s="409"/>
      <c r="D1" s="409"/>
      <c r="E1" s="409"/>
      <c r="F1" s="409"/>
      <c r="G1" s="409"/>
      <c r="H1" s="320"/>
      <c r="I1" s="321"/>
      <c r="J1" s="321"/>
      <c r="K1" s="321"/>
    </row>
    <row r="2" spans="1:11" s="322" customFormat="1" ht="21.75" customHeight="1">
      <c r="A2" s="410" t="s">
        <v>199</v>
      </c>
      <c r="B2" s="410"/>
      <c r="C2" s="410"/>
      <c r="D2" s="410"/>
      <c r="E2" s="410"/>
      <c r="F2" s="410"/>
      <c r="G2" s="410"/>
      <c r="H2" s="323"/>
      <c r="I2" s="321"/>
      <c r="J2" s="321"/>
      <c r="K2" s="321"/>
    </row>
    <row r="3" spans="1:11" s="322" customFormat="1" ht="16.5" customHeight="1" thickBot="1">
      <c r="A3" s="320"/>
      <c r="B3" s="320"/>
      <c r="C3" s="324"/>
      <c r="D3" s="320"/>
      <c r="E3" s="320"/>
      <c r="F3" s="320"/>
      <c r="G3" s="320"/>
      <c r="H3" s="320"/>
      <c r="I3" s="321"/>
      <c r="J3" s="321"/>
      <c r="K3" s="321"/>
    </row>
    <row r="4" spans="1:11" s="333" customFormat="1" ht="15" customHeight="1">
      <c r="A4" s="325"/>
      <c r="B4" s="326"/>
      <c r="C4" s="327" t="s">
        <v>200</v>
      </c>
      <c r="D4" s="328" t="s">
        <v>201</v>
      </c>
      <c r="E4" s="328" t="s">
        <v>202</v>
      </c>
      <c r="F4" s="329" t="s">
        <v>203</v>
      </c>
      <c r="G4" s="330" t="s">
        <v>204</v>
      </c>
      <c r="H4" s="331"/>
      <c r="I4" s="332"/>
      <c r="J4" s="332"/>
      <c r="K4" s="332"/>
    </row>
    <row r="5" spans="1:11" s="342" customFormat="1" ht="15" customHeight="1" thickBot="1">
      <c r="A5" s="334" t="s">
        <v>205</v>
      </c>
      <c r="B5" s="335" t="s">
        <v>0</v>
      </c>
      <c r="C5" s="336" t="s">
        <v>206</v>
      </c>
      <c r="D5" s="337" t="s">
        <v>207</v>
      </c>
      <c r="E5" s="337" t="s">
        <v>207</v>
      </c>
      <c r="F5" s="338" t="s">
        <v>207</v>
      </c>
      <c r="G5" s="339" t="s">
        <v>15</v>
      </c>
      <c r="H5" s="340"/>
      <c r="I5" s="341"/>
      <c r="J5" s="341"/>
      <c r="K5" s="341"/>
    </row>
    <row r="6" spans="1:11" s="349" customFormat="1" ht="13.5" customHeight="1">
      <c r="A6" s="343" t="s">
        <v>76</v>
      </c>
      <c r="B6" s="344" t="s">
        <v>41</v>
      </c>
      <c r="C6" s="345">
        <v>1265085148</v>
      </c>
      <c r="D6" s="345">
        <v>603885654</v>
      </c>
      <c r="E6" s="345">
        <v>619178923</v>
      </c>
      <c r="F6" s="345">
        <f aca="true" t="shared" si="0" ref="F6:F29">(D6+E6)/2</f>
        <v>611532288.5</v>
      </c>
      <c r="G6" s="346">
        <f aca="true" t="shared" si="1" ref="G6:G29">F6/C6</f>
        <v>0.4833921965385369</v>
      </c>
      <c r="H6" s="347"/>
      <c r="I6" s="348"/>
      <c r="J6" s="348"/>
      <c r="K6" s="348"/>
    </row>
    <row r="7" spans="1:11" s="349" customFormat="1" ht="13.5" customHeight="1">
      <c r="A7" s="350" t="s">
        <v>77</v>
      </c>
      <c r="B7" s="344" t="s">
        <v>42</v>
      </c>
      <c r="C7" s="345">
        <v>757655430</v>
      </c>
      <c r="D7" s="345">
        <v>363237854</v>
      </c>
      <c r="E7" s="345">
        <v>352876314</v>
      </c>
      <c r="F7" s="345">
        <f t="shared" si="0"/>
        <v>358057084</v>
      </c>
      <c r="G7" s="346">
        <f t="shared" si="1"/>
        <v>0.472585650181376</v>
      </c>
      <c r="H7" s="347"/>
      <c r="I7" s="348"/>
      <c r="J7" s="348"/>
      <c r="K7" s="348"/>
    </row>
    <row r="8" spans="1:11" s="349" customFormat="1" ht="13.5" customHeight="1" hidden="1">
      <c r="A8" s="350" t="s">
        <v>208</v>
      </c>
      <c r="B8" s="344" t="s">
        <v>119</v>
      </c>
      <c r="C8" s="345">
        <v>291622221</v>
      </c>
      <c r="D8" s="345">
        <v>71576351</v>
      </c>
      <c r="E8" s="345">
        <v>50079819</v>
      </c>
      <c r="F8" s="345">
        <f t="shared" si="0"/>
        <v>60828085</v>
      </c>
      <c r="G8" s="346">
        <f t="shared" si="1"/>
        <v>0.20858521957419698</v>
      </c>
      <c r="H8" s="347"/>
      <c r="I8" s="348"/>
      <c r="J8" s="348"/>
      <c r="K8" s="348"/>
    </row>
    <row r="9" spans="1:11" s="349" customFormat="1" ht="13.5" customHeight="1" hidden="1">
      <c r="A9" s="350" t="s">
        <v>209</v>
      </c>
      <c r="B9" s="344" t="s">
        <v>120</v>
      </c>
      <c r="C9" s="345">
        <v>167912365</v>
      </c>
      <c r="D9" s="345">
        <v>89315876</v>
      </c>
      <c r="E9" s="345">
        <v>89139565</v>
      </c>
      <c r="F9" s="345">
        <f t="shared" si="0"/>
        <v>89227720.5</v>
      </c>
      <c r="G9" s="346">
        <f t="shared" si="1"/>
        <v>0.5313945789519432</v>
      </c>
      <c r="H9" s="347"/>
      <c r="I9" s="348"/>
      <c r="J9" s="348"/>
      <c r="K9" s="348"/>
    </row>
    <row r="10" spans="1:11" s="349" customFormat="1" ht="13.5" customHeight="1">
      <c r="A10" s="351" t="s">
        <v>78</v>
      </c>
      <c r="B10" s="344" t="s">
        <v>43</v>
      </c>
      <c r="C10" s="345">
        <v>203742884</v>
      </c>
      <c r="D10" s="345">
        <v>95897557</v>
      </c>
      <c r="E10" s="345">
        <v>96632365</v>
      </c>
      <c r="F10" s="345">
        <f t="shared" si="0"/>
        <v>96264961</v>
      </c>
      <c r="G10" s="346">
        <f t="shared" si="1"/>
        <v>0.4724825677838152</v>
      </c>
      <c r="H10" s="347"/>
      <c r="I10" s="348"/>
      <c r="J10" s="348"/>
      <c r="K10" s="348"/>
    </row>
    <row r="11" spans="1:11" s="349" customFormat="1" ht="13.5" customHeight="1">
      <c r="A11" s="352" t="s">
        <v>79</v>
      </c>
      <c r="B11" s="344" t="s">
        <v>44</v>
      </c>
      <c r="C11" s="345">
        <v>7067777472</v>
      </c>
      <c r="D11" s="345">
        <v>3605300170</v>
      </c>
      <c r="E11" s="345">
        <v>3609084127</v>
      </c>
      <c r="F11" s="345">
        <f t="shared" si="0"/>
        <v>3607192148.5</v>
      </c>
      <c r="G11" s="346">
        <f t="shared" si="1"/>
        <v>0.5103714941210872</v>
      </c>
      <c r="H11" s="347"/>
      <c r="I11" s="348"/>
      <c r="J11" s="348"/>
      <c r="K11" s="348"/>
    </row>
    <row r="12" spans="1:11" s="349" customFormat="1" ht="13.5" customHeight="1">
      <c r="A12" s="352" t="s">
        <v>143</v>
      </c>
      <c r="B12" s="344" t="s">
        <v>142</v>
      </c>
      <c r="C12" s="345">
        <f>+C13+C14</f>
        <v>4311604607</v>
      </c>
      <c r="D12" s="345">
        <f>+D13+D14</f>
        <v>2119052336</v>
      </c>
      <c r="E12" s="345">
        <f>+E13+E14</f>
        <v>2069994940</v>
      </c>
      <c r="F12" s="345">
        <f t="shared" si="0"/>
        <v>2094523638</v>
      </c>
      <c r="G12" s="346">
        <f t="shared" si="1"/>
        <v>0.48578750347364585</v>
      </c>
      <c r="H12" s="347"/>
      <c r="I12" s="348"/>
      <c r="J12" s="348"/>
      <c r="K12" s="348"/>
    </row>
    <row r="13" spans="1:11" s="349" customFormat="1" ht="13.5" customHeight="1">
      <c r="A13" s="352" t="s">
        <v>80</v>
      </c>
      <c r="B13" s="344" t="s">
        <v>45</v>
      </c>
      <c r="C13" s="345">
        <v>2745555671</v>
      </c>
      <c r="D13" s="345">
        <v>1361557838</v>
      </c>
      <c r="E13" s="345">
        <v>1337624655</v>
      </c>
      <c r="F13" s="345">
        <f t="shared" si="0"/>
        <v>1349591246.5</v>
      </c>
      <c r="G13" s="346">
        <f t="shared" si="1"/>
        <v>0.4915548647419869</v>
      </c>
      <c r="H13" s="347"/>
      <c r="I13" s="348"/>
      <c r="J13" s="348"/>
      <c r="K13" s="348"/>
    </row>
    <row r="14" spans="1:11" s="349" customFormat="1" ht="13.5" customHeight="1">
      <c r="A14" s="352" t="s">
        <v>81</v>
      </c>
      <c r="B14" s="344" t="s">
        <v>46</v>
      </c>
      <c r="C14" s="345">
        <v>1566048936</v>
      </c>
      <c r="D14" s="345">
        <v>757494498</v>
      </c>
      <c r="E14" s="345">
        <v>732370285</v>
      </c>
      <c r="F14" s="345">
        <f t="shared" si="0"/>
        <v>744932391.5</v>
      </c>
      <c r="G14" s="346">
        <f t="shared" si="1"/>
        <v>0.4756763178823168</v>
      </c>
      <c r="H14" s="347"/>
      <c r="I14" s="348"/>
      <c r="J14" s="348"/>
      <c r="K14" s="348"/>
    </row>
    <row r="15" spans="1:11" s="349" customFormat="1" ht="13.5" customHeight="1" hidden="1">
      <c r="A15" s="352" t="s">
        <v>82</v>
      </c>
      <c r="B15" s="344" t="s">
        <v>47</v>
      </c>
      <c r="C15" s="345">
        <v>339691340</v>
      </c>
      <c r="D15" s="345">
        <v>151751130</v>
      </c>
      <c r="E15" s="345">
        <v>100181247</v>
      </c>
      <c r="F15" s="345">
        <f t="shared" si="0"/>
        <v>125966188.5</v>
      </c>
      <c r="G15" s="346">
        <f t="shared" si="1"/>
        <v>0.37082543375995397</v>
      </c>
      <c r="H15" s="347"/>
      <c r="I15" s="348"/>
      <c r="J15" s="348"/>
      <c r="K15" s="348"/>
    </row>
    <row r="16" spans="1:11" s="349" customFormat="1" ht="13.5" customHeight="1" hidden="1">
      <c r="A16" s="352" t="s">
        <v>83</v>
      </c>
      <c r="B16" s="344" t="s">
        <v>84</v>
      </c>
      <c r="C16" s="345">
        <v>260257520</v>
      </c>
      <c r="D16" s="345">
        <v>94763053</v>
      </c>
      <c r="E16" s="345">
        <v>87446190</v>
      </c>
      <c r="F16" s="345">
        <f t="shared" si="0"/>
        <v>91104621.5</v>
      </c>
      <c r="G16" s="346">
        <f t="shared" si="1"/>
        <v>0.35005567370349183</v>
      </c>
      <c r="H16" s="347"/>
      <c r="I16" s="348"/>
      <c r="J16" s="348"/>
      <c r="K16" s="348"/>
    </row>
    <row r="17" spans="1:11" s="349" customFormat="1" ht="13.5" customHeight="1">
      <c r="A17" s="352" t="s">
        <v>85</v>
      </c>
      <c r="B17" s="344" t="s">
        <v>48</v>
      </c>
      <c r="C17" s="345">
        <v>2199894282</v>
      </c>
      <c r="D17" s="345">
        <v>694705773</v>
      </c>
      <c r="E17" s="345">
        <v>663800704</v>
      </c>
      <c r="F17" s="345">
        <f t="shared" si="0"/>
        <v>679253238.5</v>
      </c>
      <c r="G17" s="346">
        <f t="shared" si="1"/>
        <v>0.3087663093894073</v>
      </c>
      <c r="H17" s="347"/>
      <c r="I17" s="321" t="s">
        <v>210</v>
      </c>
      <c r="J17" s="321"/>
      <c r="K17" s="321"/>
    </row>
    <row r="18" spans="1:11" s="349" customFormat="1" ht="13.5" customHeight="1" hidden="1">
      <c r="A18" s="350">
        <v>10</v>
      </c>
      <c r="B18" s="344" t="s">
        <v>49</v>
      </c>
      <c r="C18" s="345">
        <v>193148930</v>
      </c>
      <c r="D18" s="345">
        <v>1152027885</v>
      </c>
      <c r="E18" s="345">
        <v>1179884715</v>
      </c>
      <c r="F18" s="345">
        <f t="shared" si="0"/>
        <v>1165956300</v>
      </c>
      <c r="G18" s="346">
        <f t="shared" si="1"/>
        <v>6.036566187552786</v>
      </c>
      <c r="H18" s="347"/>
      <c r="I18" s="353" t="s">
        <v>211</v>
      </c>
      <c r="J18" s="353" t="s">
        <v>212</v>
      </c>
      <c r="K18" s="353" t="s">
        <v>213</v>
      </c>
    </row>
    <row r="19" spans="1:11" s="349" customFormat="1" ht="13.5" customHeight="1">
      <c r="A19" s="350">
        <v>11</v>
      </c>
      <c r="B19" s="344" t="s">
        <v>168</v>
      </c>
      <c r="C19" s="345">
        <v>730931723</v>
      </c>
      <c r="D19" s="345">
        <v>385424774</v>
      </c>
      <c r="E19" s="345">
        <v>381557242</v>
      </c>
      <c r="F19" s="345">
        <f t="shared" si="0"/>
        <v>383491008</v>
      </c>
      <c r="G19" s="346">
        <f t="shared" si="1"/>
        <v>0.5246605064916576</v>
      </c>
      <c r="H19" s="347"/>
      <c r="I19" s="348"/>
      <c r="J19" s="348"/>
      <c r="K19" s="348"/>
    </row>
    <row r="20" spans="1:11" s="349" customFormat="1" ht="13.5" customHeight="1">
      <c r="A20" s="350">
        <v>11.1</v>
      </c>
      <c r="B20" s="344" t="s">
        <v>214</v>
      </c>
      <c r="C20" s="345">
        <f>C19*(I20/(I20+I21))</f>
        <v>192092238.54634807</v>
      </c>
      <c r="D20" s="345">
        <f>D19*(J20/(J20+J21))</f>
        <v>121970423.98077431</v>
      </c>
      <c r="E20" s="345">
        <f>E19*(K20/(K20+K21))</f>
        <v>117817359.90677331</v>
      </c>
      <c r="F20" s="345">
        <f t="shared" si="0"/>
        <v>119893891.9437738</v>
      </c>
      <c r="G20" s="346">
        <f t="shared" si="1"/>
        <v>0.6241475077341335</v>
      </c>
      <c r="H20" s="347"/>
      <c r="I20" s="354">
        <v>2268929</v>
      </c>
      <c r="J20" s="355">
        <v>1411884</v>
      </c>
      <c r="K20" s="356">
        <v>1402117</v>
      </c>
    </row>
    <row r="21" spans="1:11" s="349" customFormat="1" ht="13.5" customHeight="1">
      <c r="A21" s="350">
        <v>11.2</v>
      </c>
      <c r="B21" s="344" t="s">
        <v>215</v>
      </c>
      <c r="C21" s="345">
        <f>C19-C20</f>
        <v>538839484.4536519</v>
      </c>
      <c r="D21" s="345">
        <f>D19-D20</f>
        <v>263454350.0192257</v>
      </c>
      <c r="E21" s="345">
        <f>E19-E20</f>
        <v>263739882.09322667</v>
      </c>
      <c r="F21" s="345">
        <f t="shared" si="0"/>
        <v>263597116.0562262</v>
      </c>
      <c r="G21" s="346">
        <f t="shared" si="1"/>
        <v>0.4891941360301324</v>
      </c>
      <c r="H21" s="347"/>
      <c r="I21" s="357">
        <v>6364591</v>
      </c>
      <c r="J21" s="358">
        <v>3049649</v>
      </c>
      <c r="K21" s="359">
        <v>3138707</v>
      </c>
    </row>
    <row r="22" spans="1:11" s="349" customFormat="1" ht="13.5" customHeight="1">
      <c r="A22" s="350">
        <v>12</v>
      </c>
      <c r="B22" s="344" t="s">
        <v>51</v>
      </c>
      <c r="C22" s="345">
        <v>1623580106</v>
      </c>
      <c r="D22" s="345">
        <v>786356340</v>
      </c>
      <c r="E22" s="345">
        <v>773424138</v>
      </c>
      <c r="F22" s="345">
        <f t="shared" si="0"/>
        <v>779890239</v>
      </c>
      <c r="G22" s="346">
        <f t="shared" si="1"/>
        <v>0.4803521773381473</v>
      </c>
      <c r="H22" s="347"/>
      <c r="I22" s="348"/>
      <c r="J22" s="348"/>
      <c r="K22" s="348"/>
    </row>
    <row r="23" spans="1:11" s="349" customFormat="1" ht="13.5" customHeight="1" hidden="1">
      <c r="A23" s="350">
        <v>13</v>
      </c>
      <c r="B23" s="344" t="s">
        <v>121</v>
      </c>
      <c r="C23" s="345">
        <v>378870110</v>
      </c>
      <c r="D23" s="345">
        <v>281074846</v>
      </c>
      <c r="E23" s="345">
        <v>253182546</v>
      </c>
      <c r="F23" s="345">
        <f t="shared" si="0"/>
        <v>267128696</v>
      </c>
      <c r="G23" s="346">
        <f t="shared" si="1"/>
        <v>0.7050666942293231</v>
      </c>
      <c r="H23" s="347"/>
      <c r="I23" s="348"/>
      <c r="J23" s="348"/>
      <c r="K23" s="348"/>
    </row>
    <row r="24" spans="1:11" s="349" customFormat="1" ht="13.5" customHeight="1" hidden="1">
      <c r="A24" s="350">
        <v>14</v>
      </c>
      <c r="B24" s="344" t="s">
        <v>122</v>
      </c>
      <c r="C24" s="345">
        <v>1169893</v>
      </c>
      <c r="D24" s="345">
        <v>1292460</v>
      </c>
      <c r="E24" s="345">
        <v>1223964</v>
      </c>
      <c r="F24" s="345">
        <f t="shared" si="0"/>
        <v>1258212</v>
      </c>
      <c r="G24" s="346">
        <f t="shared" si="1"/>
        <v>1.0754932288679393</v>
      </c>
      <c r="H24" s="347"/>
      <c r="I24" s="348"/>
      <c r="J24" s="348"/>
      <c r="K24" s="348"/>
    </row>
    <row r="25" spans="1:11" s="349" customFormat="1" ht="13.5" customHeight="1" hidden="1">
      <c r="A25" s="350">
        <v>15.1</v>
      </c>
      <c r="B25" s="344" t="s">
        <v>123</v>
      </c>
      <c r="C25" s="345">
        <v>180548</v>
      </c>
      <c r="D25" s="345">
        <v>30856</v>
      </c>
      <c r="E25" s="345">
        <v>104685</v>
      </c>
      <c r="F25" s="345">
        <f t="shared" si="0"/>
        <v>67770.5</v>
      </c>
      <c r="G25" s="346">
        <f t="shared" si="1"/>
        <v>0.3753600150652458</v>
      </c>
      <c r="H25" s="347"/>
      <c r="I25" s="348"/>
      <c r="J25" s="348"/>
      <c r="K25" s="348"/>
    </row>
    <row r="26" spans="1:11" s="349" customFormat="1" ht="13.5" customHeight="1" hidden="1">
      <c r="A26" s="350">
        <v>15.2</v>
      </c>
      <c r="B26" s="344" t="s">
        <v>128</v>
      </c>
      <c r="C26" s="345">
        <v>3585</v>
      </c>
      <c r="D26" s="345">
        <v>499</v>
      </c>
      <c r="E26" s="345">
        <v>567</v>
      </c>
      <c r="F26" s="345">
        <f t="shared" si="0"/>
        <v>533</v>
      </c>
      <c r="G26" s="346">
        <f t="shared" si="1"/>
        <v>0.1486750348675035</v>
      </c>
      <c r="H26" s="347"/>
      <c r="I26" s="348"/>
      <c r="J26" s="348"/>
      <c r="K26" s="348"/>
    </row>
    <row r="27" spans="1:11" s="349" customFormat="1" ht="13.5" customHeight="1" hidden="1">
      <c r="A27" s="350">
        <v>15.3</v>
      </c>
      <c r="B27" s="344" t="s">
        <v>129</v>
      </c>
      <c r="C27" s="345">
        <v>19627326</v>
      </c>
      <c r="D27" s="345">
        <v>861897641</v>
      </c>
      <c r="E27" s="345">
        <v>798999844</v>
      </c>
      <c r="F27" s="345">
        <f t="shared" si="0"/>
        <v>830448742.5</v>
      </c>
      <c r="G27" s="346">
        <f t="shared" si="1"/>
        <v>42.310844712112086</v>
      </c>
      <c r="H27" s="347"/>
      <c r="I27" s="348"/>
      <c r="J27" s="348"/>
      <c r="K27" s="348"/>
    </row>
    <row r="28" spans="1:11" s="349" customFormat="1" ht="13.5" customHeight="1" hidden="1">
      <c r="A28" s="350">
        <v>15.4</v>
      </c>
      <c r="B28" s="344" t="s">
        <v>130</v>
      </c>
      <c r="C28" s="345">
        <v>5827506</v>
      </c>
      <c r="D28" s="345">
        <v>2896981</v>
      </c>
      <c r="E28" s="345">
        <v>2884548</v>
      </c>
      <c r="F28" s="345">
        <f t="shared" si="0"/>
        <v>2890764.5</v>
      </c>
      <c r="G28" s="346">
        <f t="shared" si="1"/>
        <v>0.49605517351676687</v>
      </c>
      <c r="H28" s="347"/>
      <c r="I28" s="348"/>
      <c r="J28" s="348"/>
      <c r="K28" s="348"/>
    </row>
    <row r="29" spans="1:11" s="349" customFormat="1" ht="13.5" customHeight="1" hidden="1">
      <c r="A29" s="350">
        <v>15.5</v>
      </c>
      <c r="B29" s="344" t="s">
        <v>131</v>
      </c>
      <c r="C29" s="345">
        <v>2726032</v>
      </c>
      <c r="D29" s="345">
        <v>2653772</v>
      </c>
      <c r="E29" s="345">
        <v>3136980</v>
      </c>
      <c r="F29" s="345">
        <f t="shared" si="0"/>
        <v>2895376</v>
      </c>
      <c r="G29" s="346">
        <f t="shared" si="1"/>
        <v>1.0621210609413243</v>
      </c>
      <c r="H29" s="347"/>
      <c r="I29" s="348"/>
      <c r="J29" s="348"/>
      <c r="K29" s="348"/>
    </row>
    <row r="30" spans="1:11" s="349" customFormat="1" ht="13.5" customHeight="1" hidden="1">
      <c r="A30" s="350">
        <v>15.6</v>
      </c>
      <c r="B30" s="344" t="s">
        <v>216</v>
      </c>
      <c r="C30" s="345">
        <v>0</v>
      </c>
      <c r="D30" s="345">
        <v>0</v>
      </c>
      <c r="E30" s="345">
        <v>0</v>
      </c>
      <c r="F30" s="345"/>
      <c r="G30" s="346">
        <f>IF(C30=0,0,+F30/C30)</f>
        <v>0</v>
      </c>
      <c r="H30" s="347"/>
      <c r="I30" s="348"/>
      <c r="J30" s="348"/>
      <c r="K30" s="348"/>
    </row>
    <row r="31" spans="1:11" s="349" customFormat="1" ht="13.5" customHeight="1" hidden="1">
      <c r="A31" s="350">
        <v>15.7</v>
      </c>
      <c r="B31" s="344" t="s">
        <v>132</v>
      </c>
      <c r="C31" s="345">
        <v>16942578</v>
      </c>
      <c r="D31" s="345">
        <v>3779547</v>
      </c>
      <c r="E31" s="345">
        <v>3319690</v>
      </c>
      <c r="F31" s="345">
        <f aca="true" t="shared" si="2" ref="F31:F55">(D31+E31)/2</f>
        <v>3549618.5</v>
      </c>
      <c r="G31" s="346">
        <f>F31/C31</f>
        <v>0.2095087595288037</v>
      </c>
      <c r="H31" s="347"/>
      <c r="I31" s="348"/>
      <c r="J31" s="348"/>
      <c r="K31" s="348"/>
    </row>
    <row r="32" spans="1:11" s="349" customFormat="1" ht="13.5" customHeight="1" hidden="1">
      <c r="A32" s="350">
        <v>15.8</v>
      </c>
      <c r="B32" s="344" t="s">
        <v>133</v>
      </c>
      <c r="C32" s="345">
        <v>0</v>
      </c>
      <c r="D32" s="345">
        <v>0</v>
      </c>
      <c r="E32" s="345">
        <v>0</v>
      </c>
      <c r="F32" s="345">
        <f t="shared" si="2"/>
        <v>0</v>
      </c>
      <c r="G32" s="346">
        <f>IF(C32=0,0,+F32/C32)</f>
        <v>0</v>
      </c>
      <c r="H32" s="347"/>
      <c r="I32" s="348"/>
      <c r="J32" s="348"/>
      <c r="K32" s="348"/>
    </row>
    <row r="33" spans="1:11" s="349" customFormat="1" ht="13.5" customHeight="1" hidden="1">
      <c r="A33" s="350">
        <v>16</v>
      </c>
      <c r="B33" s="344" t="s">
        <v>217</v>
      </c>
      <c r="C33" s="345">
        <v>10043972738</v>
      </c>
      <c r="D33" s="345">
        <v>2897820598</v>
      </c>
      <c r="E33" s="345">
        <v>2645998817</v>
      </c>
      <c r="F33" s="345">
        <f t="shared" si="2"/>
        <v>2771909707.5</v>
      </c>
      <c r="G33" s="346">
        <f aca="true" t="shared" si="3" ref="G33:G58">F33/C33</f>
        <v>0.2759774224608215</v>
      </c>
      <c r="H33" s="347"/>
      <c r="I33" s="348"/>
      <c r="J33" s="348"/>
      <c r="K33" s="348"/>
    </row>
    <row r="34" spans="1:8" s="349" customFormat="1" ht="13.5" customHeight="1">
      <c r="A34" s="350">
        <v>17</v>
      </c>
      <c r="B34" s="344" t="s">
        <v>52</v>
      </c>
      <c r="C34" s="345">
        <f>+C35+C36</f>
        <v>6245833593</v>
      </c>
      <c r="D34" s="345">
        <f>+D35+D36</f>
        <v>3531605726</v>
      </c>
      <c r="E34" s="345">
        <f>+E35+E36</f>
        <v>3207640613</v>
      </c>
      <c r="F34" s="345">
        <f t="shared" si="2"/>
        <v>3369623169.5</v>
      </c>
      <c r="G34" s="346">
        <f t="shared" si="3"/>
        <v>0.53949935093956</v>
      </c>
      <c r="H34" s="347"/>
    </row>
    <row r="35" spans="1:11" s="349" customFormat="1" ht="13.5" customHeight="1">
      <c r="A35" s="350">
        <v>17.1</v>
      </c>
      <c r="B35" s="344" t="s">
        <v>218</v>
      </c>
      <c r="C35" s="345">
        <v>3634412405</v>
      </c>
      <c r="D35" s="345">
        <v>1968628414</v>
      </c>
      <c r="E35" s="345">
        <v>1824297596</v>
      </c>
      <c r="F35" s="345">
        <f t="shared" si="2"/>
        <v>1896463005</v>
      </c>
      <c r="G35" s="346">
        <f t="shared" si="3"/>
        <v>0.5218073222485603</v>
      </c>
      <c r="H35" s="347"/>
      <c r="I35" s="360"/>
      <c r="J35" s="360"/>
      <c r="K35" s="360"/>
    </row>
    <row r="36" spans="1:11" s="349" customFormat="1" ht="13.5" customHeight="1">
      <c r="A36" s="350">
        <v>17.2</v>
      </c>
      <c r="B36" s="344" t="s">
        <v>219</v>
      </c>
      <c r="C36" s="345">
        <v>2611421188</v>
      </c>
      <c r="D36" s="345">
        <v>1562977312</v>
      </c>
      <c r="E36" s="345">
        <v>1383343017</v>
      </c>
      <c r="F36" s="345">
        <f t="shared" si="2"/>
        <v>1473160164.5</v>
      </c>
      <c r="G36" s="346">
        <f t="shared" si="3"/>
        <v>0.5641220080734062</v>
      </c>
      <c r="H36" s="347"/>
      <c r="I36" s="360"/>
      <c r="J36" s="360"/>
      <c r="K36" s="360"/>
    </row>
    <row r="37" spans="1:8" s="349" customFormat="1" ht="13.5" customHeight="1" hidden="1">
      <c r="A37" s="350">
        <v>17.3</v>
      </c>
      <c r="B37" s="344" t="s">
        <v>220</v>
      </c>
      <c r="C37" s="345">
        <v>199085003</v>
      </c>
      <c r="D37" s="345">
        <v>93708736</v>
      </c>
      <c r="E37" s="345">
        <v>91196446</v>
      </c>
      <c r="F37" s="345">
        <f t="shared" si="2"/>
        <v>92452591</v>
      </c>
      <c r="G37" s="346">
        <f t="shared" si="3"/>
        <v>0.46438752094249913</v>
      </c>
      <c r="H37" s="347"/>
    </row>
    <row r="38" spans="1:11" s="349" customFormat="1" ht="13.5" customHeight="1">
      <c r="A38" s="350">
        <v>18</v>
      </c>
      <c r="B38" s="344" t="s">
        <v>53</v>
      </c>
      <c r="C38" s="345">
        <v>413926747</v>
      </c>
      <c r="D38" s="345">
        <v>202055385</v>
      </c>
      <c r="E38" s="345">
        <v>196148486</v>
      </c>
      <c r="F38" s="345">
        <f t="shared" si="2"/>
        <v>199101935.5</v>
      </c>
      <c r="G38" s="346">
        <f t="shared" si="3"/>
        <v>0.48100765882616425</v>
      </c>
      <c r="H38" s="347"/>
      <c r="I38" s="353" t="s">
        <v>211</v>
      </c>
      <c r="J38" s="353" t="s">
        <v>212</v>
      </c>
      <c r="K38" s="353" t="s">
        <v>213</v>
      </c>
    </row>
    <row r="39" spans="1:11" s="349" customFormat="1" ht="13.5" customHeight="1">
      <c r="A39" s="350">
        <v>18.1</v>
      </c>
      <c r="B39" s="344" t="s">
        <v>221</v>
      </c>
      <c r="C39" s="345">
        <f>C38*(I39/(I39+I40))</f>
        <v>349983957.0034018</v>
      </c>
      <c r="D39" s="345">
        <f>D38*(J39/(J39+J40))</f>
        <v>176364467.46841946</v>
      </c>
      <c r="E39" s="345">
        <f>E38*(K39/(K39+K40))</f>
        <v>170159717.225278</v>
      </c>
      <c r="F39" s="345">
        <f t="shared" si="2"/>
        <v>173262092.34684873</v>
      </c>
      <c r="G39" s="346">
        <f t="shared" si="3"/>
        <v>0.4950572415671174</v>
      </c>
      <c r="H39" s="347"/>
      <c r="I39" s="354">
        <v>2226242</v>
      </c>
      <c r="J39" s="355">
        <v>1159591</v>
      </c>
      <c r="K39" s="356">
        <v>1074748</v>
      </c>
    </row>
    <row r="40" spans="1:11" s="349" customFormat="1" ht="13.5" customHeight="1">
      <c r="A40" s="350">
        <v>18.2</v>
      </c>
      <c r="B40" s="344" t="s">
        <v>222</v>
      </c>
      <c r="C40" s="345">
        <f>C38-C39</f>
        <v>63942789.996598184</v>
      </c>
      <c r="D40" s="345">
        <f>D38-D39</f>
        <v>25690917.531580538</v>
      </c>
      <c r="E40" s="345">
        <f>E38-E39</f>
        <v>25988768.77472201</v>
      </c>
      <c r="F40" s="345">
        <f t="shared" si="2"/>
        <v>25839843.153151274</v>
      </c>
      <c r="G40" s="346">
        <f t="shared" si="3"/>
        <v>0.40410878465775385</v>
      </c>
      <c r="H40" s="347"/>
      <c r="I40" s="357">
        <v>406739</v>
      </c>
      <c r="J40" s="358">
        <v>168917</v>
      </c>
      <c r="K40" s="359">
        <v>164148</v>
      </c>
    </row>
    <row r="41" spans="1:11" s="349" customFormat="1" ht="13.5" customHeight="1" hidden="1">
      <c r="A41" s="350">
        <v>19.1</v>
      </c>
      <c r="B41" s="344" t="s">
        <v>126</v>
      </c>
      <c r="C41" s="345">
        <v>147430</v>
      </c>
      <c r="D41" s="345">
        <v>2</v>
      </c>
      <c r="E41" s="345">
        <v>93115</v>
      </c>
      <c r="F41" s="345">
        <f t="shared" si="2"/>
        <v>46558.5</v>
      </c>
      <c r="G41" s="346">
        <f t="shared" si="3"/>
        <v>0.31580071898528117</v>
      </c>
      <c r="H41" s="347"/>
      <c r="I41" s="348"/>
      <c r="J41" s="348"/>
      <c r="K41" s="348"/>
    </row>
    <row r="42" spans="1:11" s="349" customFormat="1" ht="13.5" customHeight="1">
      <c r="A42" s="350" t="s">
        <v>191</v>
      </c>
      <c r="B42" s="344" t="s">
        <v>163</v>
      </c>
      <c r="C42" s="345">
        <f>+C43+C47</f>
        <v>20146014317</v>
      </c>
      <c r="D42" s="345">
        <f>+D43+D47</f>
        <v>6891962857</v>
      </c>
      <c r="E42" s="345">
        <f>+E43+E47</f>
        <v>6601394372</v>
      </c>
      <c r="F42" s="345">
        <f t="shared" si="2"/>
        <v>6746678614.5</v>
      </c>
      <c r="G42" s="346">
        <f t="shared" si="3"/>
        <v>0.33488900128532556</v>
      </c>
      <c r="H42" s="347"/>
      <c r="I42" s="348"/>
      <c r="J42" s="348"/>
      <c r="K42" s="348"/>
    </row>
    <row r="43" spans="1:11" s="349" customFormat="1" ht="13.5" customHeight="1">
      <c r="A43" s="350">
        <v>19.2</v>
      </c>
      <c r="B43" s="344" t="s">
        <v>54</v>
      </c>
      <c r="C43" s="345">
        <v>11498413194</v>
      </c>
      <c r="D43" s="345">
        <v>3969712888</v>
      </c>
      <c r="E43" s="345">
        <v>3751687197</v>
      </c>
      <c r="F43" s="345">
        <f t="shared" si="2"/>
        <v>3860700042.5</v>
      </c>
      <c r="G43" s="346">
        <f t="shared" si="3"/>
        <v>0.33575937630372826</v>
      </c>
      <c r="H43" s="347"/>
      <c r="I43" s="348"/>
      <c r="J43" s="348"/>
      <c r="K43" s="348"/>
    </row>
    <row r="44" spans="1:11" s="349" customFormat="1" ht="13.5" customHeight="1" hidden="1">
      <c r="A44" s="350">
        <v>19.3</v>
      </c>
      <c r="B44" s="344" t="s">
        <v>223</v>
      </c>
      <c r="C44" s="345">
        <v>197603</v>
      </c>
      <c r="D44" s="345">
        <v>120441</v>
      </c>
      <c r="E44" s="345">
        <v>79369</v>
      </c>
      <c r="F44" s="345">
        <f t="shared" si="2"/>
        <v>99905</v>
      </c>
      <c r="G44" s="346">
        <f t="shared" si="3"/>
        <v>0.5055844293861935</v>
      </c>
      <c r="H44" s="347"/>
      <c r="I44" s="348"/>
      <c r="J44" s="348"/>
      <c r="K44" s="348"/>
    </row>
    <row r="45" spans="1:11" s="349" customFormat="1" ht="13.5" customHeight="1">
      <c r="A45" s="350" t="s">
        <v>192</v>
      </c>
      <c r="B45" s="344" t="s">
        <v>165</v>
      </c>
      <c r="C45" s="345">
        <f>+C46+C48</f>
        <v>2518402146</v>
      </c>
      <c r="D45" s="345">
        <f>+D46+D48</f>
        <v>1196100266</v>
      </c>
      <c r="E45" s="345">
        <f>+E46+E48</f>
        <v>1112255437</v>
      </c>
      <c r="F45" s="345">
        <f t="shared" si="2"/>
        <v>1154177851.5</v>
      </c>
      <c r="G45" s="346">
        <f t="shared" si="3"/>
        <v>0.4582976762997088</v>
      </c>
      <c r="H45" s="347"/>
      <c r="I45" s="348"/>
      <c r="J45" s="348"/>
      <c r="K45" s="348"/>
    </row>
    <row r="46" spans="1:11" s="349" customFormat="1" ht="13.5" customHeight="1">
      <c r="A46" s="350">
        <v>19.4</v>
      </c>
      <c r="B46" s="344" t="s">
        <v>55</v>
      </c>
      <c r="C46" s="345">
        <v>1973994550</v>
      </c>
      <c r="D46" s="345">
        <v>913409828</v>
      </c>
      <c r="E46" s="345">
        <v>856475761</v>
      </c>
      <c r="F46" s="345">
        <f t="shared" si="2"/>
        <v>884942794.5</v>
      </c>
      <c r="G46" s="346">
        <f t="shared" si="3"/>
        <v>0.4483005257030725</v>
      </c>
      <c r="H46" s="347"/>
      <c r="I46" s="332" t="s">
        <v>224</v>
      </c>
      <c r="J46" s="348"/>
      <c r="K46" s="348"/>
    </row>
    <row r="47" spans="1:11" s="349" customFormat="1" ht="13.5" customHeight="1">
      <c r="A47" s="350">
        <v>21.1</v>
      </c>
      <c r="B47" s="344" t="s">
        <v>56</v>
      </c>
      <c r="C47" s="345">
        <v>8647601123</v>
      </c>
      <c r="D47" s="345">
        <v>2922249969</v>
      </c>
      <c r="E47" s="345">
        <v>2849707175</v>
      </c>
      <c r="F47" s="345">
        <f t="shared" si="2"/>
        <v>2885978572</v>
      </c>
      <c r="G47" s="346">
        <f t="shared" si="3"/>
        <v>0.33373169402138253</v>
      </c>
      <c r="H47" s="347"/>
      <c r="I47" s="361" t="s">
        <v>225</v>
      </c>
      <c r="J47" s="362"/>
      <c r="K47" s="348"/>
    </row>
    <row r="48" spans="1:11" s="349" customFormat="1" ht="13.5" customHeight="1">
      <c r="A48" s="350">
        <v>21.2</v>
      </c>
      <c r="B48" s="344" t="s">
        <v>57</v>
      </c>
      <c r="C48" s="345">
        <v>544407596</v>
      </c>
      <c r="D48" s="345">
        <v>282690438</v>
      </c>
      <c r="E48" s="345">
        <v>255779676</v>
      </c>
      <c r="F48" s="345">
        <f t="shared" si="2"/>
        <v>269235057</v>
      </c>
      <c r="G48" s="346">
        <f t="shared" si="3"/>
        <v>0.4945468413339332</v>
      </c>
      <c r="H48" s="347"/>
      <c r="I48" s="361" t="s">
        <v>226</v>
      </c>
      <c r="J48" s="362"/>
      <c r="K48" s="348"/>
    </row>
    <row r="49" spans="1:11" s="349" customFormat="1" ht="13.5" customHeight="1">
      <c r="A49" s="350">
        <v>22</v>
      </c>
      <c r="B49" s="344" t="s">
        <v>58</v>
      </c>
      <c r="C49" s="345">
        <v>144850711</v>
      </c>
      <c r="D49" s="345">
        <v>61814435</v>
      </c>
      <c r="E49" s="345">
        <v>64787626</v>
      </c>
      <c r="F49" s="345">
        <f t="shared" si="2"/>
        <v>63301030.5</v>
      </c>
      <c r="G49" s="346">
        <f t="shared" si="3"/>
        <v>0.4370087662186208</v>
      </c>
      <c r="H49" s="347"/>
      <c r="I49" s="361" t="s">
        <v>227</v>
      </c>
      <c r="J49" s="362"/>
      <c r="K49" s="348"/>
    </row>
    <row r="50" spans="1:11" s="349" customFormat="1" ht="13.5" customHeight="1">
      <c r="A50" s="350">
        <v>23</v>
      </c>
      <c r="B50" s="344" t="s">
        <v>59</v>
      </c>
      <c r="C50" s="345">
        <v>115062009</v>
      </c>
      <c r="D50" s="345">
        <v>66980584</v>
      </c>
      <c r="E50" s="345">
        <v>65936276</v>
      </c>
      <c r="F50" s="345">
        <f t="shared" si="2"/>
        <v>66458430</v>
      </c>
      <c r="G50" s="346">
        <f t="shared" si="3"/>
        <v>0.5775879508587408</v>
      </c>
      <c r="H50" s="347"/>
      <c r="I50" s="361" t="s">
        <v>228</v>
      </c>
      <c r="J50" s="362"/>
      <c r="K50" s="348"/>
    </row>
    <row r="51" spans="1:11" s="349" customFormat="1" ht="13.5" customHeight="1">
      <c r="A51" s="350">
        <v>24</v>
      </c>
      <c r="B51" s="344" t="s">
        <v>60</v>
      </c>
      <c r="C51" s="345">
        <v>670174901</v>
      </c>
      <c r="D51" s="345">
        <v>394438165</v>
      </c>
      <c r="E51" s="345">
        <v>389632762</v>
      </c>
      <c r="F51" s="345">
        <f t="shared" si="2"/>
        <v>392035463.5</v>
      </c>
      <c r="G51" s="346">
        <f t="shared" si="3"/>
        <v>0.5849748519603243</v>
      </c>
      <c r="H51" s="347"/>
      <c r="I51" s="348"/>
      <c r="J51" s="348"/>
      <c r="K51" s="348"/>
    </row>
    <row r="52" spans="1:11" s="349" customFormat="1" ht="13.5" customHeight="1">
      <c r="A52" s="350">
        <v>26</v>
      </c>
      <c r="B52" s="344" t="s">
        <v>61</v>
      </c>
      <c r="C52" s="345">
        <v>25696822</v>
      </c>
      <c r="D52" s="345">
        <v>15089752</v>
      </c>
      <c r="E52" s="345">
        <v>13952529</v>
      </c>
      <c r="F52" s="345">
        <f t="shared" si="2"/>
        <v>14521140.5</v>
      </c>
      <c r="G52" s="346">
        <f t="shared" si="3"/>
        <v>0.5650948004387468</v>
      </c>
      <c r="H52" s="347"/>
      <c r="I52" s="348"/>
      <c r="J52" s="348"/>
      <c r="K52" s="348"/>
    </row>
    <row r="53" spans="1:11" s="349" customFormat="1" ht="13.5" customHeight="1">
      <c r="A53" s="350">
        <v>27</v>
      </c>
      <c r="B53" s="344" t="s">
        <v>62</v>
      </c>
      <c r="C53" s="345">
        <v>126704189</v>
      </c>
      <c r="D53" s="345">
        <v>64268280</v>
      </c>
      <c r="E53" s="345">
        <v>57711585</v>
      </c>
      <c r="F53" s="345">
        <f t="shared" si="2"/>
        <v>60989932.5</v>
      </c>
      <c r="G53" s="346">
        <f t="shared" si="3"/>
        <v>0.4813568752647949</v>
      </c>
      <c r="H53" s="347"/>
      <c r="I53" s="348"/>
      <c r="J53" s="348"/>
      <c r="K53" s="348"/>
    </row>
    <row r="54" spans="1:11" s="349" customFormat="1" ht="13.5" customHeight="1">
      <c r="A54" s="350">
        <v>28</v>
      </c>
      <c r="B54" s="344" t="s">
        <v>63</v>
      </c>
      <c r="C54" s="345">
        <v>114127941</v>
      </c>
      <c r="D54" s="345">
        <v>41860467</v>
      </c>
      <c r="E54" s="345">
        <v>54572800</v>
      </c>
      <c r="F54" s="345">
        <f t="shared" si="2"/>
        <v>48216633.5</v>
      </c>
      <c r="G54" s="346">
        <f t="shared" si="3"/>
        <v>0.4224787819487605</v>
      </c>
      <c r="H54" s="347"/>
      <c r="I54" s="348"/>
      <c r="J54" s="348"/>
      <c r="K54" s="348"/>
    </row>
    <row r="55" spans="1:11" s="349" customFormat="1" ht="13.5" customHeight="1">
      <c r="A55" s="350">
        <v>30</v>
      </c>
      <c r="B55" s="344" t="s">
        <v>166</v>
      </c>
      <c r="C55" s="345">
        <v>101894311</v>
      </c>
      <c r="D55" s="345">
        <v>224380041</v>
      </c>
      <c r="E55" s="345">
        <v>202867167</v>
      </c>
      <c r="F55" s="345">
        <f t="shared" si="2"/>
        <v>213623604</v>
      </c>
      <c r="G55" s="346">
        <f t="shared" si="3"/>
        <v>2.0965214044187412</v>
      </c>
      <c r="H55" s="347"/>
      <c r="I55" s="348"/>
      <c r="J55" s="348"/>
      <c r="K55" s="348"/>
    </row>
    <row r="56" spans="1:11" s="349" customFormat="1" ht="13.5" customHeight="1">
      <c r="A56" s="350">
        <v>34</v>
      </c>
      <c r="B56" s="344" t="s">
        <v>64</v>
      </c>
      <c r="C56" s="345">
        <v>75763357</v>
      </c>
      <c r="D56" s="345">
        <v>28576133</v>
      </c>
      <c r="E56" s="345">
        <v>28872350</v>
      </c>
      <c r="F56" s="345">
        <f>(D56+E56)/2</f>
        <v>28724241.5</v>
      </c>
      <c r="G56" s="346">
        <f t="shared" si="3"/>
        <v>0.37913105539924796</v>
      </c>
      <c r="H56" s="347"/>
      <c r="I56" s="348"/>
      <c r="J56" s="348"/>
      <c r="K56" s="348"/>
    </row>
    <row r="57" spans="1:11" s="349" customFormat="1" ht="13.5" customHeight="1" hidden="1">
      <c r="A57" s="350">
        <v>35</v>
      </c>
      <c r="B57" s="344" t="s">
        <v>229</v>
      </c>
      <c r="C57" s="345">
        <v>60780105424</v>
      </c>
      <c r="D57" s="345">
        <v>27077703223</v>
      </c>
      <c r="E57" s="345">
        <v>25132666135</v>
      </c>
      <c r="F57" s="345">
        <f>(D57+E57)/2</f>
        <v>26105184679</v>
      </c>
      <c r="G57" s="346">
        <f t="shared" si="3"/>
        <v>0.42950212897610324</v>
      </c>
      <c r="H57" s="347"/>
      <c r="I57" s="348"/>
      <c r="J57" s="348"/>
      <c r="K57" s="348"/>
    </row>
    <row r="58" spans="1:11" s="349" customFormat="1" ht="13.5" customHeight="1">
      <c r="A58" s="350"/>
      <c r="B58" s="344" t="s">
        <v>229</v>
      </c>
      <c r="C58" s="345">
        <f>+C6+C7+C10+C11+C13+C14+C17+C20+C21+C22+C35+C36+C39+C40+C43+C46+C47+C48+C49+C50+C51+C52+C53+C54+C55+C56</f>
        <v>48858722696</v>
      </c>
      <c r="D58" s="345">
        <f>+D6+D7+D10+D11+D13+D14+D17+D20+D21+D22+D35+D36+D39+D40+D43+D46+D47+D48+D49+D50+D51+D52+D53+D54+D55+D56</f>
        <v>21372992549</v>
      </c>
      <c r="E58" s="345">
        <f>+E6+E7+E10+E11+E13+E14+E17+E20+E21+E22+E35+E36+E39+E40+E43+E46+E47+E48+E49+E50+E51+E52+E53+E54+E55+E56</f>
        <v>20562320756</v>
      </c>
      <c r="F58" s="345">
        <f>(D58+E58)/2</f>
        <v>20967656652.5</v>
      </c>
      <c r="G58" s="346">
        <f t="shared" si="3"/>
        <v>0.4291486861611426</v>
      </c>
      <c r="H58" s="347"/>
      <c r="I58" s="348"/>
      <c r="J58" s="348"/>
      <c r="K58" s="348"/>
    </row>
    <row r="59" ht="15">
      <c r="E59" s="348"/>
    </row>
  </sheetData>
  <sheetProtection/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- 10/09/2014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3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6.00390625" style="363" customWidth="1"/>
    <col min="2" max="2" width="39.421875" style="364" customWidth="1"/>
    <col min="3" max="4" width="19.7109375" style="366" customWidth="1"/>
    <col min="5" max="5" width="19.140625" style="366" customWidth="1"/>
    <col min="6" max="6" width="20.140625" style="375" bestFit="1" customWidth="1"/>
    <col min="7" max="16384" width="9.140625" style="364" customWidth="1"/>
  </cols>
  <sheetData>
    <row r="1" spans="1:6" s="322" customFormat="1" ht="27.75" customHeight="1">
      <c r="A1" s="409" t="s">
        <v>230</v>
      </c>
      <c r="B1" s="409"/>
      <c r="C1" s="409"/>
      <c r="D1" s="409"/>
      <c r="E1" s="409"/>
      <c r="F1" s="367"/>
    </row>
    <row r="2" spans="1:6" s="322" customFormat="1" ht="13.5" customHeight="1">
      <c r="A2" s="320"/>
      <c r="B2" s="320"/>
      <c r="C2" s="320"/>
      <c r="D2" s="320"/>
      <c r="E2" s="320"/>
      <c r="F2" s="367"/>
    </row>
    <row r="3" spans="1:6" s="322" customFormat="1" ht="15" customHeight="1" thickBot="1">
      <c r="A3" s="320"/>
      <c r="B3" s="320"/>
      <c r="C3" s="368"/>
      <c r="D3" s="320"/>
      <c r="E3" s="320"/>
      <c r="F3" s="367"/>
    </row>
    <row r="4" spans="1:6" s="333" customFormat="1" ht="17.25" customHeight="1">
      <c r="A4" s="325"/>
      <c r="B4" s="326"/>
      <c r="C4" s="330" t="s">
        <v>231</v>
      </c>
      <c r="D4" s="330" t="s">
        <v>232</v>
      </c>
      <c r="E4" s="411" t="s">
        <v>233</v>
      </c>
      <c r="F4" s="369"/>
    </row>
    <row r="5" spans="1:6" s="342" customFormat="1" ht="17.25" customHeight="1" thickBot="1">
      <c r="A5" s="334" t="s">
        <v>205</v>
      </c>
      <c r="B5" s="335" t="s">
        <v>0</v>
      </c>
      <c r="C5" s="339" t="s">
        <v>15</v>
      </c>
      <c r="D5" s="339" t="s">
        <v>15</v>
      </c>
      <c r="E5" s="412"/>
      <c r="F5" s="370"/>
    </row>
    <row r="6" spans="1:5" ht="13.5" customHeight="1">
      <c r="A6" s="371" t="s">
        <v>76</v>
      </c>
      <c r="B6" s="372" t="s">
        <v>41</v>
      </c>
      <c r="C6" s="373">
        <v>0.4833921965385369</v>
      </c>
      <c r="D6" s="373">
        <v>0.48247057851274205</v>
      </c>
      <c r="E6" s="374">
        <f>+C6-D6</f>
        <v>0.0009216180257948237</v>
      </c>
    </row>
    <row r="7" spans="1:5" ht="13.5" customHeight="1">
      <c r="A7" s="376" t="s">
        <v>77</v>
      </c>
      <c r="B7" s="372" t="s">
        <v>42</v>
      </c>
      <c r="C7" s="373">
        <v>0.472585650181376</v>
      </c>
      <c r="D7" s="373">
        <v>0.469728395671137</v>
      </c>
      <c r="E7" s="374">
        <f aca="true" t="shared" si="0" ref="E7:E58">+C7-D7</f>
        <v>0.0028572545102389935</v>
      </c>
    </row>
    <row r="8" spans="1:5" ht="13.5" customHeight="1" hidden="1">
      <c r="A8" s="376" t="s">
        <v>208</v>
      </c>
      <c r="B8" s="372" t="s">
        <v>119</v>
      </c>
      <c r="C8" s="373">
        <v>0.20858521957419698</v>
      </c>
      <c r="D8" s="373">
        <v>0.17241425584905695</v>
      </c>
      <c r="E8" s="374">
        <f t="shared" si="0"/>
        <v>0.03617096372514003</v>
      </c>
    </row>
    <row r="9" spans="1:5" ht="13.5" customHeight="1" hidden="1">
      <c r="A9" s="376" t="s">
        <v>209</v>
      </c>
      <c r="B9" s="372" t="s">
        <v>120</v>
      </c>
      <c r="C9" s="373">
        <v>0.5313945789519432</v>
      </c>
      <c r="D9" s="373">
        <v>0.545934913695237</v>
      </c>
      <c r="E9" s="374">
        <f t="shared" si="0"/>
        <v>-0.014540334743293748</v>
      </c>
    </row>
    <row r="10" spans="1:5" ht="13.5" customHeight="1">
      <c r="A10" s="377" t="s">
        <v>78</v>
      </c>
      <c r="B10" s="372" t="s">
        <v>43</v>
      </c>
      <c r="C10" s="373">
        <v>0.4724825677838152</v>
      </c>
      <c r="D10" s="373">
        <v>0.47374182683680216</v>
      </c>
      <c r="E10" s="374">
        <f t="shared" si="0"/>
        <v>-0.0012592590529869607</v>
      </c>
    </row>
    <row r="11" spans="1:5" ht="13.5" customHeight="1">
      <c r="A11" s="378" t="s">
        <v>79</v>
      </c>
      <c r="B11" s="372" t="s">
        <v>44</v>
      </c>
      <c r="C11" s="373">
        <v>0.5103714941210872</v>
      </c>
      <c r="D11" s="373">
        <v>0.5128157563168623</v>
      </c>
      <c r="E11" s="374">
        <f t="shared" si="0"/>
        <v>-0.002444262195775093</v>
      </c>
    </row>
    <row r="12" spans="1:5" ht="13.5" customHeight="1">
      <c r="A12" s="378" t="s">
        <v>143</v>
      </c>
      <c r="B12" s="372" t="s">
        <v>142</v>
      </c>
      <c r="C12" s="373">
        <v>0.48578750347364585</v>
      </c>
      <c r="D12" s="373">
        <v>0.48849948693526457</v>
      </c>
      <c r="E12" s="374">
        <f t="shared" si="0"/>
        <v>-0.0027119834616187166</v>
      </c>
    </row>
    <row r="13" spans="1:5" ht="13.5" customHeight="1">
      <c r="A13" s="378" t="s">
        <v>80</v>
      </c>
      <c r="B13" s="372" t="s">
        <v>45</v>
      </c>
      <c r="C13" s="373">
        <v>0.4915548647419869</v>
      </c>
      <c r="D13" s="373">
        <v>0.49657873601323244</v>
      </c>
      <c r="E13" s="374">
        <f t="shared" si="0"/>
        <v>-0.005023871271245539</v>
      </c>
    </row>
    <row r="14" spans="1:5" ht="13.5" customHeight="1">
      <c r="A14" s="378" t="s">
        <v>81</v>
      </c>
      <c r="B14" s="372" t="s">
        <v>46</v>
      </c>
      <c r="C14" s="373">
        <v>0.4756763178823168</v>
      </c>
      <c r="D14" s="373">
        <v>0.47460237952258805</v>
      </c>
      <c r="E14" s="374">
        <f t="shared" si="0"/>
        <v>0.0010739383597287433</v>
      </c>
    </row>
    <row r="15" spans="1:5" ht="13.5" customHeight="1" hidden="1">
      <c r="A15" s="378" t="s">
        <v>82</v>
      </c>
      <c r="B15" s="372" t="s">
        <v>47</v>
      </c>
      <c r="C15" s="373">
        <v>0.37082543375995397</v>
      </c>
      <c r="D15" s="373">
        <v>0.28179225562846383</v>
      </c>
      <c r="E15" s="374">
        <f t="shared" si="0"/>
        <v>0.08903317813149014</v>
      </c>
    </row>
    <row r="16" spans="1:5" ht="13.5" customHeight="1" hidden="1">
      <c r="A16" s="378" t="s">
        <v>83</v>
      </c>
      <c r="B16" s="372" t="s">
        <v>84</v>
      </c>
      <c r="C16" s="373">
        <v>0.35005567370349183</v>
      </c>
      <c r="D16" s="373">
        <v>0.34990698117450303</v>
      </c>
      <c r="E16" s="374">
        <f t="shared" si="0"/>
        <v>0.00014869252898880303</v>
      </c>
    </row>
    <row r="17" spans="1:5" ht="13.5" customHeight="1">
      <c r="A17" s="378" t="s">
        <v>85</v>
      </c>
      <c r="B17" s="372" t="s">
        <v>48</v>
      </c>
      <c r="C17" s="373">
        <v>0.3087663093894073</v>
      </c>
      <c r="D17" s="373">
        <v>0.31715566248815213</v>
      </c>
      <c r="E17" s="374">
        <f t="shared" si="0"/>
        <v>-0.008389353098744834</v>
      </c>
    </row>
    <row r="18" spans="1:5" ht="13.5" customHeight="1" hidden="1">
      <c r="A18" s="376">
        <v>10</v>
      </c>
      <c r="B18" s="372" t="s">
        <v>49</v>
      </c>
      <c r="C18" s="373">
        <v>6.036566187552786</v>
      </c>
      <c r="D18" s="373">
        <v>7.339196110047484</v>
      </c>
      <c r="E18" s="374">
        <f t="shared" si="0"/>
        <v>-1.302629922494698</v>
      </c>
    </row>
    <row r="19" spans="1:5" ht="13.5" customHeight="1">
      <c r="A19" s="376">
        <v>11</v>
      </c>
      <c r="B19" s="372" t="s">
        <v>168</v>
      </c>
      <c r="C19" s="373">
        <v>0.5246605064916576</v>
      </c>
      <c r="D19" s="373">
        <v>0.49755844411561534</v>
      </c>
      <c r="E19" s="374">
        <f t="shared" si="0"/>
        <v>0.02710206237604229</v>
      </c>
    </row>
    <row r="20" spans="1:5" ht="13.5" customHeight="1">
      <c r="A20" s="376">
        <v>11.1</v>
      </c>
      <c r="B20" s="372" t="s">
        <v>214</v>
      </c>
      <c r="C20" s="373">
        <v>0.6241475077341335</v>
      </c>
      <c r="D20" s="373">
        <v>0.5997795485075126</v>
      </c>
      <c r="E20" s="374">
        <f t="shared" si="0"/>
        <v>0.02436795922662094</v>
      </c>
    </row>
    <row r="21" spans="1:5" ht="13.5" customHeight="1">
      <c r="A21" s="376">
        <v>11.2</v>
      </c>
      <c r="B21" s="372" t="s">
        <v>215</v>
      </c>
      <c r="C21" s="373">
        <v>0.4891941360301324</v>
      </c>
      <c r="D21" s="373">
        <v>0.4631336585956421</v>
      </c>
      <c r="E21" s="374">
        <f t="shared" si="0"/>
        <v>0.026060477434490303</v>
      </c>
    </row>
    <row r="22" spans="1:5" ht="13.5" customHeight="1">
      <c r="A22" s="376">
        <v>12</v>
      </c>
      <c r="B22" s="372" t="s">
        <v>51</v>
      </c>
      <c r="C22" s="373">
        <v>0.4803521773381473</v>
      </c>
      <c r="D22" s="373">
        <v>0.47200677209318675</v>
      </c>
      <c r="E22" s="374">
        <f t="shared" si="0"/>
        <v>0.008345405244960524</v>
      </c>
    </row>
    <row r="23" spans="1:5" ht="13.5" customHeight="1" hidden="1">
      <c r="A23" s="376">
        <v>13</v>
      </c>
      <c r="B23" s="372" t="s">
        <v>121</v>
      </c>
      <c r="C23" s="373">
        <v>0.7050666942293231</v>
      </c>
      <c r="D23" s="373">
        <v>0.7186507241478703</v>
      </c>
      <c r="E23" s="374">
        <f t="shared" si="0"/>
        <v>-0.013584029918547236</v>
      </c>
    </row>
    <row r="24" spans="1:5" ht="13.5" customHeight="1" hidden="1">
      <c r="A24" s="376">
        <v>14</v>
      </c>
      <c r="B24" s="372" t="s">
        <v>122</v>
      </c>
      <c r="C24" s="373">
        <v>1.0754932288679393</v>
      </c>
      <c r="D24" s="373">
        <v>0.7375564543150682</v>
      </c>
      <c r="E24" s="374">
        <f t="shared" si="0"/>
        <v>0.3379367745528711</v>
      </c>
    </row>
    <row r="25" spans="1:5" ht="13.5" customHeight="1" hidden="1">
      <c r="A25" s="376">
        <v>15.1</v>
      </c>
      <c r="B25" s="372" t="s">
        <v>123</v>
      </c>
      <c r="C25" s="373">
        <v>0.3753600150652458</v>
      </c>
      <c r="D25" s="373">
        <v>0.4777543958099514</v>
      </c>
      <c r="E25" s="374">
        <f t="shared" si="0"/>
        <v>-0.10239438074470558</v>
      </c>
    </row>
    <row r="26" spans="1:5" ht="13.5" customHeight="1" hidden="1">
      <c r="A26" s="376">
        <v>15.2</v>
      </c>
      <c r="B26" s="372" t="s">
        <v>128</v>
      </c>
      <c r="C26" s="373">
        <v>0.1486750348675035</v>
      </c>
      <c r="D26" s="373">
        <v>0.1678720445062587</v>
      </c>
      <c r="E26" s="374">
        <f t="shared" si="0"/>
        <v>-0.019197009638755202</v>
      </c>
    </row>
    <row r="27" spans="1:5" ht="13.5" customHeight="1" hidden="1">
      <c r="A27" s="376">
        <v>15.3</v>
      </c>
      <c r="B27" s="372" t="s">
        <v>129</v>
      </c>
      <c r="C27" s="373">
        <v>42.310844712112086</v>
      </c>
      <c r="D27" s="373">
        <v>43.53361115041156</v>
      </c>
      <c r="E27" s="374">
        <f t="shared" si="0"/>
        <v>-1.2227664382994732</v>
      </c>
    </row>
    <row r="28" spans="1:5" ht="13.5" customHeight="1" hidden="1">
      <c r="A28" s="376">
        <v>15.4</v>
      </c>
      <c r="B28" s="372" t="s">
        <v>130</v>
      </c>
      <c r="C28" s="373">
        <v>0.49605517351676687</v>
      </c>
      <c r="D28" s="373">
        <v>0.4734789256925923</v>
      </c>
      <c r="E28" s="374">
        <f t="shared" si="0"/>
        <v>0.022576247824174556</v>
      </c>
    </row>
    <row r="29" spans="1:5" ht="13.5" customHeight="1" hidden="1">
      <c r="A29" s="376">
        <v>15.5</v>
      </c>
      <c r="B29" s="372" t="s">
        <v>131</v>
      </c>
      <c r="C29" s="373">
        <v>1.0621210609413243</v>
      </c>
      <c r="D29" s="373">
        <v>1.0483099695510134</v>
      </c>
      <c r="E29" s="374">
        <f t="shared" si="0"/>
        <v>0.013811091390310892</v>
      </c>
    </row>
    <row r="30" spans="1:5" ht="13.5" customHeight="1" hidden="1">
      <c r="A30" s="376">
        <v>15.6</v>
      </c>
      <c r="B30" s="372" t="s">
        <v>216</v>
      </c>
      <c r="C30" s="373">
        <v>0</v>
      </c>
      <c r="D30" s="373">
        <v>0</v>
      </c>
      <c r="E30" s="374"/>
    </row>
    <row r="31" spans="1:5" ht="13.5" customHeight="1" hidden="1">
      <c r="A31" s="376">
        <v>15.7</v>
      </c>
      <c r="B31" s="372" t="s">
        <v>132</v>
      </c>
      <c r="C31" s="373">
        <v>0.2095087595288037</v>
      </c>
      <c r="D31" s="373">
        <v>0.24996069876039934</v>
      </c>
      <c r="E31" s="374">
        <f t="shared" si="0"/>
        <v>-0.040451939231595624</v>
      </c>
    </row>
    <row r="32" spans="1:5" ht="13.5" customHeight="1" hidden="1">
      <c r="A32" s="376">
        <v>15.8</v>
      </c>
      <c r="B32" s="372" t="s">
        <v>133</v>
      </c>
      <c r="C32" s="373">
        <v>0</v>
      </c>
      <c r="D32" s="373">
        <v>0</v>
      </c>
      <c r="E32" s="374">
        <f t="shared" si="0"/>
        <v>0</v>
      </c>
    </row>
    <row r="33" spans="1:5" ht="13.5" customHeight="1" hidden="1">
      <c r="A33" s="376">
        <v>16</v>
      </c>
      <c r="B33" s="372" t="s">
        <v>124</v>
      </c>
      <c r="C33" s="373">
        <v>0.2759774224608215</v>
      </c>
      <c r="D33" s="373">
        <v>0.2810197825780684</v>
      </c>
      <c r="E33" s="374">
        <f t="shared" si="0"/>
        <v>-0.005042360117246902</v>
      </c>
    </row>
    <row r="34" spans="1:5" ht="13.5" customHeight="1">
      <c r="A34" s="376">
        <v>17</v>
      </c>
      <c r="B34" s="372" t="s">
        <v>52</v>
      </c>
      <c r="C34" s="373">
        <v>0.53949935093956</v>
      </c>
      <c r="D34" s="373">
        <v>0.5365564384176905</v>
      </c>
      <c r="E34" s="374">
        <f t="shared" si="0"/>
        <v>0.002942912521869512</v>
      </c>
    </row>
    <row r="35" spans="1:5" ht="13.5" customHeight="1">
      <c r="A35" s="376">
        <v>17.1</v>
      </c>
      <c r="B35" s="372" t="s">
        <v>218</v>
      </c>
      <c r="C35" s="373">
        <v>0.5218073222485603</v>
      </c>
      <c r="D35" s="373">
        <v>0.518260926982994</v>
      </c>
      <c r="E35" s="374">
        <f t="shared" si="0"/>
        <v>0.0035463952655663267</v>
      </c>
    </row>
    <row r="36" spans="1:5" ht="13.5" customHeight="1">
      <c r="A36" s="376">
        <v>17.2</v>
      </c>
      <c r="B36" s="372" t="s">
        <v>219</v>
      </c>
      <c r="C36" s="373">
        <v>0.5641220080734062</v>
      </c>
      <c r="D36" s="373">
        <v>0.56310109888621</v>
      </c>
      <c r="E36" s="374">
        <f t="shared" si="0"/>
        <v>0.0010209091871962173</v>
      </c>
    </row>
    <row r="37" spans="1:5" ht="13.5" customHeight="1" hidden="1">
      <c r="A37" s="376">
        <v>17.3</v>
      </c>
      <c r="B37" s="372" t="s">
        <v>220</v>
      </c>
      <c r="C37" s="373">
        <v>0.46438752094249913</v>
      </c>
      <c r="D37" s="373">
        <v>0.5033898740571712</v>
      </c>
      <c r="E37" s="374">
        <f t="shared" si="0"/>
        <v>-0.03900235311467204</v>
      </c>
    </row>
    <row r="38" spans="1:5" ht="13.5" customHeight="1">
      <c r="A38" s="376">
        <v>18</v>
      </c>
      <c r="B38" s="372" t="s">
        <v>53</v>
      </c>
      <c r="C38" s="373">
        <v>0.48100765882616425</v>
      </c>
      <c r="D38" s="373">
        <v>0.4737058521628423</v>
      </c>
      <c r="E38" s="374">
        <f t="shared" si="0"/>
        <v>0.007301806663321975</v>
      </c>
    </row>
    <row r="39" spans="1:5" ht="13.5" customHeight="1">
      <c r="A39" s="376">
        <v>18.1</v>
      </c>
      <c r="B39" s="372" t="s">
        <v>221</v>
      </c>
      <c r="C39" s="373">
        <v>0.4950572415671174</v>
      </c>
      <c r="D39" s="373">
        <v>0.4932251229330103</v>
      </c>
      <c r="E39" s="374">
        <f t="shared" si="0"/>
        <v>0.0018321186341070939</v>
      </c>
    </row>
    <row r="40" spans="1:5" ht="13.5" customHeight="1">
      <c r="A40" s="376">
        <v>18.2</v>
      </c>
      <c r="B40" s="372" t="s">
        <v>222</v>
      </c>
      <c r="C40" s="373">
        <v>0.40410878465775385</v>
      </c>
      <c r="D40" s="373">
        <v>0.37992445702726124</v>
      </c>
      <c r="E40" s="374">
        <f t="shared" si="0"/>
        <v>0.024184327630492608</v>
      </c>
    </row>
    <row r="41" spans="1:5" ht="13.5" customHeight="1" hidden="1">
      <c r="A41" s="376">
        <v>19.1</v>
      </c>
      <c r="B41" s="372" t="s">
        <v>126</v>
      </c>
      <c r="C41" s="373">
        <v>0.31580071898528117</v>
      </c>
      <c r="D41" s="373">
        <v>-1.0518594634775575</v>
      </c>
      <c r="E41" s="374">
        <f t="shared" si="0"/>
        <v>1.3676601824628387</v>
      </c>
    </row>
    <row r="42" spans="1:5" ht="13.5" customHeight="1">
      <c r="A42" s="376" t="s">
        <v>191</v>
      </c>
      <c r="B42" s="372" t="s">
        <v>163</v>
      </c>
      <c r="C42" s="373">
        <v>0.33488900128532556</v>
      </c>
      <c r="D42" s="373">
        <v>0.33815007636039435</v>
      </c>
      <c r="E42" s="374">
        <f t="shared" si="0"/>
        <v>-0.0032610750750687867</v>
      </c>
    </row>
    <row r="43" spans="1:5" ht="13.5" customHeight="1">
      <c r="A43" s="376">
        <v>19.2</v>
      </c>
      <c r="B43" s="372" t="s">
        <v>54</v>
      </c>
      <c r="C43" s="373">
        <v>0.33575937630372826</v>
      </c>
      <c r="D43" s="373">
        <v>0.337662895760317</v>
      </c>
      <c r="E43" s="374">
        <f t="shared" si="0"/>
        <v>-0.0019035194565887315</v>
      </c>
    </row>
    <row r="44" spans="1:5" ht="13.5" customHeight="1" hidden="1">
      <c r="A44" s="376">
        <v>19.3</v>
      </c>
      <c r="B44" s="372" t="s">
        <v>234</v>
      </c>
      <c r="C44" s="373">
        <v>0.5055844293861935</v>
      </c>
      <c r="D44" s="373">
        <v>-0.5022915143676545</v>
      </c>
      <c r="E44" s="374">
        <f t="shared" si="0"/>
        <v>1.007875943753848</v>
      </c>
    </row>
    <row r="45" spans="1:5" ht="13.5" customHeight="1">
      <c r="A45" s="376" t="s">
        <v>192</v>
      </c>
      <c r="B45" s="372" t="s">
        <v>165</v>
      </c>
      <c r="C45" s="373">
        <v>0.4582976762997088</v>
      </c>
      <c r="D45" s="373">
        <v>0.463639317123645</v>
      </c>
      <c r="E45" s="374">
        <f t="shared" si="0"/>
        <v>-0.005341640823936178</v>
      </c>
    </row>
    <row r="46" spans="1:5" ht="13.5" customHeight="1">
      <c r="A46" s="376">
        <v>19.4</v>
      </c>
      <c r="B46" s="372" t="s">
        <v>55</v>
      </c>
      <c r="C46" s="373">
        <v>0.4483005257030725</v>
      </c>
      <c r="D46" s="373">
        <v>0.4556794055939516</v>
      </c>
      <c r="E46" s="374">
        <f t="shared" si="0"/>
        <v>-0.007378879890879098</v>
      </c>
    </row>
    <row r="47" spans="1:5" ht="13.5" customHeight="1">
      <c r="A47" s="376">
        <v>21.1</v>
      </c>
      <c r="B47" s="372" t="s">
        <v>56</v>
      </c>
      <c r="C47" s="373">
        <v>0.33373169402138253</v>
      </c>
      <c r="D47" s="373">
        <v>0.3387948606159519</v>
      </c>
      <c r="E47" s="374">
        <f t="shared" si="0"/>
        <v>-0.005063166594569346</v>
      </c>
    </row>
    <row r="48" spans="1:5" ht="13.5" customHeight="1">
      <c r="A48" s="376">
        <v>21.2</v>
      </c>
      <c r="B48" s="372" t="s">
        <v>57</v>
      </c>
      <c r="C48" s="373">
        <v>0.4945468413339332</v>
      </c>
      <c r="D48" s="373">
        <v>0.49291564458123166</v>
      </c>
      <c r="E48" s="374">
        <f t="shared" si="0"/>
        <v>0.0016311967527015137</v>
      </c>
    </row>
    <row r="49" spans="1:5" ht="13.5" customHeight="1">
      <c r="A49" s="376">
        <v>22</v>
      </c>
      <c r="B49" s="372" t="s">
        <v>58</v>
      </c>
      <c r="C49" s="373">
        <v>0.4370087662186208</v>
      </c>
      <c r="D49" s="373">
        <v>0.41955517291753747</v>
      </c>
      <c r="E49" s="374">
        <f t="shared" si="0"/>
        <v>0.017453593301083314</v>
      </c>
    </row>
    <row r="50" spans="1:5" ht="13.5" customHeight="1">
      <c r="A50" s="376">
        <v>23</v>
      </c>
      <c r="B50" s="372" t="s">
        <v>59</v>
      </c>
      <c r="C50" s="373">
        <v>0.5775879508587408</v>
      </c>
      <c r="D50" s="373">
        <v>0.5821714895216215</v>
      </c>
      <c r="E50" s="374">
        <f t="shared" si="0"/>
        <v>-0.004583538662880637</v>
      </c>
    </row>
    <row r="51" spans="1:5" ht="13.5" customHeight="1">
      <c r="A51" s="376">
        <v>24</v>
      </c>
      <c r="B51" s="372" t="s">
        <v>60</v>
      </c>
      <c r="C51" s="373">
        <v>0.5849748519603243</v>
      </c>
      <c r="D51" s="373">
        <v>0.5731347338216178</v>
      </c>
      <c r="E51" s="374">
        <f t="shared" si="0"/>
        <v>0.011840118138706446</v>
      </c>
    </row>
    <row r="52" spans="1:5" ht="13.5" customHeight="1">
      <c r="A52" s="376">
        <v>26</v>
      </c>
      <c r="B52" s="372" t="s">
        <v>61</v>
      </c>
      <c r="C52" s="373">
        <v>0.5650948004387468</v>
      </c>
      <c r="D52" s="373">
        <v>0.5598814989352573</v>
      </c>
      <c r="E52" s="374">
        <f t="shared" si="0"/>
        <v>0.005213301503489531</v>
      </c>
    </row>
    <row r="53" spans="1:5" ht="13.5" customHeight="1">
      <c r="A53" s="376">
        <v>27</v>
      </c>
      <c r="B53" s="372" t="s">
        <v>62</v>
      </c>
      <c r="C53" s="373">
        <v>0.4813568752647949</v>
      </c>
      <c r="D53" s="373">
        <v>0.4360728309688919</v>
      </c>
      <c r="E53" s="374">
        <f t="shared" si="0"/>
        <v>0.04528404429590305</v>
      </c>
    </row>
    <row r="54" spans="1:5" ht="13.5" customHeight="1">
      <c r="A54" s="376">
        <v>28</v>
      </c>
      <c r="B54" s="372" t="s">
        <v>63</v>
      </c>
      <c r="C54" s="373">
        <v>0.4224787819487605</v>
      </c>
      <c r="D54" s="373">
        <v>0.5414219448503589</v>
      </c>
      <c r="E54" s="374">
        <f t="shared" si="0"/>
        <v>-0.1189431629015984</v>
      </c>
    </row>
    <row r="55" spans="1:5" ht="13.5" customHeight="1">
      <c r="A55" s="376">
        <v>30</v>
      </c>
      <c r="B55" s="372" t="s">
        <v>166</v>
      </c>
      <c r="C55" s="373">
        <v>2.0965214044187412</v>
      </c>
      <c r="D55" s="373">
        <v>2.0529264929191298</v>
      </c>
      <c r="E55" s="374">
        <f t="shared" si="0"/>
        <v>0.04359491149961148</v>
      </c>
    </row>
    <row r="56" spans="1:5" ht="13.5" customHeight="1">
      <c r="A56" s="376">
        <v>34</v>
      </c>
      <c r="B56" s="372" t="s">
        <v>64</v>
      </c>
      <c r="C56" s="373">
        <v>0.37913105539924796</v>
      </c>
      <c r="D56" s="373">
        <v>0.5485030026247043</v>
      </c>
      <c r="E56" s="374">
        <f t="shared" si="0"/>
        <v>-0.16937194722545634</v>
      </c>
    </row>
    <row r="57" spans="1:5" ht="13.5" customHeight="1" hidden="1">
      <c r="A57" s="376">
        <v>35</v>
      </c>
      <c r="B57" s="372" t="s">
        <v>229</v>
      </c>
      <c r="C57" s="373">
        <v>0.42950212897610324</v>
      </c>
      <c r="D57" s="373">
        <v>0.443685546598142</v>
      </c>
      <c r="E57" s="374">
        <f t="shared" si="0"/>
        <v>-0.014183417622038785</v>
      </c>
    </row>
    <row r="58" spans="1:5" ht="13.5" customHeight="1">
      <c r="A58" s="376"/>
      <c r="B58" s="372" t="s">
        <v>235</v>
      </c>
      <c r="C58" s="373">
        <v>0.4291486861611426</v>
      </c>
      <c r="D58" s="373">
        <v>0.43137253409023874</v>
      </c>
      <c r="E58" s="374">
        <f t="shared" si="0"/>
        <v>-0.0022238479290961344</v>
      </c>
    </row>
  </sheetData>
  <sheetProtection/>
  <mergeCells count="2">
    <mergeCell ref="A1:E1"/>
    <mergeCell ref="E4:E5"/>
  </mergeCells>
  <printOptions horizontalCentered="1"/>
  <pageMargins left="0.25" right="0.25" top="0.5" bottom="0.75" header="0.5" footer="0.5"/>
  <pageSetup horizontalDpi="600" verticalDpi="600" orientation="landscape" r:id="rId1"/>
  <headerFooter alignWithMargins="0">
    <oddFooter>&amp;LCalifornia Department of Insurance&amp;RRate Specialist Bureau - 10/09/2014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73"/>
  <sheetViews>
    <sheetView zoomScale="115" zoomScaleNormal="115" zoomScalePageLayoutView="0" workbookViewId="0" topLeftCell="A1">
      <selection activeCell="A1" sqref="A1:Q1"/>
    </sheetView>
  </sheetViews>
  <sheetFormatPr defaultColWidth="9.140625" defaultRowHeight="12.75"/>
  <cols>
    <col min="1" max="1" width="9.8515625" style="12" customWidth="1"/>
    <col min="2" max="2" width="2.140625" style="12" customWidth="1"/>
    <col min="3" max="3" width="17.7109375" style="12" customWidth="1"/>
    <col min="4" max="6" width="14.7109375" style="13" customWidth="1"/>
    <col min="7" max="12" width="14.7109375" style="12" customWidth="1"/>
    <col min="13" max="14" width="19.140625" style="12" hidden="1" customWidth="1"/>
    <col min="15" max="15" width="21.57421875" style="15" customWidth="1"/>
    <col min="16" max="16" width="9.57421875" style="12" hidden="1" customWidth="1"/>
    <col min="17" max="17" width="7.140625" style="12" hidden="1" customWidth="1"/>
    <col min="18" max="18" width="18.140625" style="12" hidden="1" customWidth="1"/>
    <col min="19" max="19" width="6.140625" style="12" hidden="1" customWidth="1"/>
    <col min="20" max="20" width="19.7109375" style="12" hidden="1" customWidth="1"/>
    <col min="21" max="21" width="18.140625" style="12" hidden="1" customWidth="1"/>
    <col min="22" max="22" width="9.8515625" style="12" hidden="1" customWidth="1"/>
    <col min="23" max="23" width="4.140625" style="12" hidden="1" customWidth="1"/>
    <col min="24" max="24" width="4.00390625" style="12" hidden="1" customWidth="1"/>
    <col min="25" max="25" width="6.28125" style="12" hidden="1" customWidth="1"/>
    <col min="26" max="26" width="8.00390625" style="12" hidden="1" customWidth="1"/>
    <col min="27" max="27" width="9.140625" style="12" hidden="1" customWidth="1"/>
    <col min="28" max="30" width="9.140625" style="12" customWidth="1"/>
    <col min="31" max="16384" width="9.140625" style="12" customWidth="1"/>
  </cols>
  <sheetData>
    <row r="1" spans="1:25" s="10" customFormat="1" ht="37.5" customHeight="1" thickBot="1">
      <c r="A1" s="413" t="s">
        <v>195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52"/>
      <c r="S1" s="55" t="s">
        <v>145</v>
      </c>
      <c r="T1" s="55"/>
      <c r="U1" s="55"/>
      <c r="V1" s="55"/>
      <c r="W1" s="55"/>
      <c r="X1" s="55"/>
      <c r="Y1" s="55"/>
    </row>
    <row r="2" spans="1:25" ht="6" customHeight="1">
      <c r="A2" s="287"/>
      <c r="B2" s="288"/>
      <c r="C2" s="288"/>
      <c r="D2" s="289"/>
      <c r="E2" s="289"/>
      <c r="F2" s="289"/>
      <c r="G2" s="288"/>
      <c r="H2" s="288"/>
      <c r="I2" s="290"/>
      <c r="J2" s="291"/>
      <c r="K2" s="291"/>
      <c r="L2" s="290"/>
      <c r="M2" s="290"/>
      <c r="N2" s="290"/>
      <c r="O2" s="292"/>
      <c r="P2" s="288"/>
      <c r="Q2" s="293"/>
      <c r="R2" s="53"/>
      <c r="S2" s="56"/>
      <c r="T2" s="56"/>
      <c r="U2" s="56"/>
      <c r="V2" s="56"/>
      <c r="W2" s="56"/>
      <c r="X2" s="56"/>
      <c r="Y2" s="56"/>
    </row>
    <row r="3" spans="1:25" s="11" customFormat="1" ht="15">
      <c r="A3" s="294"/>
      <c r="B3" s="295"/>
      <c r="C3" s="295"/>
      <c r="D3" s="296" t="s">
        <v>1</v>
      </c>
      <c r="E3" s="296" t="s">
        <v>2</v>
      </c>
      <c r="F3" s="296" t="s">
        <v>19</v>
      </c>
      <c r="G3" s="297" t="s">
        <v>6</v>
      </c>
      <c r="H3" s="297" t="s">
        <v>8</v>
      </c>
      <c r="I3" s="297" t="s">
        <v>9</v>
      </c>
      <c r="J3" s="297" t="s">
        <v>11</v>
      </c>
      <c r="K3" s="297" t="s">
        <v>12</v>
      </c>
      <c r="L3" s="297" t="s">
        <v>118</v>
      </c>
      <c r="M3" s="297" t="s">
        <v>13</v>
      </c>
      <c r="N3" s="297" t="s">
        <v>153</v>
      </c>
      <c r="O3" s="298" t="s">
        <v>13</v>
      </c>
      <c r="P3" s="295"/>
      <c r="Q3" s="299"/>
      <c r="R3" s="70" t="s">
        <v>153</v>
      </c>
      <c r="S3" s="62" t="s">
        <v>146</v>
      </c>
      <c r="T3" s="56"/>
      <c r="U3" s="57"/>
      <c r="V3" s="57"/>
      <c r="W3" s="57"/>
      <c r="X3" s="57"/>
      <c r="Y3" s="57"/>
    </row>
    <row r="4" spans="1:25" s="11" customFormat="1" ht="15">
      <c r="A4" s="294"/>
      <c r="B4" s="295"/>
      <c r="C4" s="295"/>
      <c r="D4" s="300">
        <v>2013</v>
      </c>
      <c r="E4" s="300">
        <v>2013</v>
      </c>
      <c r="F4" s="300">
        <v>2013</v>
      </c>
      <c r="G4" s="300">
        <v>2013</v>
      </c>
      <c r="H4" s="300">
        <v>2013</v>
      </c>
      <c r="I4" s="300">
        <v>2013</v>
      </c>
      <c r="J4" s="300">
        <v>2012</v>
      </c>
      <c r="K4" s="300">
        <v>2012</v>
      </c>
      <c r="L4" s="300">
        <v>2012</v>
      </c>
      <c r="M4" s="300"/>
      <c r="N4" s="300"/>
      <c r="O4" s="301"/>
      <c r="P4" s="302"/>
      <c r="Q4" s="303"/>
      <c r="R4" s="54" t="s">
        <v>158</v>
      </c>
      <c r="S4" s="62" t="s">
        <v>147</v>
      </c>
      <c r="T4" s="56"/>
      <c r="U4" s="57"/>
      <c r="V4" s="57"/>
      <c r="W4" s="57"/>
      <c r="X4" s="57"/>
      <c r="Y4" s="57"/>
    </row>
    <row r="5" spans="1:25" s="11" customFormat="1" ht="25.5" customHeight="1">
      <c r="A5" s="294"/>
      <c r="B5" s="295"/>
      <c r="C5" s="17" t="s">
        <v>0</v>
      </c>
      <c r="D5" s="304" t="s">
        <v>23</v>
      </c>
      <c r="E5" s="304" t="s">
        <v>24</v>
      </c>
      <c r="F5" s="304" t="s">
        <v>3</v>
      </c>
      <c r="G5" s="305" t="s">
        <v>25</v>
      </c>
      <c r="H5" s="305" t="s">
        <v>26</v>
      </c>
      <c r="I5" s="305" t="s">
        <v>117</v>
      </c>
      <c r="J5" s="305" t="s">
        <v>25</v>
      </c>
      <c r="K5" s="305" t="s">
        <v>26</v>
      </c>
      <c r="L5" s="305" t="s">
        <v>117</v>
      </c>
      <c r="M5" s="305" t="s">
        <v>152</v>
      </c>
      <c r="N5" s="305" t="s">
        <v>154</v>
      </c>
      <c r="O5" s="306" t="s">
        <v>141</v>
      </c>
      <c r="P5" s="307" t="s">
        <v>115</v>
      </c>
      <c r="Q5" s="308" t="s">
        <v>104</v>
      </c>
      <c r="R5" s="11" t="s">
        <v>159</v>
      </c>
      <c r="S5" s="63"/>
      <c r="T5" s="64" t="s">
        <v>156</v>
      </c>
      <c r="U5" s="64" t="s">
        <v>144</v>
      </c>
      <c r="V5" s="65" t="s">
        <v>151</v>
      </c>
      <c r="W5" s="57"/>
      <c r="X5" s="57"/>
      <c r="Y5" s="57"/>
    </row>
    <row r="6" spans="1:25" s="11" customFormat="1" ht="25.5" customHeight="1" thickBot="1">
      <c r="A6" s="309"/>
      <c r="B6" s="23"/>
      <c r="C6" s="23"/>
      <c r="D6" s="310"/>
      <c r="E6" s="310"/>
      <c r="F6" s="311" t="s">
        <v>105</v>
      </c>
      <c r="G6" s="312"/>
      <c r="H6" s="312"/>
      <c r="I6" s="313"/>
      <c r="J6" s="312"/>
      <c r="K6" s="312"/>
      <c r="L6" s="313"/>
      <c r="M6" s="313"/>
      <c r="N6" s="313"/>
      <c r="O6" s="314" t="s">
        <v>135</v>
      </c>
      <c r="P6" s="310"/>
      <c r="Q6" s="315"/>
      <c r="R6" s="71" t="s">
        <v>160</v>
      </c>
      <c r="S6" s="66"/>
      <c r="T6" s="67" t="s">
        <v>157</v>
      </c>
      <c r="U6" s="67" t="s">
        <v>155</v>
      </c>
      <c r="V6" s="68" t="s">
        <v>148</v>
      </c>
      <c r="W6" s="57"/>
      <c r="X6" s="57"/>
      <c r="Y6" s="57"/>
    </row>
    <row r="7" spans="1:25" ht="4.5" customHeight="1" thickBot="1">
      <c r="A7" s="116"/>
      <c r="B7" s="116"/>
      <c r="C7" s="117"/>
      <c r="D7" s="194"/>
      <c r="E7" s="194"/>
      <c r="F7" s="118"/>
      <c r="G7" s="117"/>
      <c r="H7" s="117"/>
      <c r="I7" s="117"/>
      <c r="J7" s="117"/>
      <c r="K7" s="117"/>
      <c r="L7" s="117"/>
      <c r="M7" s="117"/>
      <c r="N7" s="117"/>
      <c r="O7" s="119"/>
      <c r="P7" s="116"/>
      <c r="Q7" s="116"/>
      <c r="S7" s="59"/>
      <c r="T7" s="58"/>
      <c r="U7" s="58"/>
      <c r="V7" s="58"/>
      <c r="W7" s="56"/>
      <c r="X7" s="56"/>
      <c r="Y7" s="56"/>
    </row>
    <row r="8" spans="1:25" ht="15" customHeight="1">
      <c r="A8" s="272" t="s">
        <v>76</v>
      </c>
      <c r="B8" s="273"/>
      <c r="C8" s="274" t="s">
        <v>41</v>
      </c>
      <c r="D8" s="211">
        <v>355971630</v>
      </c>
      <c r="E8" s="211">
        <v>12123989</v>
      </c>
      <c r="F8" s="212">
        <f aca="true" t="shared" si="0" ref="F8:F41">D8+E8</f>
        <v>368095619</v>
      </c>
      <c r="G8" s="213">
        <f>+aoe_2013!G8</f>
        <v>351384388</v>
      </c>
      <c r="H8" s="213">
        <f>+aoe_2013!H8</f>
        <v>21291789</v>
      </c>
      <c r="I8" s="213">
        <f>+aoe_2013!I8</f>
        <v>15720503.987616532</v>
      </c>
      <c r="J8" s="213">
        <f>+aoe_2012!G8</f>
        <v>363429896</v>
      </c>
      <c r="K8" s="213">
        <f>+aoe_2012!H8</f>
        <v>24142189</v>
      </c>
      <c r="L8" s="213">
        <f>+aoe_2012!I8</f>
        <v>14194210.459613362</v>
      </c>
      <c r="M8" s="214">
        <f>SUM(G8:L8)</f>
        <v>790162976.4472299</v>
      </c>
      <c r="N8" s="214">
        <f>+M8/2</f>
        <v>395081488.22361493</v>
      </c>
      <c r="O8" s="215">
        <f aca="true" t="shared" si="1" ref="O8:O18">0.5*SUM(G8:L8)/F8</f>
        <v>1.0733121173702829</v>
      </c>
      <c r="P8" s="120"/>
      <c r="Q8" s="120"/>
      <c r="R8" s="51">
        <f>+O8*F8</f>
        <v>395081488.22361493</v>
      </c>
      <c r="S8" s="59" t="str">
        <f>+C8</f>
        <v>FIRE</v>
      </c>
      <c r="T8" s="60">
        <f>SUM(G8:L8)</f>
        <v>790162976.4472299</v>
      </c>
      <c r="U8" s="60">
        <f>+F8</f>
        <v>368095619</v>
      </c>
      <c r="V8" s="58"/>
      <c r="W8" s="56"/>
      <c r="X8" s="56"/>
      <c r="Y8" s="56"/>
    </row>
    <row r="9" spans="1:25" ht="15" customHeight="1">
      <c r="A9" s="275" t="s">
        <v>77</v>
      </c>
      <c r="B9" s="276"/>
      <c r="C9" s="277" t="s">
        <v>42</v>
      </c>
      <c r="D9" s="200">
        <v>282508261</v>
      </c>
      <c r="E9" s="200">
        <v>13338631</v>
      </c>
      <c r="F9" s="216">
        <f t="shared" si="0"/>
        <v>295846892</v>
      </c>
      <c r="G9" s="216">
        <f>+aoe_2013!G9</f>
        <v>361979536</v>
      </c>
      <c r="H9" s="216">
        <f>+aoe_2013!H9</f>
        <v>16197520</v>
      </c>
      <c r="I9" s="216">
        <f>+aoe_2013!I9</f>
        <v>11922680.081037842</v>
      </c>
      <c r="J9" s="216">
        <f>+aoe_2012!G9</f>
        <v>478051603</v>
      </c>
      <c r="K9" s="216">
        <f>+aoe_2012!H9</f>
        <v>16146707</v>
      </c>
      <c r="L9" s="216">
        <f>+aoe_2012!I9</f>
        <v>12798934.685959281</v>
      </c>
      <c r="M9" s="217">
        <f aca="true" t="shared" si="2" ref="M9:M41">SUM(G9:L9)</f>
        <v>897096980.7669971</v>
      </c>
      <c r="N9" s="217">
        <f aca="true" t="shared" si="3" ref="N9:N41">+M9/2</f>
        <v>448548490.38349855</v>
      </c>
      <c r="O9" s="218">
        <f t="shared" si="1"/>
        <v>1.5161507607911546</v>
      </c>
      <c r="P9" s="120"/>
      <c r="Q9" s="120"/>
      <c r="R9" s="51">
        <f aca="true" t="shared" si="4" ref="R9:R39">+O9*F9</f>
        <v>448548490.38349855</v>
      </c>
      <c r="S9" s="59" t="str">
        <f>+C9</f>
        <v>ALLIED LINES</v>
      </c>
      <c r="T9" s="60">
        <f>SUM(G9:L9)</f>
        <v>897096980.7669971</v>
      </c>
      <c r="U9" s="60">
        <f>+F9</f>
        <v>295846892</v>
      </c>
      <c r="V9" s="58"/>
      <c r="W9" s="56"/>
      <c r="X9" s="56"/>
      <c r="Y9" s="56"/>
    </row>
    <row r="10" spans="1:25" ht="15" customHeight="1">
      <c r="A10" s="275" t="s">
        <v>78</v>
      </c>
      <c r="B10" s="276"/>
      <c r="C10" s="277" t="s">
        <v>43</v>
      </c>
      <c r="D10" s="200">
        <v>75404544</v>
      </c>
      <c r="E10" s="200">
        <v>7106727</v>
      </c>
      <c r="F10" s="216">
        <f t="shared" si="0"/>
        <v>82511271</v>
      </c>
      <c r="G10" s="216">
        <f>+aoe_2013!G10</f>
        <v>69920344</v>
      </c>
      <c r="H10" s="216">
        <f>+aoe_2013!H10</f>
        <v>17916893</v>
      </c>
      <c r="I10" s="216">
        <f>+aoe_2013!I10</f>
        <v>5783931.024690802</v>
      </c>
      <c r="J10" s="216">
        <f>+aoe_2012!G10</f>
        <v>74631987</v>
      </c>
      <c r="K10" s="216">
        <f>+aoe_2012!H10</f>
        <v>18885575</v>
      </c>
      <c r="L10" s="216">
        <f>+aoe_2012!I10</f>
        <v>5726383.234471664</v>
      </c>
      <c r="M10" s="217">
        <f t="shared" si="2"/>
        <v>192865113.2591625</v>
      </c>
      <c r="N10" s="217">
        <f t="shared" si="3"/>
        <v>96432556.62958124</v>
      </c>
      <c r="O10" s="218">
        <f t="shared" si="1"/>
        <v>1.1687198059230144</v>
      </c>
      <c r="P10" s="120"/>
      <c r="Q10" s="120"/>
      <c r="R10" s="51">
        <f t="shared" si="4"/>
        <v>96432556.62958124</v>
      </c>
      <c r="S10" s="59"/>
      <c r="T10" s="58"/>
      <c r="U10" s="58"/>
      <c r="V10" s="58"/>
      <c r="W10" s="56"/>
      <c r="X10" s="56"/>
      <c r="Y10" s="56"/>
    </row>
    <row r="11" spans="1:25" ht="15" customHeight="1">
      <c r="A11" s="275" t="s">
        <v>79</v>
      </c>
      <c r="B11" s="276"/>
      <c r="C11" s="277" t="s">
        <v>44</v>
      </c>
      <c r="D11" s="200">
        <v>3160656778</v>
      </c>
      <c r="E11" s="200">
        <v>153884095</v>
      </c>
      <c r="F11" s="216">
        <f t="shared" si="0"/>
        <v>3314540873</v>
      </c>
      <c r="G11" s="216">
        <f>+aoe_2013!G11</f>
        <v>1780494424</v>
      </c>
      <c r="H11" s="216">
        <f>+aoe_2013!H11</f>
        <v>273494697</v>
      </c>
      <c r="I11" s="216">
        <f>+aoe_2013!I11</f>
        <v>273207583.0699913</v>
      </c>
      <c r="J11" s="216">
        <f>+aoe_2012!G11</f>
        <v>1737798839</v>
      </c>
      <c r="K11" s="216">
        <f>+aoe_2012!H11</f>
        <v>288997833</v>
      </c>
      <c r="L11" s="216">
        <f>+aoe_2012!I11</f>
        <v>246422914.53971946</v>
      </c>
      <c r="M11" s="217">
        <f t="shared" si="2"/>
        <v>4600416290.609711</v>
      </c>
      <c r="N11" s="217">
        <f t="shared" si="3"/>
        <v>2300208145.3048553</v>
      </c>
      <c r="O11" s="218">
        <f t="shared" si="1"/>
        <v>0.693974892282119</v>
      </c>
      <c r="P11" s="120"/>
      <c r="Q11" s="120"/>
      <c r="R11" s="51">
        <f t="shared" si="4"/>
        <v>2300208145.3048553</v>
      </c>
      <c r="S11" s="59"/>
      <c r="T11" s="58"/>
      <c r="U11" s="58"/>
      <c r="V11" s="58"/>
      <c r="W11" s="56"/>
      <c r="X11" s="56"/>
      <c r="Y11" s="56"/>
    </row>
    <row r="12" spans="1:25" ht="15" customHeight="1">
      <c r="A12" s="275" t="s">
        <v>143</v>
      </c>
      <c r="B12" s="276"/>
      <c r="C12" s="277" t="s">
        <v>142</v>
      </c>
      <c r="D12" s="219">
        <f>+D13+D14</f>
        <v>1747010768</v>
      </c>
      <c r="E12" s="219">
        <f>+E13+E14</f>
        <v>427585486</v>
      </c>
      <c r="F12" s="216">
        <f t="shared" si="0"/>
        <v>2174596254</v>
      </c>
      <c r="G12" s="216">
        <f>+aoe_2013!G12</f>
        <v>3225376221</v>
      </c>
      <c r="H12" s="216">
        <f>+aoe_2013!H12</f>
        <v>1215639916</v>
      </c>
      <c r="I12" s="216">
        <f>+aoe_2013!I12</f>
        <v>250690659.89528877</v>
      </c>
      <c r="J12" s="216">
        <f>+aoe_2012!G12</f>
        <v>3285239796</v>
      </c>
      <c r="K12" s="216">
        <f>+aoe_2012!H12</f>
        <v>1295365393</v>
      </c>
      <c r="L12" s="216">
        <f>+aoe_2012!I12</f>
        <v>241973119.82962033</v>
      </c>
      <c r="M12" s="217">
        <f t="shared" si="2"/>
        <v>9514285105.724909</v>
      </c>
      <c r="N12" s="217">
        <f t="shared" si="3"/>
        <v>4757142552.862454</v>
      </c>
      <c r="O12" s="218">
        <f t="shared" si="1"/>
        <v>2.1875980629103275</v>
      </c>
      <c r="P12" s="120"/>
      <c r="Q12" s="120"/>
      <c r="R12" s="51">
        <f t="shared" si="4"/>
        <v>4757142552.862454</v>
      </c>
      <c r="S12" s="59"/>
      <c r="T12" s="58"/>
      <c r="U12" s="58"/>
      <c r="V12" s="58"/>
      <c r="W12" s="56"/>
      <c r="X12" s="56"/>
      <c r="Y12" s="56"/>
    </row>
    <row r="13" spans="1:25" ht="15" customHeight="1">
      <c r="A13" s="275" t="s">
        <v>80</v>
      </c>
      <c r="B13" s="276"/>
      <c r="C13" s="278" t="s">
        <v>182</v>
      </c>
      <c r="D13" s="200">
        <v>998945655</v>
      </c>
      <c r="E13" s="200">
        <v>47828914</v>
      </c>
      <c r="F13" s="216">
        <f t="shared" si="0"/>
        <v>1046774569</v>
      </c>
      <c r="G13" s="216">
        <f>+aoe_2013!G13</f>
        <v>816994973</v>
      </c>
      <c r="H13" s="216">
        <f>+aoe_2013!H13</f>
        <v>169148370</v>
      </c>
      <c r="I13" s="216">
        <f>+aoe_2013!I13</f>
        <v>71887273.39754102</v>
      </c>
      <c r="J13" s="216">
        <f>+aoe_2012!G13</f>
        <v>911294985</v>
      </c>
      <c r="K13" s="216">
        <f>+aoe_2012!H13</f>
        <v>193670499</v>
      </c>
      <c r="L13" s="216">
        <f>+aoe_2012!I13</f>
        <v>66768501.504027545</v>
      </c>
      <c r="M13" s="217">
        <f t="shared" si="2"/>
        <v>2229764601.9015684</v>
      </c>
      <c r="N13" s="217">
        <f t="shared" si="3"/>
        <v>1114882300.9507842</v>
      </c>
      <c r="O13" s="218">
        <f t="shared" si="1"/>
        <v>1.065064373904162</v>
      </c>
      <c r="P13" s="120"/>
      <c r="Q13" s="120"/>
      <c r="R13" s="51">
        <f t="shared" si="4"/>
        <v>1114882300.9507842</v>
      </c>
      <c r="S13" s="59"/>
      <c r="T13" s="58"/>
      <c r="U13" s="58"/>
      <c r="V13" s="58"/>
      <c r="W13" s="56"/>
      <c r="X13" s="56"/>
      <c r="Y13" s="56"/>
    </row>
    <row r="14" spans="1:25" ht="15" customHeight="1">
      <c r="A14" s="275" t="s">
        <v>81</v>
      </c>
      <c r="B14" s="276"/>
      <c r="C14" s="278" t="s">
        <v>183</v>
      </c>
      <c r="D14" s="200">
        <v>748065113</v>
      </c>
      <c r="E14" s="200">
        <v>379756572</v>
      </c>
      <c r="F14" s="216">
        <f t="shared" si="0"/>
        <v>1127821685</v>
      </c>
      <c r="G14" s="216">
        <f>+aoe_2013!G14</f>
        <v>2408381248</v>
      </c>
      <c r="H14" s="216">
        <f>+aoe_2013!H14</f>
        <v>1046491546</v>
      </c>
      <c r="I14" s="216">
        <f>+aoe_2013!I14</f>
        <v>176954727.4893117</v>
      </c>
      <c r="J14" s="216">
        <f>+aoe_2012!G14</f>
        <v>2373944811</v>
      </c>
      <c r="K14" s="216">
        <f>+aoe_2012!H14</f>
        <v>1101694894</v>
      </c>
      <c r="L14" s="216">
        <f>+aoe_2012!I14</f>
        <v>172493460.84058133</v>
      </c>
      <c r="M14" s="217">
        <f t="shared" si="2"/>
        <v>7279960687.329892</v>
      </c>
      <c r="N14" s="217">
        <f t="shared" si="3"/>
        <v>3639980343.664946</v>
      </c>
      <c r="O14" s="218">
        <f t="shared" si="1"/>
        <v>3.227443125164725</v>
      </c>
      <c r="P14" s="120"/>
      <c r="Q14" s="120"/>
      <c r="R14" s="51">
        <f t="shared" si="4"/>
        <v>3639980343.664946</v>
      </c>
      <c r="S14" s="59"/>
      <c r="T14" s="58"/>
      <c r="U14" s="58"/>
      <c r="V14" s="58"/>
      <c r="W14" s="56"/>
      <c r="X14" s="56"/>
      <c r="Y14" s="56"/>
    </row>
    <row r="15" spans="1:25" ht="15" customHeight="1">
      <c r="A15" s="275" t="s">
        <v>85</v>
      </c>
      <c r="B15" s="276"/>
      <c r="C15" s="277" t="s">
        <v>48</v>
      </c>
      <c r="D15" s="200">
        <v>696834240</v>
      </c>
      <c r="E15" s="200">
        <v>11332059</v>
      </c>
      <c r="F15" s="216">
        <f t="shared" si="0"/>
        <v>708166299</v>
      </c>
      <c r="G15" s="216">
        <f>+aoe_2013!G15</f>
        <v>215068805</v>
      </c>
      <c r="H15" s="216">
        <f>+aoe_2013!H15</f>
        <v>17541741</v>
      </c>
      <c r="I15" s="216">
        <f>+aoe_2013!I15</f>
        <v>13599638.129977651</v>
      </c>
      <c r="J15" s="216">
        <f>+aoe_2012!G15</f>
        <v>329267011</v>
      </c>
      <c r="K15" s="216">
        <f>+aoe_2012!H15</f>
        <v>19484787</v>
      </c>
      <c r="L15" s="216">
        <f>+aoe_2012!I15</f>
        <v>17439863.76067526</v>
      </c>
      <c r="M15" s="217">
        <f t="shared" si="2"/>
        <v>612401845.890653</v>
      </c>
      <c r="N15" s="217">
        <f t="shared" si="3"/>
        <v>306200922.9453265</v>
      </c>
      <c r="O15" s="218">
        <f t="shared" si="1"/>
        <v>0.43238561814888976</v>
      </c>
      <c r="P15" s="120"/>
      <c r="Q15" s="120"/>
      <c r="R15" s="51">
        <f t="shared" si="4"/>
        <v>306200922.9453265</v>
      </c>
      <c r="S15" s="59" t="str">
        <f>+C15</f>
        <v>INLAND MRN</v>
      </c>
      <c r="T15" s="60">
        <f>SUM(G15:L15)</f>
        <v>612401845.890653</v>
      </c>
      <c r="U15" s="60">
        <f>+F15</f>
        <v>708166299</v>
      </c>
      <c r="V15" s="58"/>
      <c r="W15" s="56"/>
      <c r="X15" s="56"/>
      <c r="Y15" s="56"/>
    </row>
    <row r="16" spans="1:25" ht="15" customHeight="1">
      <c r="A16" s="275" t="s">
        <v>87</v>
      </c>
      <c r="B16" s="276"/>
      <c r="C16" s="277" t="s">
        <v>168</v>
      </c>
      <c r="D16" s="200">
        <v>275084673</v>
      </c>
      <c r="E16" s="200">
        <v>185851816</v>
      </c>
      <c r="F16" s="216">
        <f t="shared" si="0"/>
        <v>460936489</v>
      </c>
      <c r="G16" s="216">
        <f>+aoe_2013!G16</f>
        <v>1138378362</v>
      </c>
      <c r="H16" s="216">
        <f>+aoe_2013!H16</f>
        <v>401843432</v>
      </c>
      <c r="I16" s="216">
        <f>+aoe_2013!I16</f>
        <v>57187515.869630665</v>
      </c>
      <c r="J16" s="216">
        <f>+aoe_2012!G16</f>
        <v>1169726401</v>
      </c>
      <c r="K16" s="216">
        <f>+aoe_2012!H16</f>
        <v>421918870</v>
      </c>
      <c r="L16" s="216">
        <f>+aoe_2012!I16</f>
        <v>58601342.78585632</v>
      </c>
      <c r="M16" s="217">
        <f t="shared" si="2"/>
        <v>3247655923.655487</v>
      </c>
      <c r="N16" s="217">
        <f t="shared" si="3"/>
        <v>1623827961.8277435</v>
      </c>
      <c r="O16" s="218">
        <f t="shared" si="1"/>
        <v>3.5228887288802677</v>
      </c>
      <c r="P16" s="121">
        <f>SUM(P17:P18)</f>
        <v>3106435</v>
      </c>
      <c r="Q16" s="120"/>
      <c r="R16" s="51">
        <f t="shared" si="4"/>
        <v>1623827961.8277435</v>
      </c>
      <c r="S16" s="59"/>
      <c r="T16" s="58"/>
      <c r="U16" s="58"/>
      <c r="V16" s="58"/>
      <c r="W16" s="56"/>
      <c r="X16" s="56"/>
      <c r="Y16" s="56"/>
    </row>
    <row r="17" spans="1:25" ht="15" customHeight="1">
      <c r="A17" s="275" t="s">
        <v>136</v>
      </c>
      <c r="B17" s="276"/>
      <c r="C17" s="278" t="s">
        <v>177</v>
      </c>
      <c r="D17" s="219">
        <f>+$Q$17*D16</f>
        <v>93100023.21627782</v>
      </c>
      <c r="E17" s="219">
        <f>+$Q$17*E16</f>
        <v>62899936.2112312</v>
      </c>
      <c r="F17" s="216">
        <f t="shared" si="0"/>
        <v>155999959.427509</v>
      </c>
      <c r="G17" s="216">
        <f>+aoe_2013!G17</f>
        <v>458288917.4194339</v>
      </c>
      <c r="H17" s="216">
        <f>+aoe_2013!H17</f>
        <v>161774325.27779362</v>
      </c>
      <c r="I17" s="216">
        <f>+aoe_2013!I17</f>
        <v>23022578.092361648</v>
      </c>
      <c r="J17" s="216">
        <f>+aoe_2012!G17</f>
        <v>462709278.2432423</v>
      </c>
      <c r="K17" s="216">
        <f>+aoe_2012!H17</f>
        <v>166898665.91709456</v>
      </c>
      <c r="L17" s="216">
        <f>+aoe_2012!I17</f>
        <v>23180963.515354916</v>
      </c>
      <c r="M17" s="217">
        <f t="shared" si="2"/>
        <v>1295874728.4652808</v>
      </c>
      <c r="N17" s="217">
        <f t="shared" si="3"/>
        <v>647937364.2326404</v>
      </c>
      <c r="O17" s="218">
        <f t="shared" si="1"/>
        <v>4.153445722745381</v>
      </c>
      <c r="P17" s="122">
        <v>1051346</v>
      </c>
      <c r="Q17" s="123">
        <f>+P17/P16</f>
        <v>0.3384413322667302</v>
      </c>
      <c r="R17" s="51">
        <f t="shared" si="4"/>
        <v>647937364.2326404</v>
      </c>
      <c r="S17" s="59"/>
      <c r="T17" s="58"/>
      <c r="U17" s="58"/>
      <c r="V17" s="58"/>
      <c r="W17" s="56"/>
      <c r="X17" s="56"/>
      <c r="Y17" s="56"/>
    </row>
    <row r="18" spans="1:25" ht="15" customHeight="1">
      <c r="A18" s="275" t="s">
        <v>137</v>
      </c>
      <c r="B18" s="276"/>
      <c r="C18" s="278" t="s">
        <v>184</v>
      </c>
      <c r="D18" s="219">
        <f>+$Q$18*D16</f>
        <v>181984649.78372216</v>
      </c>
      <c r="E18" s="219">
        <f>+$Q$18*E16</f>
        <v>122951879.78876878</v>
      </c>
      <c r="F18" s="216">
        <f t="shared" si="0"/>
        <v>304936529.57249093</v>
      </c>
      <c r="G18" s="216">
        <f>+aoe_2013!G18</f>
        <v>680089444.5805662</v>
      </c>
      <c r="H18" s="216">
        <f>+aoe_2013!H18</f>
        <v>240069106.72220638</v>
      </c>
      <c r="I18" s="216">
        <f>+aoe_2013!I18</f>
        <v>34164937.77726902</v>
      </c>
      <c r="J18" s="216">
        <f>+aoe_2012!G18</f>
        <v>707017122.7567576</v>
      </c>
      <c r="K18" s="216">
        <f>+aoe_2012!H18</f>
        <v>255020204.08290544</v>
      </c>
      <c r="L18" s="216">
        <f>+aoe_2012!I18</f>
        <v>35420379.2705014</v>
      </c>
      <c r="M18" s="217">
        <f t="shared" si="2"/>
        <v>1951781195.190206</v>
      </c>
      <c r="N18" s="217">
        <f t="shared" si="3"/>
        <v>975890597.595103</v>
      </c>
      <c r="O18" s="218">
        <f t="shared" si="1"/>
        <v>3.2003072867762463</v>
      </c>
      <c r="P18" s="122">
        <v>2055089</v>
      </c>
      <c r="Q18" s="123">
        <f>+P18/P16</f>
        <v>0.6615586677332698</v>
      </c>
      <c r="R18" s="51">
        <f t="shared" si="4"/>
        <v>975890597.595103</v>
      </c>
      <c r="S18" s="59"/>
      <c r="T18" s="58"/>
      <c r="U18" s="58"/>
      <c r="V18" s="58"/>
      <c r="W18" s="56"/>
      <c r="X18" s="56"/>
      <c r="Y18" s="56"/>
    </row>
    <row r="19" spans="1:25" ht="15" customHeight="1">
      <c r="A19" s="275" t="s">
        <v>88</v>
      </c>
      <c r="B19" s="276"/>
      <c r="C19" s="277" t="s">
        <v>176</v>
      </c>
      <c r="D19" s="200">
        <v>-17723166</v>
      </c>
      <c r="E19" s="200">
        <v>1014424</v>
      </c>
      <c r="F19" s="216">
        <f t="shared" si="0"/>
        <v>-16708742</v>
      </c>
      <c r="G19" s="216">
        <f>+aoe_2013!G19</f>
        <v>33162303</v>
      </c>
      <c r="H19" s="216">
        <f>+aoe_2013!H19</f>
        <v>3685778</v>
      </c>
      <c r="I19" s="216">
        <f>+aoe_2013!I19</f>
        <v>1464971.7667105955</v>
      </c>
      <c r="J19" s="216">
        <f>+aoe_2012!G19</f>
        <v>50044526</v>
      </c>
      <c r="K19" s="216">
        <f>+aoe_2012!H19</f>
        <v>3056886</v>
      </c>
      <c r="L19" s="216">
        <f>+aoe_2012!I19</f>
        <v>1551487.532543349</v>
      </c>
      <c r="M19" s="217">
        <f t="shared" si="2"/>
        <v>92965952.29925394</v>
      </c>
      <c r="N19" s="217">
        <f t="shared" si="3"/>
        <v>46482976.14962697</v>
      </c>
      <c r="O19" s="220">
        <v>1</v>
      </c>
      <c r="P19" s="122"/>
      <c r="Q19" s="120"/>
      <c r="R19" s="51">
        <f t="shared" si="4"/>
        <v>-16708742</v>
      </c>
      <c r="S19" s="59"/>
      <c r="T19" s="58"/>
      <c r="U19" s="58"/>
      <c r="V19" s="58"/>
      <c r="W19" s="56"/>
      <c r="X19" s="56"/>
      <c r="Y19" s="56"/>
    </row>
    <row r="20" spans="1:25" ht="15" customHeight="1">
      <c r="A20" s="275" t="s">
        <v>89</v>
      </c>
      <c r="B20" s="276"/>
      <c r="C20" s="277" t="s">
        <v>52</v>
      </c>
      <c r="D20" s="219">
        <f>+D21+D22</f>
        <v>3505082191</v>
      </c>
      <c r="E20" s="219">
        <f>+E21+E22</f>
        <v>759474277</v>
      </c>
      <c r="F20" s="216">
        <f t="shared" si="0"/>
        <v>4264556468</v>
      </c>
      <c r="G20" s="216">
        <f>+aoe_2013!G20</f>
        <v>14922341542</v>
      </c>
      <c r="H20" s="216">
        <f>+aoe_2013!H20</f>
        <v>3643125079</v>
      </c>
      <c r="I20" s="216">
        <f>+aoe_2013!I20</f>
        <v>715181162.673317</v>
      </c>
      <c r="J20" s="216">
        <f>+aoe_2012!G20</f>
        <v>15377360685</v>
      </c>
      <c r="K20" s="216">
        <f>+aoe_2012!H20</f>
        <v>3967680966</v>
      </c>
      <c r="L20" s="216">
        <f>+aoe_2012!I20</f>
        <v>723456309.6530373</v>
      </c>
      <c r="M20" s="217">
        <f t="shared" si="2"/>
        <v>39349145744.326355</v>
      </c>
      <c r="N20" s="217">
        <f t="shared" si="3"/>
        <v>19674572872.163177</v>
      </c>
      <c r="O20" s="218">
        <f aca="true" t="shared" si="5" ref="O20:O39">0.5*SUM(G20:L20)/F20</f>
        <v>4.61350975647655</v>
      </c>
      <c r="P20" s="121"/>
      <c r="Q20" s="120"/>
      <c r="R20" s="51">
        <f t="shared" si="4"/>
        <v>19674572872.163177</v>
      </c>
      <c r="S20" s="59"/>
      <c r="T20" s="58"/>
      <c r="U20" s="58"/>
      <c r="V20" s="58"/>
      <c r="W20" s="56"/>
      <c r="X20" s="56"/>
      <c r="Y20" s="56"/>
    </row>
    <row r="21" spans="1:25" ht="15" customHeight="1">
      <c r="A21" s="275" t="s">
        <v>138</v>
      </c>
      <c r="B21" s="276"/>
      <c r="C21" s="278" t="s">
        <v>178</v>
      </c>
      <c r="D21" s="200">
        <v>1888180354</v>
      </c>
      <c r="E21" s="200">
        <v>338307878</v>
      </c>
      <c r="F21" s="216">
        <f t="shared" si="0"/>
        <v>2226488232</v>
      </c>
      <c r="G21" s="216">
        <f>+aoe_2013!G21</f>
        <v>10036780875</v>
      </c>
      <c r="H21" s="216">
        <f>+aoe_2013!H21</f>
        <v>2544227445</v>
      </c>
      <c r="I21" s="216">
        <f>+aoe_2013!I21</f>
        <v>516232206.19451743</v>
      </c>
      <c r="J21" s="216">
        <f>+aoe_2012!G21</f>
        <v>10536134210</v>
      </c>
      <c r="K21" s="216">
        <f>+aoe_2012!H21</f>
        <v>2889161241</v>
      </c>
      <c r="L21" s="216">
        <f>+aoe_2012!I21</f>
        <v>532546599.01071334</v>
      </c>
      <c r="M21" s="217">
        <f t="shared" si="2"/>
        <v>27055082576.20523</v>
      </c>
      <c r="N21" s="217">
        <f t="shared" si="3"/>
        <v>13527541288.102615</v>
      </c>
      <c r="O21" s="218">
        <f t="shared" si="5"/>
        <v>6.07572997408172</v>
      </c>
      <c r="P21" s="122"/>
      <c r="Q21" s="123"/>
      <c r="R21" s="51">
        <f t="shared" si="4"/>
        <v>13527541288.102615</v>
      </c>
      <c r="S21" s="59"/>
      <c r="T21" s="58"/>
      <c r="U21" s="58"/>
      <c r="V21" s="58"/>
      <c r="W21" s="56"/>
      <c r="X21" s="56"/>
      <c r="Y21" s="56"/>
    </row>
    <row r="22" spans="1:25" ht="15" customHeight="1">
      <c r="A22" s="275" t="s">
        <v>169</v>
      </c>
      <c r="B22" s="276"/>
      <c r="C22" s="278" t="s">
        <v>179</v>
      </c>
      <c r="D22" s="200">
        <v>1616901837</v>
      </c>
      <c r="E22" s="200">
        <v>421166399</v>
      </c>
      <c r="F22" s="216">
        <f t="shared" si="0"/>
        <v>2038068236</v>
      </c>
      <c r="G22" s="216">
        <f>+aoe_2013!G22</f>
        <v>4885560667</v>
      </c>
      <c r="H22" s="216">
        <f>+aoe_2013!H22</f>
        <v>1098897634</v>
      </c>
      <c r="I22" s="216">
        <f>+aoe_2013!I22</f>
        <v>199328180.9900572</v>
      </c>
      <c r="J22" s="216">
        <f>+aoe_2012!G22</f>
        <v>4841226475</v>
      </c>
      <c r="K22" s="216">
        <f>+aoe_2012!H22</f>
        <v>1078519725</v>
      </c>
      <c r="L22" s="216">
        <f>+aoe_2012!I22</f>
        <v>193602884.88841766</v>
      </c>
      <c r="M22" s="217">
        <f t="shared" si="2"/>
        <v>12297135566.878475</v>
      </c>
      <c r="N22" s="217">
        <f t="shared" si="3"/>
        <v>6148567783.439238</v>
      </c>
      <c r="O22" s="218">
        <f t="shared" si="5"/>
        <v>3.0168606108629024</v>
      </c>
      <c r="P22" s="122"/>
      <c r="Q22" s="123"/>
      <c r="R22" s="51">
        <f t="shared" si="4"/>
        <v>6148567783.439238</v>
      </c>
      <c r="S22" s="59"/>
      <c r="T22" s="58"/>
      <c r="U22" s="58"/>
      <c r="V22" s="58"/>
      <c r="W22" s="56"/>
      <c r="X22" s="56"/>
      <c r="Y22" s="56"/>
    </row>
    <row r="23" spans="1:25" ht="15" customHeight="1">
      <c r="A23" s="275" t="s">
        <v>90</v>
      </c>
      <c r="B23" s="276"/>
      <c r="C23" s="277" t="s">
        <v>53</v>
      </c>
      <c r="D23" s="200">
        <v>412432759</v>
      </c>
      <c r="E23" s="200">
        <v>384081620</v>
      </c>
      <c r="F23" s="216">
        <f t="shared" si="0"/>
        <v>796514379</v>
      </c>
      <c r="G23" s="216">
        <f>+aoe_2013!G23</f>
        <v>1977139083</v>
      </c>
      <c r="H23" s="216">
        <f>+aoe_2013!H23</f>
        <v>816227544</v>
      </c>
      <c r="I23" s="216">
        <f>+aoe_2013!I23</f>
        <v>125247316.5601586</v>
      </c>
      <c r="J23" s="216">
        <f>+aoe_2012!G23</f>
        <v>1980460535</v>
      </c>
      <c r="K23" s="216">
        <f>+aoe_2012!H23</f>
        <v>765210106</v>
      </c>
      <c r="L23" s="216">
        <f>+aoe_2012!I23</f>
        <v>117298340.13506314</v>
      </c>
      <c r="M23" s="217">
        <f t="shared" si="2"/>
        <v>5781582924.695222</v>
      </c>
      <c r="N23" s="217">
        <f t="shared" si="3"/>
        <v>2890791462.347611</v>
      </c>
      <c r="O23" s="218">
        <f t="shared" si="5"/>
        <v>3.629302293295588</v>
      </c>
      <c r="P23" s="121">
        <f>SUM(P24:P25)</f>
        <v>1554237</v>
      </c>
      <c r="Q23" s="120"/>
      <c r="R23" s="51">
        <f t="shared" si="4"/>
        <v>2890791462.347611</v>
      </c>
      <c r="S23" s="59"/>
      <c r="T23" s="58"/>
      <c r="U23" s="58"/>
      <c r="V23" s="58"/>
      <c r="W23" s="56"/>
      <c r="X23" s="56"/>
      <c r="Y23" s="56"/>
    </row>
    <row r="24" spans="1:25" ht="15" customHeight="1">
      <c r="A24" s="275" t="s">
        <v>139</v>
      </c>
      <c r="B24" s="276"/>
      <c r="C24" s="278" t="s">
        <v>180</v>
      </c>
      <c r="D24" s="219">
        <f>+$Q$24*D23</f>
        <v>353089179.0786585</v>
      </c>
      <c r="E24" s="219">
        <f>+$Q$24*E23</f>
        <v>328817391.3096008</v>
      </c>
      <c r="F24" s="216">
        <f t="shared" si="0"/>
        <v>681906570.3882593</v>
      </c>
      <c r="G24" s="216">
        <f>+aoe_2013!G24</f>
        <v>1777717171.1597514</v>
      </c>
      <c r="H24" s="216">
        <f>+aoe_2013!H24</f>
        <v>733899669.9921851</v>
      </c>
      <c r="I24" s="216">
        <f>+aoe_2013!I24</f>
        <v>112614386.71923468</v>
      </c>
      <c r="J24" s="216">
        <f>+aoe_2012!G24</f>
        <v>1788518928.6873796</v>
      </c>
      <c r="K24" s="216">
        <f>+aoe_2012!H24</f>
        <v>691047730.9783283</v>
      </c>
      <c r="L24" s="216">
        <f>+aoe_2012!I24</f>
        <v>105930059.15928087</v>
      </c>
      <c r="M24" s="217">
        <f t="shared" si="2"/>
        <v>5209727946.69616</v>
      </c>
      <c r="N24" s="217">
        <f t="shared" si="3"/>
        <v>2604863973.34808</v>
      </c>
      <c r="O24" s="218">
        <f t="shared" si="5"/>
        <v>3.819971952851166</v>
      </c>
      <c r="P24" s="122">
        <v>1330603</v>
      </c>
      <c r="Q24" s="123">
        <f>+P24/P23</f>
        <v>0.8561133211987618</v>
      </c>
      <c r="R24" s="51">
        <f t="shared" si="4"/>
        <v>2604863973.34808</v>
      </c>
      <c r="S24" s="59"/>
      <c r="T24" s="58"/>
      <c r="U24" s="58"/>
      <c r="V24" s="58"/>
      <c r="W24" s="56"/>
      <c r="X24" s="56"/>
      <c r="Y24" s="56"/>
    </row>
    <row r="25" spans="1:25" ht="15" customHeight="1">
      <c r="A25" s="275" t="s">
        <v>140</v>
      </c>
      <c r="B25" s="276"/>
      <c r="C25" s="278" t="s">
        <v>181</v>
      </c>
      <c r="D25" s="219">
        <f>+$Q$25*D23</f>
        <v>59343579.92134147</v>
      </c>
      <c r="E25" s="219">
        <f>+$Q$25*E23</f>
        <v>55264228.690399215</v>
      </c>
      <c r="F25" s="216">
        <f t="shared" si="0"/>
        <v>114607808.61174068</v>
      </c>
      <c r="G25" s="216">
        <f>+aoe_2013!G25</f>
        <v>199421911.84024873</v>
      </c>
      <c r="H25" s="216">
        <f>+aoe_2013!H25</f>
        <v>82327874.00781493</v>
      </c>
      <c r="I25" s="216">
        <f>+aoe_2013!I25</f>
        <v>12632929.84092393</v>
      </c>
      <c r="J25" s="216">
        <f>+aoe_2012!G25</f>
        <v>191941606.3126204</v>
      </c>
      <c r="K25" s="216">
        <f>+aoe_2012!H25</f>
        <v>74162375.02167168</v>
      </c>
      <c r="L25" s="216">
        <f>+aoe_2012!I25</f>
        <v>11368280.975782298</v>
      </c>
      <c r="M25" s="217">
        <f t="shared" si="2"/>
        <v>571854977.999062</v>
      </c>
      <c r="N25" s="217">
        <f t="shared" si="3"/>
        <v>285927488.999531</v>
      </c>
      <c r="O25" s="218">
        <f t="shared" si="5"/>
        <v>2.4948342740604494</v>
      </c>
      <c r="P25" s="122">
        <v>223634</v>
      </c>
      <c r="Q25" s="123">
        <f>+P25/P23</f>
        <v>0.14388667880123818</v>
      </c>
      <c r="R25" s="51">
        <f t="shared" si="4"/>
        <v>285927488.999531</v>
      </c>
      <c r="S25" s="59"/>
      <c r="T25" s="58"/>
      <c r="U25" s="58"/>
      <c r="V25" s="58"/>
      <c r="W25" s="56"/>
      <c r="X25" s="56"/>
      <c r="Y25" s="56"/>
    </row>
    <row r="26" spans="1:25" ht="15" customHeight="1">
      <c r="A26" s="275" t="s">
        <v>191</v>
      </c>
      <c r="B26" s="276"/>
      <c r="C26" s="278" t="s">
        <v>163</v>
      </c>
      <c r="D26" s="219">
        <f>+D27+D30</f>
        <v>12719384299</v>
      </c>
      <c r="E26" s="219">
        <f>+E27+E30</f>
        <v>498704971</v>
      </c>
      <c r="F26" s="216">
        <f t="shared" si="0"/>
        <v>13218089270</v>
      </c>
      <c r="G26" s="216">
        <f>+aoe_2013!G26</f>
        <v>7301956943</v>
      </c>
      <c r="H26" s="216">
        <f>+aoe_2013!H26</f>
        <v>1017182987</v>
      </c>
      <c r="I26" s="216">
        <f>+aoe_2013!I26</f>
        <v>1086453553.6618338</v>
      </c>
      <c r="J26" s="216">
        <f>+aoe_2012!G26</f>
        <v>7068601618</v>
      </c>
      <c r="K26" s="216">
        <f>+aoe_2012!H26</f>
        <v>990327571</v>
      </c>
      <c r="L26" s="216">
        <f>+aoe_2012!I26</f>
        <v>1028274994.042327</v>
      </c>
      <c r="M26" s="217">
        <f>SUM(G26:L26)</f>
        <v>18492797666.704163</v>
      </c>
      <c r="N26" s="217">
        <f t="shared" si="3"/>
        <v>9246398833.352081</v>
      </c>
      <c r="O26" s="218">
        <f t="shared" si="5"/>
        <v>0.6995261300237898</v>
      </c>
      <c r="P26" s="122"/>
      <c r="Q26" s="123"/>
      <c r="R26" s="51"/>
      <c r="S26" s="59"/>
      <c r="T26" s="58"/>
      <c r="U26" s="58"/>
      <c r="V26" s="58"/>
      <c r="W26" s="56"/>
      <c r="X26" s="56"/>
      <c r="Y26" s="56"/>
    </row>
    <row r="27" spans="1:25" ht="15" customHeight="1">
      <c r="A27" s="275" t="s">
        <v>91</v>
      </c>
      <c r="B27" s="276"/>
      <c r="C27" s="277" t="s">
        <v>54</v>
      </c>
      <c r="D27" s="200">
        <v>7528460173</v>
      </c>
      <c r="E27" s="200">
        <v>464813172</v>
      </c>
      <c r="F27" s="216">
        <f t="shared" si="0"/>
        <v>7993273345</v>
      </c>
      <c r="G27" s="216">
        <f>+aoe_2013!G27</f>
        <v>7129141670</v>
      </c>
      <c r="H27" s="216">
        <f>+aoe_2013!H27</f>
        <v>989076247</v>
      </c>
      <c r="I27" s="216">
        <f>+aoe_2013!I27</f>
        <v>901190809.8881226</v>
      </c>
      <c r="J27" s="216">
        <f>+aoe_2012!G27</f>
        <v>6897136761</v>
      </c>
      <c r="K27" s="216">
        <f>+aoe_2012!H27</f>
        <v>962415366</v>
      </c>
      <c r="L27" s="216">
        <f>+aoe_2012!I27</f>
        <v>853233017.9881904</v>
      </c>
      <c r="M27" s="217">
        <f t="shared" si="2"/>
        <v>17732193871.876312</v>
      </c>
      <c r="N27" s="217">
        <f t="shared" si="3"/>
        <v>8866096935.938156</v>
      </c>
      <c r="O27" s="218">
        <f t="shared" si="5"/>
        <v>1.1091947633048393</v>
      </c>
      <c r="P27" s="120"/>
      <c r="Q27" s="120"/>
      <c r="R27" s="51">
        <f t="shared" si="4"/>
        <v>8866096935.938156</v>
      </c>
      <c r="S27" s="59"/>
      <c r="T27" s="58"/>
      <c r="U27" s="58"/>
      <c r="V27" s="58"/>
      <c r="W27" s="56"/>
      <c r="X27" s="56"/>
      <c r="Y27" s="56"/>
    </row>
    <row r="28" spans="1:25" ht="15" customHeight="1">
      <c r="A28" s="275" t="s">
        <v>192</v>
      </c>
      <c r="B28" s="276"/>
      <c r="C28" s="277" t="s">
        <v>165</v>
      </c>
      <c r="D28" s="219">
        <f>+D29+D31</f>
        <v>1601353521</v>
      </c>
      <c r="E28" s="219">
        <f>+E29+E31</f>
        <v>179620307</v>
      </c>
      <c r="F28" s="216">
        <f>D28+E28</f>
        <v>1780973828</v>
      </c>
      <c r="G28" s="216">
        <f>+aoe_2013!G28</f>
        <v>2400301385</v>
      </c>
      <c r="H28" s="216">
        <f>+aoe_2013!H28</f>
        <v>338143244</v>
      </c>
      <c r="I28" s="216">
        <f>+aoe_2013!I28</f>
        <v>132847897.97814691</v>
      </c>
      <c r="J28" s="216">
        <f>+aoe_2012!G28</f>
        <v>2250163314</v>
      </c>
      <c r="K28" s="216">
        <f>+aoe_2012!H28</f>
        <v>319258540</v>
      </c>
      <c r="L28" s="216">
        <f>+aoe_2012!I28</f>
        <v>125343081.67670645</v>
      </c>
      <c r="M28" s="217">
        <f>SUM(G28:L28)</f>
        <v>5566057462.654854</v>
      </c>
      <c r="N28" s="217">
        <f>+M28/2</f>
        <v>2783028731.327427</v>
      </c>
      <c r="O28" s="218">
        <f>0.5*SUM(G28:L28)/F28</f>
        <v>1.5626443733048652</v>
      </c>
      <c r="P28" s="120"/>
      <c r="Q28" s="120"/>
      <c r="R28" s="51"/>
      <c r="S28" s="59"/>
      <c r="T28" s="58"/>
      <c r="U28" s="58"/>
      <c r="V28" s="58"/>
      <c r="W28" s="56"/>
      <c r="X28" s="56"/>
      <c r="Y28" s="56"/>
    </row>
    <row r="29" spans="1:25" ht="15" customHeight="1">
      <c r="A29" s="275" t="s">
        <v>92</v>
      </c>
      <c r="B29" s="276"/>
      <c r="C29" s="277" t="s">
        <v>55</v>
      </c>
      <c r="D29" s="200">
        <v>1258482027</v>
      </c>
      <c r="E29" s="200">
        <v>169286317</v>
      </c>
      <c r="F29" s="216">
        <f t="shared" si="0"/>
        <v>1427768344</v>
      </c>
      <c r="G29" s="216">
        <f>+aoe_2013!G29</f>
        <v>2330283169</v>
      </c>
      <c r="H29" s="216">
        <f>+aoe_2013!H29</f>
        <v>324133437</v>
      </c>
      <c r="I29" s="216">
        <f>+aoe_2013!I29</f>
        <v>122872651.04492605</v>
      </c>
      <c r="J29" s="216">
        <f>+aoe_2012!G29</f>
        <v>2181777611</v>
      </c>
      <c r="K29" s="216">
        <f>+aoe_2012!H29</f>
        <v>306358669</v>
      </c>
      <c r="L29" s="216">
        <f>+aoe_2012!I29</f>
        <v>116031122.38046421</v>
      </c>
      <c r="M29" s="217">
        <f t="shared" si="2"/>
        <v>5381456659.42539</v>
      </c>
      <c r="N29" s="217">
        <f t="shared" si="3"/>
        <v>2690728329.712695</v>
      </c>
      <c r="O29" s="218">
        <f t="shared" si="5"/>
        <v>1.8845692587457277</v>
      </c>
      <c r="P29" s="120"/>
      <c r="Q29" s="120"/>
      <c r="R29" s="51">
        <f t="shared" si="4"/>
        <v>2690728329.712695</v>
      </c>
      <c r="S29" s="59"/>
      <c r="T29" s="58"/>
      <c r="U29" s="58"/>
      <c r="V29" s="58"/>
      <c r="W29" s="56"/>
      <c r="X29" s="56"/>
      <c r="Y29" s="56"/>
    </row>
    <row r="30" spans="1:25" ht="15" customHeight="1">
      <c r="A30" s="275" t="s">
        <v>93</v>
      </c>
      <c r="B30" s="276"/>
      <c r="C30" s="277" t="s">
        <v>56</v>
      </c>
      <c r="D30" s="200">
        <v>5190924126</v>
      </c>
      <c r="E30" s="200">
        <v>33891799</v>
      </c>
      <c r="F30" s="216">
        <f t="shared" si="0"/>
        <v>5224815925</v>
      </c>
      <c r="G30" s="216">
        <f>+aoe_2013!G30</f>
        <v>172815273</v>
      </c>
      <c r="H30" s="216">
        <f>+aoe_2013!H30</f>
        <v>28106740</v>
      </c>
      <c r="I30" s="216">
        <f>+aoe_2013!I30</f>
        <v>131028414.22159368</v>
      </c>
      <c r="J30" s="216">
        <f>+aoe_2012!G30</f>
        <v>171464857</v>
      </c>
      <c r="K30" s="216">
        <f>+aoe_2012!H30</f>
        <v>27912205</v>
      </c>
      <c r="L30" s="216">
        <f>+aoe_2012!I30</f>
        <v>128149447.97442722</v>
      </c>
      <c r="M30" s="217">
        <f t="shared" si="2"/>
        <v>659476937.1960208</v>
      </c>
      <c r="N30" s="217">
        <f t="shared" si="3"/>
        <v>329738468.5980104</v>
      </c>
      <c r="O30" s="218">
        <f t="shared" si="5"/>
        <v>0.06311006422642734</v>
      </c>
      <c r="P30" s="120"/>
      <c r="Q30" s="120"/>
      <c r="R30" s="51">
        <f t="shared" si="4"/>
        <v>329738468.59801036</v>
      </c>
      <c r="S30" s="59"/>
      <c r="T30" s="58"/>
      <c r="U30" s="58"/>
      <c r="V30" s="58"/>
      <c r="W30" s="56"/>
      <c r="X30" s="56"/>
      <c r="Y30" s="56"/>
    </row>
    <row r="31" spans="1:25" ht="15" customHeight="1">
      <c r="A31" s="275" t="s">
        <v>94</v>
      </c>
      <c r="B31" s="276"/>
      <c r="C31" s="277" t="s">
        <v>57</v>
      </c>
      <c r="D31" s="200">
        <v>342871494</v>
      </c>
      <c r="E31" s="200">
        <v>10333990</v>
      </c>
      <c r="F31" s="216">
        <f t="shared" si="0"/>
        <v>353205484</v>
      </c>
      <c r="G31" s="216">
        <f>+aoe_2013!G31</f>
        <v>70018216</v>
      </c>
      <c r="H31" s="216">
        <f>+aoe_2013!H31</f>
        <v>14009807</v>
      </c>
      <c r="I31" s="216">
        <f>+aoe_2013!I31</f>
        <v>10179175.20523586</v>
      </c>
      <c r="J31" s="216">
        <f>+aoe_2012!G31</f>
        <v>68385703</v>
      </c>
      <c r="K31" s="216">
        <f>+aoe_2012!H31</f>
        <v>12899871</v>
      </c>
      <c r="L31" s="216">
        <f>+aoe_2012!I31</f>
        <v>9221673.582110379</v>
      </c>
      <c r="M31" s="217">
        <f t="shared" si="2"/>
        <v>184714445.7873462</v>
      </c>
      <c r="N31" s="217">
        <f t="shared" si="3"/>
        <v>92357222.8936731</v>
      </c>
      <c r="O31" s="218">
        <f t="shared" si="5"/>
        <v>0.2614829810900476</v>
      </c>
      <c r="P31" s="120"/>
      <c r="Q31" s="120"/>
      <c r="R31" s="51">
        <f t="shared" si="4"/>
        <v>92357222.8936731</v>
      </c>
      <c r="S31" s="59"/>
      <c r="T31" s="58"/>
      <c r="U31" s="58"/>
      <c r="V31" s="58"/>
      <c r="W31" s="56"/>
      <c r="X31" s="56"/>
      <c r="Y31" s="56"/>
    </row>
    <row r="32" spans="1:25" ht="15" customHeight="1">
      <c r="A32" s="275" t="s">
        <v>95</v>
      </c>
      <c r="B32" s="276"/>
      <c r="C32" s="277" t="s">
        <v>58</v>
      </c>
      <c r="D32" s="200">
        <v>91888966</v>
      </c>
      <c r="E32" s="200">
        <v>3823279</v>
      </c>
      <c r="F32" s="216">
        <f t="shared" si="0"/>
        <v>95712245</v>
      </c>
      <c r="G32" s="216">
        <f>+aoe_2013!G32</f>
        <v>165403290</v>
      </c>
      <c r="H32" s="216">
        <f>+aoe_2013!H32</f>
        <v>31012827</v>
      </c>
      <c r="I32" s="216">
        <f>+aoe_2013!I32</f>
        <v>5304819.008142464</v>
      </c>
      <c r="J32" s="216">
        <f>+aoe_2012!G32</f>
        <v>150183646</v>
      </c>
      <c r="K32" s="216">
        <f>+aoe_2012!H32</f>
        <v>32603230</v>
      </c>
      <c r="L32" s="216">
        <f>+aoe_2012!I32</f>
        <v>4516369.752520726</v>
      </c>
      <c r="M32" s="217">
        <f t="shared" si="2"/>
        <v>389024181.7606632</v>
      </c>
      <c r="N32" s="217">
        <f t="shared" si="3"/>
        <v>194512090.8803316</v>
      </c>
      <c r="O32" s="218">
        <f t="shared" si="5"/>
        <v>2.032259204455309</v>
      </c>
      <c r="P32" s="120"/>
      <c r="Q32" s="120"/>
      <c r="R32" s="51">
        <f t="shared" si="4"/>
        <v>194512090.88033164</v>
      </c>
      <c r="S32" s="59"/>
      <c r="T32" s="58"/>
      <c r="U32" s="58"/>
      <c r="V32" s="58"/>
      <c r="W32" s="56"/>
      <c r="X32" s="56"/>
      <c r="Y32" s="56"/>
    </row>
    <row r="33" spans="1:25" ht="15" customHeight="1">
      <c r="A33" s="275" t="s">
        <v>96</v>
      </c>
      <c r="B33" s="276"/>
      <c r="C33" s="277" t="s">
        <v>59</v>
      </c>
      <c r="D33" s="200">
        <v>46067254</v>
      </c>
      <c r="E33" s="200">
        <v>2944062</v>
      </c>
      <c r="F33" s="216">
        <f t="shared" si="0"/>
        <v>49011316</v>
      </c>
      <c r="G33" s="216">
        <f>+aoe_2013!G33</f>
        <v>101401863</v>
      </c>
      <c r="H33" s="216">
        <f>+aoe_2013!H33</f>
        <v>18738626</v>
      </c>
      <c r="I33" s="216">
        <f>+aoe_2013!I33</f>
        <v>5392251.150363317</v>
      </c>
      <c r="J33" s="216">
        <f>+aoe_2012!G33</f>
        <v>116794479</v>
      </c>
      <c r="K33" s="216">
        <f>+aoe_2012!H33</f>
        <v>18725558</v>
      </c>
      <c r="L33" s="216">
        <f>+aoe_2012!I33</f>
        <v>6440240.898452241</v>
      </c>
      <c r="M33" s="217">
        <f t="shared" si="2"/>
        <v>267493018.04881558</v>
      </c>
      <c r="N33" s="217">
        <f t="shared" si="3"/>
        <v>133746509.02440779</v>
      </c>
      <c r="O33" s="218">
        <f t="shared" si="5"/>
        <v>2.7288903857306708</v>
      </c>
      <c r="P33" s="120"/>
      <c r="Q33" s="120"/>
      <c r="R33" s="51">
        <f t="shared" si="4"/>
        <v>133746509.02440779</v>
      </c>
      <c r="S33" s="59"/>
      <c r="T33" s="58"/>
      <c r="U33" s="58"/>
      <c r="V33" s="58"/>
      <c r="W33" s="56"/>
      <c r="X33" s="56"/>
      <c r="Y33" s="56"/>
    </row>
    <row r="34" spans="1:25" ht="15" customHeight="1">
      <c r="A34" s="275" t="s">
        <v>97</v>
      </c>
      <c r="B34" s="276"/>
      <c r="C34" s="277" t="s">
        <v>60</v>
      </c>
      <c r="D34" s="200">
        <v>207544394</v>
      </c>
      <c r="E34" s="200">
        <v>25534618</v>
      </c>
      <c r="F34" s="216">
        <f t="shared" si="0"/>
        <v>233079012</v>
      </c>
      <c r="G34" s="216">
        <f>+aoe_2013!G34</f>
        <v>437674001</v>
      </c>
      <c r="H34" s="216">
        <f>+aoe_2013!H34</f>
        <v>86244588</v>
      </c>
      <c r="I34" s="216">
        <f>+aoe_2013!I34</f>
        <v>29547937.248989414</v>
      </c>
      <c r="J34" s="216">
        <f>+aoe_2012!G34</f>
        <v>363480931</v>
      </c>
      <c r="K34" s="216">
        <f>+aoe_2012!H34</f>
        <v>90644057</v>
      </c>
      <c r="L34" s="216">
        <f>+aoe_2012!I34</f>
        <v>29423190.873951882</v>
      </c>
      <c r="M34" s="217">
        <f t="shared" si="2"/>
        <v>1037014705.1229414</v>
      </c>
      <c r="N34" s="217">
        <f t="shared" si="3"/>
        <v>518507352.5614707</v>
      </c>
      <c r="O34" s="218">
        <f t="shared" si="5"/>
        <v>2.2245990666953346</v>
      </c>
      <c r="P34" s="120"/>
      <c r="Q34" s="120"/>
      <c r="R34" s="51">
        <f t="shared" si="4"/>
        <v>518507352.5614707</v>
      </c>
      <c r="S34" s="59"/>
      <c r="T34" s="58"/>
      <c r="U34" s="58"/>
      <c r="V34" s="58"/>
      <c r="W34" s="56"/>
      <c r="X34" s="56"/>
      <c r="Y34" s="56"/>
    </row>
    <row r="35" spans="1:25" ht="15" customHeight="1">
      <c r="A35" s="275" t="s">
        <v>98</v>
      </c>
      <c r="B35" s="276"/>
      <c r="C35" s="277" t="s">
        <v>175</v>
      </c>
      <c r="D35" s="200">
        <v>4504372</v>
      </c>
      <c r="E35" s="200">
        <v>730316</v>
      </c>
      <c r="F35" s="216">
        <f t="shared" si="0"/>
        <v>5234688</v>
      </c>
      <c r="G35" s="216">
        <f>+aoe_2013!G35</f>
        <v>11982130</v>
      </c>
      <c r="H35" s="216">
        <f>+aoe_2013!H35</f>
        <v>2790085</v>
      </c>
      <c r="I35" s="216">
        <f>+aoe_2013!I35</f>
        <v>648292.6316916489</v>
      </c>
      <c r="J35" s="216">
        <f>+aoe_2012!G35</f>
        <v>9641387</v>
      </c>
      <c r="K35" s="216">
        <f>+aoe_2012!H35</f>
        <v>2177224</v>
      </c>
      <c r="L35" s="216">
        <f>+aoe_2012!I35</f>
        <v>504285.11596611625</v>
      </c>
      <c r="M35" s="217">
        <f t="shared" si="2"/>
        <v>27743403.747657765</v>
      </c>
      <c r="N35" s="217">
        <f t="shared" si="3"/>
        <v>13871701.873828882</v>
      </c>
      <c r="O35" s="220">
        <f>+V35</f>
        <v>0.8380027102605951</v>
      </c>
      <c r="P35" s="120"/>
      <c r="Q35" s="120"/>
      <c r="R35" s="51">
        <f t="shared" si="4"/>
        <v>4386682.731368614</v>
      </c>
      <c r="S35" s="59" t="str">
        <f>+C35</f>
        <v>BRGLRY THEFT **</v>
      </c>
      <c r="T35" s="60">
        <f>SUM(T8:T15)</f>
        <v>2299661803.10488</v>
      </c>
      <c r="U35" s="60">
        <f>SUM(U8:U15)</f>
        <v>1372108810</v>
      </c>
      <c r="V35" s="61">
        <f>0.5*(+T35/U35)</f>
        <v>0.8380027102605951</v>
      </c>
      <c r="W35" s="56"/>
      <c r="X35" s="56"/>
      <c r="Y35" s="56"/>
    </row>
    <row r="36" spans="1:25" ht="15" customHeight="1">
      <c r="A36" s="275" t="s">
        <v>99</v>
      </c>
      <c r="B36" s="276"/>
      <c r="C36" s="277" t="s">
        <v>62</v>
      </c>
      <c r="D36" s="200">
        <v>85251287</v>
      </c>
      <c r="E36" s="200">
        <v>771541</v>
      </c>
      <c r="F36" s="216">
        <f t="shared" si="0"/>
        <v>86022828</v>
      </c>
      <c r="G36" s="216">
        <f>+aoe_2013!G36</f>
        <v>88910703</v>
      </c>
      <c r="H36" s="216">
        <f>+aoe_2013!H36</f>
        <v>2301759</v>
      </c>
      <c r="I36" s="216">
        <f>+aoe_2013!I36</f>
        <v>4211331.493765448</v>
      </c>
      <c r="J36" s="216">
        <f>+aoe_2012!G36</f>
        <v>37290419</v>
      </c>
      <c r="K36" s="216">
        <f>+aoe_2012!H36</f>
        <v>2302867</v>
      </c>
      <c r="L36" s="216">
        <f>+aoe_2012!I36</f>
        <v>1809963.5966661351</v>
      </c>
      <c r="M36" s="217">
        <f t="shared" si="2"/>
        <v>136827043.09043157</v>
      </c>
      <c r="N36" s="217">
        <f t="shared" si="3"/>
        <v>68413521.54521579</v>
      </c>
      <c r="O36" s="218">
        <f t="shared" si="5"/>
        <v>0.7952949599054775</v>
      </c>
      <c r="P36" s="120"/>
      <c r="Q36" s="120"/>
      <c r="R36" s="51">
        <f t="shared" si="4"/>
        <v>68413521.54521579</v>
      </c>
      <c r="S36" s="58"/>
      <c r="T36" s="58"/>
      <c r="U36" s="58"/>
      <c r="V36" s="58"/>
      <c r="W36" s="56"/>
      <c r="X36" s="56"/>
      <c r="Y36" s="56"/>
    </row>
    <row r="37" spans="1:25" ht="15" customHeight="1">
      <c r="A37" s="275" t="s">
        <v>100</v>
      </c>
      <c r="B37" s="276"/>
      <c r="C37" s="277" t="s">
        <v>63</v>
      </c>
      <c r="D37" s="200">
        <v>26972394</v>
      </c>
      <c r="E37" s="200">
        <v>1116241</v>
      </c>
      <c r="F37" s="216">
        <f t="shared" si="0"/>
        <v>28088635</v>
      </c>
      <c r="G37" s="216">
        <f>+aoe_2013!G37</f>
        <v>60767576</v>
      </c>
      <c r="H37" s="216">
        <f>+aoe_2013!H37</f>
        <v>341559</v>
      </c>
      <c r="I37" s="216">
        <f>+aoe_2013!I37</f>
        <v>3974912.272327047</v>
      </c>
      <c r="J37" s="216">
        <f>+aoe_2012!G37</f>
        <v>71293906</v>
      </c>
      <c r="K37" s="216">
        <f>+aoe_2012!H37</f>
        <v>1554487</v>
      </c>
      <c r="L37" s="216">
        <f>+aoe_2012!I37</f>
        <v>3164478.6292656</v>
      </c>
      <c r="M37" s="217">
        <f t="shared" si="2"/>
        <v>141096918.90159267</v>
      </c>
      <c r="N37" s="217">
        <f t="shared" si="3"/>
        <v>70548459.45079634</v>
      </c>
      <c r="O37" s="218">
        <f t="shared" si="5"/>
        <v>2.5116371603958805</v>
      </c>
      <c r="P37" s="120"/>
      <c r="Q37" s="120"/>
      <c r="R37" s="51">
        <f t="shared" si="4"/>
        <v>70548459.45079634</v>
      </c>
      <c r="S37" s="73"/>
      <c r="T37" s="73"/>
      <c r="U37" s="73"/>
      <c r="V37" s="73"/>
      <c r="W37" s="56"/>
      <c r="X37" s="56"/>
      <c r="Y37" s="56"/>
    </row>
    <row r="38" spans="1:25" ht="15" customHeight="1">
      <c r="A38" s="275" t="s">
        <v>167</v>
      </c>
      <c r="B38" s="276"/>
      <c r="C38" s="277" t="s">
        <v>166</v>
      </c>
      <c r="D38" s="200">
        <v>65825818</v>
      </c>
      <c r="E38" s="200">
        <v>-3223589</v>
      </c>
      <c r="F38" s="216">
        <f t="shared" si="0"/>
        <v>62602229</v>
      </c>
      <c r="G38" s="216">
        <f>+aoe_2013!G38</f>
        <v>22269211</v>
      </c>
      <c r="H38" s="216">
        <f>+aoe_2013!H38</f>
        <v>423109</v>
      </c>
      <c r="I38" s="216">
        <f>+aoe_2013!I38</f>
        <v>752250.7407333015</v>
      </c>
      <c r="J38" s="216">
        <f>+aoe_2012!G38</f>
        <v>20497359</v>
      </c>
      <c r="K38" s="216">
        <f>+aoe_2012!H38</f>
        <v>4142466</v>
      </c>
      <c r="L38" s="216">
        <f>+aoe_2012!I38</f>
        <v>1738209.578009415</v>
      </c>
      <c r="M38" s="217">
        <f t="shared" si="2"/>
        <v>49822605.318742715</v>
      </c>
      <c r="N38" s="217">
        <f t="shared" si="3"/>
        <v>24911302.659371357</v>
      </c>
      <c r="O38" s="218">
        <f t="shared" si="5"/>
        <v>0.3979299628352108</v>
      </c>
      <c r="P38" s="120"/>
      <c r="Q38" s="120"/>
      <c r="R38" s="51">
        <f t="shared" si="4"/>
        <v>24911302.659371357</v>
      </c>
      <c r="S38" s="73"/>
      <c r="T38" s="73"/>
      <c r="U38" s="73"/>
      <c r="V38" s="73"/>
      <c r="W38" s="56"/>
      <c r="X38" s="56"/>
      <c r="Y38" s="56"/>
    </row>
    <row r="39" spans="1:18" ht="15" customHeight="1" thickBot="1">
      <c r="A39" s="279" t="s">
        <v>102</v>
      </c>
      <c r="B39" s="280"/>
      <c r="C39" s="281" t="s">
        <v>64</v>
      </c>
      <c r="D39" s="203">
        <v>31228513</v>
      </c>
      <c r="E39" s="203">
        <v>153110</v>
      </c>
      <c r="F39" s="221">
        <f t="shared" si="0"/>
        <v>31381623</v>
      </c>
      <c r="G39" s="222">
        <f>+aoe_2013!G39</f>
        <v>86133947</v>
      </c>
      <c r="H39" s="222">
        <f>+aoe_2013!H39</f>
        <v>1204657</v>
      </c>
      <c r="I39" s="222">
        <f>+aoe_2013!I39</f>
        <v>2749234.824572334</v>
      </c>
      <c r="J39" s="222">
        <f>+aoe_2012!G39</f>
        <v>61680115</v>
      </c>
      <c r="K39" s="222">
        <f>+aoe_2012!H39</f>
        <v>226839</v>
      </c>
      <c r="L39" s="222">
        <f>+aoe_2012!I39</f>
        <v>6386229.689756294</v>
      </c>
      <c r="M39" s="223">
        <f t="shared" si="2"/>
        <v>158381022.51432863</v>
      </c>
      <c r="N39" s="223">
        <f t="shared" si="3"/>
        <v>79190511.25716431</v>
      </c>
      <c r="O39" s="224">
        <f t="shared" si="5"/>
        <v>2.523467675880381</v>
      </c>
      <c r="P39" s="120"/>
      <c r="Q39" s="120"/>
      <c r="R39" s="51">
        <f t="shared" si="4"/>
        <v>79190511.25716431</v>
      </c>
    </row>
    <row r="40" spans="1:18" ht="7.5" customHeight="1" thickBot="1">
      <c r="A40" s="282"/>
      <c r="B40" s="282"/>
      <c r="C40" s="283"/>
      <c r="D40" s="225"/>
      <c r="E40" s="225"/>
      <c r="F40" s="226"/>
      <c r="G40" s="226"/>
      <c r="H40" s="226"/>
      <c r="I40" s="226"/>
      <c r="J40" s="226"/>
      <c r="K40" s="226"/>
      <c r="L40" s="226"/>
      <c r="M40" s="227"/>
      <c r="N40" s="227"/>
      <c r="O40" s="228"/>
      <c r="P40" s="120"/>
      <c r="Q40" s="120"/>
      <c r="R40" s="51"/>
    </row>
    <row r="41" spans="1:19" ht="21" customHeight="1" thickBot="1">
      <c r="A41" s="284"/>
      <c r="B41" s="285"/>
      <c r="C41" s="286" t="s">
        <v>65</v>
      </c>
      <c r="D41" s="229">
        <f>SUM(D8:D39)-D12-D16-D20-D23-D26-D28</f>
        <v>25373283496</v>
      </c>
      <c r="E41" s="229">
        <f>SUM(E8:E39)-E12-E16-E20-E23-E26-E28</f>
        <v>2665967980</v>
      </c>
      <c r="F41" s="229">
        <f t="shared" si="0"/>
        <v>28039251476</v>
      </c>
      <c r="G41" s="229">
        <f>+aoe_2013!G41</f>
        <v>34752046057</v>
      </c>
      <c r="H41" s="229">
        <f>+aoe_2013!H41</f>
        <v>7925347830</v>
      </c>
      <c r="I41" s="229">
        <f>+aoe_2013!I41</f>
        <v>2778711429.002596</v>
      </c>
      <c r="J41" s="229">
        <f>+aoe_2012!G41</f>
        <v>34995638453</v>
      </c>
      <c r="K41" s="229">
        <f>+aoe_2012!H41</f>
        <v>8282852151</v>
      </c>
      <c r="L41" s="229">
        <f>+aoe_2012!I41</f>
        <v>2707520324.686075</v>
      </c>
      <c r="M41" s="230">
        <f t="shared" si="2"/>
        <v>91442116244.68867</v>
      </c>
      <c r="N41" s="230">
        <f t="shared" si="3"/>
        <v>45721058122.34434</v>
      </c>
      <c r="O41" s="231">
        <f>+R41/F41</f>
        <v>1.6244546124228527</v>
      </c>
      <c r="P41" s="124"/>
      <c r="Q41" s="125"/>
      <c r="R41" s="69">
        <f>SUM(R8:R39)-R12-R16-R20-R23</f>
        <v>45548491389.07248</v>
      </c>
      <c r="S41" s="12" t="s">
        <v>161</v>
      </c>
    </row>
    <row r="42" spans="1:18" ht="11.25" customHeight="1">
      <c r="A42" s="116"/>
      <c r="B42" s="116"/>
      <c r="C42" s="116"/>
      <c r="D42" s="126"/>
      <c r="E42" s="126"/>
      <c r="F42" s="126"/>
      <c r="G42" s="127"/>
      <c r="H42" s="127"/>
      <c r="I42" s="128"/>
      <c r="J42" s="127"/>
      <c r="K42" s="127"/>
      <c r="L42" s="129"/>
      <c r="M42" s="129"/>
      <c r="N42" s="129"/>
      <c r="O42" s="130"/>
      <c r="P42" s="116"/>
      <c r="Q42" s="116"/>
      <c r="R42" s="72"/>
    </row>
    <row r="43" spans="1:17" ht="5.25" customHeight="1">
      <c r="A43" s="116"/>
      <c r="B43" s="116"/>
      <c r="C43" s="116"/>
      <c r="D43" s="126"/>
      <c r="E43" s="126"/>
      <c r="F43" s="126"/>
      <c r="G43" s="116"/>
      <c r="H43" s="116"/>
      <c r="I43" s="116"/>
      <c r="J43" s="131"/>
      <c r="K43" s="131"/>
      <c r="L43" s="131"/>
      <c r="M43" s="131"/>
      <c r="N43" s="131"/>
      <c r="O43" s="132"/>
      <c r="P43" s="116"/>
      <c r="Q43" s="116"/>
    </row>
    <row r="44" spans="1:17" ht="14.25">
      <c r="A44" s="133" t="s">
        <v>149</v>
      </c>
      <c r="C44" s="133" t="s">
        <v>196</v>
      </c>
      <c r="E44" s="134"/>
      <c r="F44" s="129"/>
      <c r="G44" s="129"/>
      <c r="H44" s="129"/>
      <c r="I44" s="129"/>
      <c r="J44" s="129"/>
      <c r="K44" s="129"/>
      <c r="L44" s="129"/>
      <c r="M44" s="131"/>
      <c r="N44" s="131"/>
      <c r="O44" s="132"/>
      <c r="P44" s="116"/>
      <c r="Q44" s="116"/>
    </row>
    <row r="45" spans="1:17" ht="14.25">
      <c r="A45" s="135"/>
      <c r="C45" s="133" t="s">
        <v>150</v>
      </c>
      <c r="E45" s="134"/>
      <c r="F45" s="134"/>
      <c r="G45" s="135"/>
      <c r="H45" s="135"/>
      <c r="I45" s="135"/>
      <c r="J45" s="136"/>
      <c r="K45" s="131"/>
      <c r="L45" s="131"/>
      <c r="M45" s="131"/>
      <c r="N45" s="131"/>
      <c r="O45" s="132"/>
      <c r="P45" s="116"/>
      <c r="Q45" s="116"/>
    </row>
    <row r="46" spans="1:17" ht="14.25">
      <c r="A46" s="137"/>
      <c r="B46" s="137"/>
      <c r="C46" s="135"/>
      <c r="D46" s="134"/>
      <c r="E46" s="134"/>
      <c r="F46" s="134"/>
      <c r="G46" s="134"/>
      <c r="H46" s="134"/>
      <c r="I46" s="134"/>
      <c r="J46" s="134"/>
      <c r="K46" s="134"/>
      <c r="L46" s="134"/>
      <c r="M46" s="131"/>
      <c r="N46" s="131"/>
      <c r="O46" s="132"/>
      <c r="P46" s="116"/>
      <c r="Q46" s="116"/>
    </row>
    <row r="47" spans="1:17" ht="14.25">
      <c r="A47" s="138" t="s">
        <v>170</v>
      </c>
      <c r="B47" s="138" t="s">
        <v>173</v>
      </c>
      <c r="C47" s="139" t="s">
        <v>171</v>
      </c>
      <c r="D47" s="134"/>
      <c r="E47" s="134"/>
      <c r="F47" s="134"/>
      <c r="G47" s="135"/>
      <c r="H47" s="135"/>
      <c r="I47" s="135"/>
      <c r="J47" s="136"/>
      <c r="K47" s="131"/>
      <c r="L47" s="131"/>
      <c r="M47" s="131"/>
      <c r="N47" s="131"/>
      <c r="O47" s="132"/>
      <c r="P47" s="116"/>
      <c r="Q47" s="116"/>
    </row>
    <row r="48" spans="1:17" ht="14.25">
      <c r="A48" s="116"/>
      <c r="B48" s="138" t="s">
        <v>174</v>
      </c>
      <c r="C48" s="135" t="s">
        <v>172</v>
      </c>
      <c r="D48" s="134"/>
      <c r="E48" s="134"/>
      <c r="F48" s="134"/>
      <c r="G48" s="135"/>
      <c r="H48" s="135"/>
      <c r="I48" s="135"/>
      <c r="J48" s="136"/>
      <c r="K48" s="131"/>
      <c r="L48" s="131"/>
      <c r="M48" s="131"/>
      <c r="N48" s="131"/>
      <c r="O48" s="132"/>
      <c r="P48" s="116"/>
      <c r="Q48" s="116"/>
    </row>
    <row r="49" spans="10:14" ht="14.25">
      <c r="J49" s="14"/>
      <c r="K49" s="14"/>
      <c r="L49" s="14"/>
      <c r="M49" s="14"/>
      <c r="N49" s="14"/>
    </row>
    <row r="50" spans="10:14" ht="14.25">
      <c r="J50" s="14"/>
      <c r="K50" s="14"/>
      <c r="L50" s="14"/>
      <c r="M50" s="14"/>
      <c r="N50" s="14"/>
    </row>
    <row r="51" spans="3:15" ht="15" customHeight="1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0:14" ht="14.25">
      <c r="J52" s="14"/>
      <c r="K52" s="14"/>
      <c r="L52" s="14"/>
      <c r="M52" s="14"/>
      <c r="N52" s="14"/>
    </row>
    <row r="53" spans="10:14" ht="14.25">
      <c r="J53" s="14"/>
      <c r="K53" s="14"/>
      <c r="L53" s="14"/>
      <c r="M53" s="14"/>
      <c r="N53" s="14"/>
    </row>
    <row r="54" spans="10:14" ht="14.25">
      <c r="J54" s="14"/>
      <c r="K54" s="14"/>
      <c r="L54" s="14"/>
      <c r="M54" s="14"/>
      <c r="N54" s="14"/>
    </row>
    <row r="55" spans="10:14" ht="14.25">
      <c r="J55" s="14"/>
      <c r="K55" s="14"/>
      <c r="L55" s="14"/>
      <c r="M55" s="14"/>
      <c r="N55" s="14"/>
    </row>
    <row r="56" spans="10:14" ht="14.25">
      <c r="J56" s="14"/>
      <c r="K56" s="14"/>
      <c r="L56" s="14"/>
      <c r="M56" s="14"/>
      <c r="N56" s="14"/>
    </row>
    <row r="57" spans="10:14" ht="14.25">
      <c r="J57" s="14"/>
      <c r="K57" s="14"/>
      <c r="L57" s="14"/>
      <c r="M57" s="14"/>
      <c r="N57" s="14"/>
    </row>
    <row r="58" spans="10:14" ht="14.25">
      <c r="J58" s="14"/>
      <c r="K58" s="14"/>
      <c r="L58" s="14"/>
      <c r="M58" s="14"/>
      <c r="N58" s="14"/>
    </row>
    <row r="59" spans="10:14" ht="14.25">
      <c r="J59" s="14"/>
      <c r="K59" s="14"/>
      <c r="L59" s="14"/>
      <c r="M59" s="14"/>
      <c r="N59" s="14"/>
    </row>
    <row r="60" spans="10:14" ht="14.25">
      <c r="J60" s="14"/>
      <c r="K60" s="14"/>
      <c r="L60" s="14"/>
      <c r="M60" s="14"/>
      <c r="N60" s="14"/>
    </row>
    <row r="61" spans="10:14" ht="14.25">
      <c r="J61" s="14"/>
      <c r="K61" s="14"/>
      <c r="L61" s="14"/>
      <c r="M61" s="14"/>
      <c r="N61" s="14"/>
    </row>
    <row r="62" spans="10:14" ht="14.25">
      <c r="J62" s="14"/>
      <c r="K62" s="14"/>
      <c r="L62" s="14"/>
      <c r="M62" s="14"/>
      <c r="N62" s="14"/>
    </row>
    <row r="63" spans="10:14" ht="14.25">
      <c r="J63" s="14"/>
      <c r="K63" s="14"/>
      <c r="L63" s="14"/>
      <c r="M63" s="14"/>
      <c r="N63" s="14"/>
    </row>
    <row r="64" spans="10:14" ht="14.25">
      <c r="J64" s="14"/>
      <c r="K64" s="14"/>
      <c r="L64" s="14"/>
      <c r="M64" s="14"/>
      <c r="N64" s="14"/>
    </row>
    <row r="65" spans="10:14" ht="14.25">
      <c r="J65" s="14"/>
      <c r="K65" s="14"/>
      <c r="L65" s="14"/>
      <c r="M65" s="14"/>
      <c r="N65" s="14"/>
    </row>
    <row r="66" spans="10:14" ht="14.25">
      <c r="J66" s="14"/>
      <c r="K66" s="14"/>
      <c r="L66" s="14"/>
      <c r="M66" s="14"/>
      <c r="N66" s="14"/>
    </row>
    <row r="67" spans="10:14" ht="14.25">
      <c r="J67" s="14"/>
      <c r="K67" s="14"/>
      <c r="L67" s="14"/>
      <c r="M67" s="14"/>
      <c r="N67" s="14"/>
    </row>
    <row r="68" spans="10:14" ht="14.25">
      <c r="J68" s="14"/>
      <c r="K68" s="14"/>
      <c r="L68" s="14"/>
      <c r="M68" s="14"/>
      <c r="N68" s="14"/>
    </row>
    <row r="69" spans="10:14" ht="14.25">
      <c r="J69" s="14"/>
      <c r="K69" s="14"/>
      <c r="L69" s="14"/>
      <c r="M69" s="14"/>
      <c r="N69" s="14"/>
    </row>
    <row r="70" spans="10:14" ht="14.25">
      <c r="J70" s="14"/>
      <c r="K70" s="14"/>
      <c r="L70" s="14"/>
      <c r="M70" s="14"/>
      <c r="N70" s="14"/>
    </row>
    <row r="71" spans="10:14" ht="14.25">
      <c r="J71" s="14"/>
      <c r="K71" s="14"/>
      <c r="L71" s="14"/>
      <c r="M71" s="14"/>
      <c r="N71" s="14"/>
    </row>
    <row r="72" spans="10:14" ht="14.25">
      <c r="J72" s="14"/>
      <c r="K72" s="14"/>
      <c r="L72" s="14"/>
      <c r="M72" s="14"/>
      <c r="N72" s="14"/>
    </row>
    <row r="73" spans="10:14" ht="14.25">
      <c r="J73" s="14"/>
      <c r="K73" s="14"/>
      <c r="L73" s="14"/>
      <c r="M73" s="14"/>
      <c r="N73" s="14"/>
    </row>
  </sheetData>
  <sheetProtection/>
  <mergeCells count="1">
    <mergeCell ref="A1:Q1"/>
  </mergeCells>
  <printOptions horizontalCentered="1" verticalCentered="1"/>
  <pageMargins left="0" right="0" top="0.2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- 10/08/2014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114" customWidth="1"/>
    <col min="2" max="2" width="0.85546875" style="115" customWidth="1"/>
    <col min="3" max="3" width="23.28125" style="74" customWidth="1"/>
    <col min="4" max="10" width="15.7109375" style="74" customWidth="1"/>
    <col min="11" max="11" width="6.7109375" style="74" customWidth="1"/>
    <col min="12" max="15" width="9.140625" style="74" customWidth="1"/>
    <col min="16" max="17" width="22.28125" style="74" customWidth="1"/>
    <col min="18" max="16384" width="9.140625" style="74" customWidth="1"/>
  </cols>
  <sheetData>
    <row r="1" spans="1:11" ht="46.5" customHeight="1" thickBot="1">
      <c r="A1" s="414" t="s">
        <v>194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s="79" customFormat="1" ht="11.25">
      <c r="A2" s="75"/>
      <c r="B2" s="76"/>
      <c r="C2" s="76"/>
      <c r="D2" s="77" t="s">
        <v>1</v>
      </c>
      <c r="E2" s="77" t="s">
        <v>2</v>
      </c>
      <c r="F2" s="77" t="s">
        <v>19</v>
      </c>
      <c r="G2" s="77" t="s">
        <v>6</v>
      </c>
      <c r="H2" s="77" t="s">
        <v>8</v>
      </c>
      <c r="I2" s="77" t="s">
        <v>9</v>
      </c>
      <c r="J2" s="77">
        <v>7</v>
      </c>
      <c r="K2" s="78">
        <v>8</v>
      </c>
    </row>
    <row r="3" spans="1:11" ht="12.75">
      <c r="A3" s="80"/>
      <c r="B3" s="81"/>
      <c r="C3" s="82"/>
      <c r="D3" s="83">
        <v>2013</v>
      </c>
      <c r="E3" s="83">
        <v>2013</v>
      </c>
      <c r="F3" s="83">
        <v>2013</v>
      </c>
      <c r="G3" s="83">
        <v>2013</v>
      </c>
      <c r="H3" s="83">
        <v>2013</v>
      </c>
      <c r="I3" s="83">
        <v>2013</v>
      </c>
      <c r="J3" s="83">
        <v>2013</v>
      </c>
      <c r="K3" s="84">
        <v>2013</v>
      </c>
    </row>
    <row r="4" spans="1:11" ht="12.75">
      <c r="A4" s="80"/>
      <c r="B4" s="81"/>
      <c r="C4" s="82"/>
      <c r="D4" s="83" t="s">
        <v>16</v>
      </c>
      <c r="E4" s="83" t="s">
        <v>18</v>
      </c>
      <c r="F4" s="83" t="s">
        <v>20</v>
      </c>
      <c r="G4" s="83" t="s">
        <v>21</v>
      </c>
      <c r="H4" s="83" t="s">
        <v>22</v>
      </c>
      <c r="I4" s="83" t="s">
        <v>10</v>
      </c>
      <c r="J4" s="83" t="s">
        <v>103</v>
      </c>
      <c r="K4" s="84" t="s">
        <v>104</v>
      </c>
    </row>
    <row r="5" spans="1:11" ht="12.75">
      <c r="A5" s="80"/>
      <c r="B5" s="81"/>
      <c r="C5" s="82" t="s">
        <v>0</v>
      </c>
      <c r="D5" s="83" t="s">
        <v>17</v>
      </c>
      <c r="E5" s="83" t="s">
        <v>17</v>
      </c>
      <c r="F5" s="83" t="s">
        <v>17</v>
      </c>
      <c r="G5" s="83" t="s">
        <v>106</v>
      </c>
      <c r="H5" s="83" t="s">
        <v>106</v>
      </c>
      <c r="I5" s="83" t="s">
        <v>7</v>
      </c>
      <c r="J5" s="83" t="s">
        <v>107</v>
      </c>
      <c r="K5" s="84"/>
    </row>
    <row r="6" spans="1:11" s="91" customFormat="1" ht="11.25" customHeight="1" thickBot="1">
      <c r="A6" s="85"/>
      <c r="B6" s="86"/>
      <c r="C6" s="87"/>
      <c r="D6" s="88" t="s">
        <v>108</v>
      </c>
      <c r="E6" s="88" t="s">
        <v>108</v>
      </c>
      <c r="F6" s="88" t="s">
        <v>108</v>
      </c>
      <c r="G6" s="87"/>
      <c r="H6" s="87"/>
      <c r="I6" s="89" t="s">
        <v>116</v>
      </c>
      <c r="J6" s="88" t="s">
        <v>108</v>
      </c>
      <c r="K6" s="90"/>
    </row>
    <row r="7" spans="1:11" ht="11.25" customHeight="1" thickBot="1">
      <c r="A7" s="81"/>
      <c r="B7" s="81"/>
      <c r="C7" s="92"/>
      <c r="D7" s="83"/>
      <c r="E7" s="83"/>
      <c r="F7" s="83"/>
      <c r="G7" s="92"/>
      <c r="H7" s="92"/>
      <c r="I7" s="82"/>
      <c r="J7" s="83"/>
      <c r="K7" s="82"/>
    </row>
    <row r="8" spans="1:11" ht="12.75" customHeight="1">
      <c r="A8" s="93" t="s">
        <v>76</v>
      </c>
      <c r="B8" s="94"/>
      <c r="C8" s="264" t="s">
        <v>41</v>
      </c>
      <c r="D8" s="232">
        <v>193196</v>
      </c>
      <c r="E8" s="191">
        <v>4343834</v>
      </c>
      <c r="F8" s="191">
        <v>236143</v>
      </c>
      <c r="G8" s="233">
        <v>351384388</v>
      </c>
      <c r="H8" s="233">
        <v>21291789</v>
      </c>
      <c r="I8" s="234">
        <f aca="true" t="shared" si="0" ref="I8:I41">+D8*(G8+H8)/(E8+F8)</f>
        <v>15720503.987616532</v>
      </c>
      <c r="J8" s="235"/>
      <c r="K8" s="236"/>
    </row>
    <row r="9" spans="1:11" ht="12.75" customHeight="1">
      <c r="A9" s="95" t="s">
        <v>77</v>
      </c>
      <c r="B9" s="96"/>
      <c r="C9" s="265" t="s">
        <v>42</v>
      </c>
      <c r="D9" s="199">
        <v>180426</v>
      </c>
      <c r="E9" s="192">
        <v>5465423</v>
      </c>
      <c r="F9" s="192">
        <v>257533</v>
      </c>
      <c r="G9" s="237">
        <v>361979536</v>
      </c>
      <c r="H9" s="237">
        <v>16197520</v>
      </c>
      <c r="I9" s="238">
        <f t="shared" si="0"/>
        <v>11922680.081037842</v>
      </c>
      <c r="J9" s="239"/>
      <c r="K9" s="240"/>
    </row>
    <row r="10" spans="1:11" ht="12.75" customHeight="1">
      <c r="A10" s="95" t="s">
        <v>78</v>
      </c>
      <c r="B10" s="96"/>
      <c r="C10" s="265" t="s">
        <v>43</v>
      </c>
      <c r="D10" s="199">
        <v>64326</v>
      </c>
      <c r="E10" s="192">
        <v>875586</v>
      </c>
      <c r="F10" s="192">
        <v>101296</v>
      </c>
      <c r="G10" s="237">
        <v>69920344</v>
      </c>
      <c r="H10" s="237">
        <v>17916893</v>
      </c>
      <c r="I10" s="238">
        <f t="shared" si="0"/>
        <v>5783931.024690802</v>
      </c>
      <c r="J10" s="239"/>
      <c r="K10" s="240"/>
    </row>
    <row r="11" spans="1:11" ht="12.75" customHeight="1">
      <c r="A11" s="95" t="s">
        <v>79</v>
      </c>
      <c r="B11" s="96"/>
      <c r="C11" s="265" t="s">
        <v>44</v>
      </c>
      <c r="D11" s="199">
        <v>2614618</v>
      </c>
      <c r="E11" s="192">
        <v>17649314</v>
      </c>
      <c r="F11" s="192">
        <v>2007523</v>
      </c>
      <c r="G11" s="237">
        <v>1780494424</v>
      </c>
      <c r="H11" s="237">
        <v>273494697</v>
      </c>
      <c r="I11" s="238">
        <f t="shared" si="0"/>
        <v>273207583.0699913</v>
      </c>
      <c r="J11" s="239"/>
      <c r="K11" s="240"/>
    </row>
    <row r="12" spans="1:11" ht="12.75" customHeight="1">
      <c r="A12" s="95" t="s">
        <v>143</v>
      </c>
      <c r="B12" s="96"/>
      <c r="C12" s="266" t="s">
        <v>142</v>
      </c>
      <c r="D12" s="241">
        <f>+D13+D14</f>
        <v>2124630</v>
      </c>
      <c r="E12" s="241">
        <f>+E13+E14</f>
        <v>28753522</v>
      </c>
      <c r="F12" s="241">
        <f>+F13+F14</f>
        <v>8884562</v>
      </c>
      <c r="G12" s="241">
        <f>+G13+G14</f>
        <v>3225376221</v>
      </c>
      <c r="H12" s="241">
        <f>+H13+H14</f>
        <v>1215639916</v>
      </c>
      <c r="I12" s="238">
        <f t="shared" si="0"/>
        <v>250690659.89528877</v>
      </c>
      <c r="J12" s="239"/>
      <c r="K12" s="240"/>
    </row>
    <row r="13" spans="1:11" ht="12.75" customHeight="1">
      <c r="A13" s="95" t="s">
        <v>80</v>
      </c>
      <c r="B13" s="96"/>
      <c r="C13" s="266" t="s">
        <v>45</v>
      </c>
      <c r="D13" s="199">
        <v>661937</v>
      </c>
      <c r="E13" s="192">
        <v>7995185</v>
      </c>
      <c r="F13" s="192">
        <v>1085209</v>
      </c>
      <c r="G13" s="237">
        <v>816994973</v>
      </c>
      <c r="H13" s="237">
        <v>169148370</v>
      </c>
      <c r="I13" s="242">
        <f t="shared" si="0"/>
        <v>71887273.39754102</v>
      </c>
      <c r="J13" s="239"/>
      <c r="K13" s="240"/>
    </row>
    <row r="14" spans="1:11" ht="12.75" customHeight="1">
      <c r="A14" s="95" t="s">
        <v>81</v>
      </c>
      <c r="B14" s="96"/>
      <c r="C14" s="266" t="s">
        <v>46</v>
      </c>
      <c r="D14" s="199">
        <v>1462693</v>
      </c>
      <c r="E14" s="192">
        <v>20758337</v>
      </c>
      <c r="F14" s="192">
        <v>7799353</v>
      </c>
      <c r="G14" s="237">
        <v>2408381248</v>
      </c>
      <c r="H14" s="237">
        <v>1046491546</v>
      </c>
      <c r="I14" s="242">
        <f t="shared" si="0"/>
        <v>176954727.4893117</v>
      </c>
      <c r="J14" s="239"/>
      <c r="K14" s="240"/>
    </row>
    <row r="15" spans="1:11" ht="12.75" customHeight="1">
      <c r="A15" s="95" t="s">
        <v>85</v>
      </c>
      <c r="B15" s="96"/>
      <c r="C15" s="265" t="s">
        <v>48</v>
      </c>
      <c r="D15" s="199">
        <v>230552</v>
      </c>
      <c r="E15" s="192">
        <v>3764874</v>
      </c>
      <c r="F15" s="192">
        <v>178527</v>
      </c>
      <c r="G15" s="237">
        <v>215068805</v>
      </c>
      <c r="H15" s="237">
        <v>17541741</v>
      </c>
      <c r="I15" s="242">
        <f t="shared" si="0"/>
        <v>13599638.129977651</v>
      </c>
      <c r="J15" s="239"/>
      <c r="K15" s="240"/>
    </row>
    <row r="16" spans="1:11" ht="12.75" customHeight="1">
      <c r="A16" s="95" t="s">
        <v>87</v>
      </c>
      <c r="B16" s="96"/>
      <c r="C16" s="266" t="s">
        <v>168</v>
      </c>
      <c r="D16" s="199">
        <v>1175303</v>
      </c>
      <c r="E16" s="192">
        <v>24380739</v>
      </c>
      <c r="F16" s="192">
        <v>7273500</v>
      </c>
      <c r="G16" s="237">
        <v>1138378362</v>
      </c>
      <c r="H16" s="237">
        <v>401843432</v>
      </c>
      <c r="I16" s="242">
        <f t="shared" si="0"/>
        <v>57187515.869630665</v>
      </c>
      <c r="J16" s="242">
        <f>SUM(J17:J18)</f>
        <v>20672440</v>
      </c>
      <c r="K16" s="243">
        <f>SUM(K17:K18)</f>
        <v>1</v>
      </c>
    </row>
    <row r="17" spans="1:11" ht="12.75" customHeight="1">
      <c r="A17" s="95" t="s">
        <v>136</v>
      </c>
      <c r="B17" s="96"/>
      <c r="C17" s="266" t="s">
        <v>177</v>
      </c>
      <c r="D17" s="241">
        <f>+$K$17*D16</f>
        <v>473154.0562344358</v>
      </c>
      <c r="E17" s="241">
        <f>+$K$17*E16</f>
        <v>9815209.824056521</v>
      </c>
      <c r="F17" s="241">
        <f>+$K$17*F16</f>
        <v>2928169.1853259704</v>
      </c>
      <c r="G17" s="241">
        <f>+$K$17*G16</f>
        <v>458288917.4194339</v>
      </c>
      <c r="H17" s="241">
        <f>+$K$17*H16</f>
        <v>161774325.27779362</v>
      </c>
      <c r="I17" s="242">
        <f t="shared" si="0"/>
        <v>23022578.092361648</v>
      </c>
      <c r="J17" s="242">
        <v>8322321</v>
      </c>
      <c r="K17" s="243">
        <f>+J17/J16</f>
        <v>0.40258048880538533</v>
      </c>
    </row>
    <row r="18" spans="1:11" ht="12.75" customHeight="1">
      <c r="A18" s="95" t="s">
        <v>137</v>
      </c>
      <c r="B18" s="96"/>
      <c r="C18" s="266" t="s">
        <v>184</v>
      </c>
      <c r="D18" s="241">
        <f>+$K$18*D16</f>
        <v>702148.9437655642</v>
      </c>
      <c r="E18" s="241">
        <f>+$K$18*E16</f>
        <v>14565529.175943479</v>
      </c>
      <c r="F18" s="241">
        <f>+$K$18*F16</f>
        <v>4345330.81467403</v>
      </c>
      <c r="G18" s="241">
        <f>+$K$18*G16</f>
        <v>680089444.5805662</v>
      </c>
      <c r="H18" s="241">
        <f>+$K$18*H16</f>
        <v>240069106.72220638</v>
      </c>
      <c r="I18" s="242">
        <f t="shared" si="0"/>
        <v>34164937.77726902</v>
      </c>
      <c r="J18" s="242">
        <v>12350119</v>
      </c>
      <c r="K18" s="243">
        <f>+J18/J16</f>
        <v>0.5974195111946147</v>
      </c>
    </row>
    <row r="19" spans="1:11" ht="12.75" customHeight="1">
      <c r="A19" s="95">
        <v>12</v>
      </c>
      <c r="B19" s="96"/>
      <c r="C19" s="265" t="s">
        <v>51</v>
      </c>
      <c r="D19" s="199">
        <v>4314</v>
      </c>
      <c r="E19" s="192">
        <v>100660</v>
      </c>
      <c r="F19" s="192">
        <v>7849</v>
      </c>
      <c r="G19" s="237">
        <v>33162303</v>
      </c>
      <c r="H19" s="237">
        <v>3685778</v>
      </c>
      <c r="I19" s="242">
        <f t="shared" si="0"/>
        <v>1464971.7667105955</v>
      </c>
      <c r="J19" s="238"/>
      <c r="K19" s="244"/>
    </row>
    <row r="20" spans="1:11" ht="12.75" customHeight="1">
      <c r="A20" s="95" t="s">
        <v>89</v>
      </c>
      <c r="B20" s="96"/>
      <c r="C20" s="265" t="s">
        <v>52</v>
      </c>
      <c r="D20" s="241">
        <f>+D21+D22</f>
        <v>5635074</v>
      </c>
      <c r="E20" s="241">
        <f>+E21+E22</f>
        <v>120123278</v>
      </c>
      <c r="F20" s="241">
        <f>+F21+F22</f>
        <v>26158229</v>
      </c>
      <c r="G20" s="241">
        <f>+G21+G22</f>
        <v>14922341542</v>
      </c>
      <c r="H20" s="241">
        <f>+H21+H22</f>
        <v>3643125079</v>
      </c>
      <c r="I20" s="242">
        <f t="shared" si="0"/>
        <v>715181162.673317</v>
      </c>
      <c r="J20" s="242"/>
      <c r="K20" s="243"/>
    </row>
    <row r="21" spans="1:11" ht="12.75" customHeight="1">
      <c r="A21" s="95" t="s">
        <v>138</v>
      </c>
      <c r="B21" s="96"/>
      <c r="C21" s="266" t="s">
        <v>178</v>
      </c>
      <c r="D21" s="199">
        <v>4051639</v>
      </c>
      <c r="E21" s="192">
        <v>80974156</v>
      </c>
      <c r="F21" s="192">
        <v>17767657</v>
      </c>
      <c r="G21" s="237">
        <v>10036780875</v>
      </c>
      <c r="H21" s="237">
        <v>2544227445</v>
      </c>
      <c r="I21" s="242">
        <f t="shared" si="0"/>
        <v>516232206.19451743</v>
      </c>
      <c r="J21" s="242"/>
      <c r="K21" s="244"/>
    </row>
    <row r="22" spans="1:11" ht="12.75" customHeight="1">
      <c r="A22" s="95" t="s">
        <v>169</v>
      </c>
      <c r="B22" s="96"/>
      <c r="C22" s="266" t="s">
        <v>179</v>
      </c>
      <c r="D22" s="199">
        <v>1583435</v>
      </c>
      <c r="E22" s="192">
        <v>39149122</v>
      </c>
      <c r="F22" s="192">
        <v>8390572</v>
      </c>
      <c r="G22" s="237">
        <v>4885560667</v>
      </c>
      <c r="H22" s="237">
        <v>1098897634</v>
      </c>
      <c r="I22" s="242">
        <f t="shared" si="0"/>
        <v>199328180.9900572</v>
      </c>
      <c r="J22" s="242"/>
      <c r="K22" s="244"/>
    </row>
    <row r="23" spans="1:11" ht="12.75" customHeight="1">
      <c r="A23" s="95">
        <v>18</v>
      </c>
      <c r="B23" s="96"/>
      <c r="C23" s="265" t="s">
        <v>53</v>
      </c>
      <c r="D23" s="199">
        <v>882264</v>
      </c>
      <c r="E23" s="192">
        <v>13975137</v>
      </c>
      <c r="F23" s="192">
        <v>5701826</v>
      </c>
      <c r="G23" s="237">
        <v>1977139083</v>
      </c>
      <c r="H23" s="237">
        <v>816227544</v>
      </c>
      <c r="I23" s="242">
        <f t="shared" si="0"/>
        <v>125247316.5601586</v>
      </c>
      <c r="J23" s="242">
        <f>+J24+J25</f>
        <v>11156343</v>
      </c>
      <c r="K23" s="243">
        <f>+K24+K25</f>
        <v>1</v>
      </c>
    </row>
    <row r="24" spans="1:11" ht="12.75" customHeight="1">
      <c r="A24" s="95" t="s">
        <v>139</v>
      </c>
      <c r="B24" s="96"/>
      <c r="C24" s="266" t="s">
        <v>180</v>
      </c>
      <c r="D24" s="241">
        <f>+$K$24*D23</f>
        <v>793275.4330647597</v>
      </c>
      <c r="E24" s="241">
        <f>+$K$24*E23</f>
        <v>12565550.510747744</v>
      </c>
      <c r="F24" s="241">
        <f>+$K$24*F23</f>
        <v>5126717.727811525</v>
      </c>
      <c r="G24" s="241">
        <f>+$K$24*G23</f>
        <v>1777717171.1597514</v>
      </c>
      <c r="H24" s="241">
        <f>+$K$24*H23</f>
        <v>733899669.9921851</v>
      </c>
      <c r="I24" s="242">
        <f t="shared" si="0"/>
        <v>112614386.71923468</v>
      </c>
      <c r="J24" s="242">
        <v>10031071</v>
      </c>
      <c r="K24" s="244">
        <f>+J24/J23</f>
        <v>0.8991361237279994</v>
      </c>
    </row>
    <row r="25" spans="1:11" ht="12.75" customHeight="1">
      <c r="A25" s="95" t="s">
        <v>140</v>
      </c>
      <c r="B25" s="96"/>
      <c r="C25" s="266" t="s">
        <v>181</v>
      </c>
      <c r="D25" s="241">
        <f>+$K$25*D23</f>
        <v>88988.56693524035</v>
      </c>
      <c r="E25" s="241">
        <f>+$K$25*E23</f>
        <v>1409586.4892522579</v>
      </c>
      <c r="F25" s="241">
        <f>+$K$25*F23</f>
        <v>575108.2721884762</v>
      </c>
      <c r="G25" s="241">
        <f>+$K$25*G23</f>
        <v>199421911.84024873</v>
      </c>
      <c r="H25" s="241">
        <f>+$K$25*H23</f>
        <v>82327874.00781493</v>
      </c>
      <c r="I25" s="242">
        <f t="shared" si="0"/>
        <v>12632929.84092393</v>
      </c>
      <c r="J25" s="242">
        <v>1125272</v>
      </c>
      <c r="K25" s="244">
        <f>+J25/J23</f>
        <v>0.10086387627200061</v>
      </c>
    </row>
    <row r="26" spans="1:11" ht="12.75" customHeight="1">
      <c r="A26" s="95" t="s">
        <v>162</v>
      </c>
      <c r="B26" s="96"/>
      <c r="C26" s="266" t="s">
        <v>163</v>
      </c>
      <c r="D26" s="241">
        <f>+D27+D30</f>
        <v>10327283</v>
      </c>
      <c r="E26" s="241">
        <f>+E27+E30</f>
        <v>69970808</v>
      </c>
      <c r="F26" s="241">
        <f>+F27+F30</f>
        <v>9106767</v>
      </c>
      <c r="G26" s="241">
        <f>+G27+G30</f>
        <v>7301956943</v>
      </c>
      <c r="H26" s="241">
        <f>+H27+H30</f>
        <v>1017182987</v>
      </c>
      <c r="I26" s="242">
        <f t="shared" si="0"/>
        <v>1086453553.6618338</v>
      </c>
      <c r="J26" s="245"/>
      <c r="K26" s="246"/>
    </row>
    <row r="27" spans="1:11" ht="12.75" customHeight="1">
      <c r="A27" s="95">
        <v>19.2</v>
      </c>
      <c r="B27" s="96"/>
      <c r="C27" s="265" t="s">
        <v>54</v>
      </c>
      <c r="D27" s="199">
        <v>8460512</v>
      </c>
      <c r="E27" s="192">
        <v>67299825</v>
      </c>
      <c r="F27" s="192">
        <v>8915200</v>
      </c>
      <c r="G27" s="237">
        <v>7129141670</v>
      </c>
      <c r="H27" s="237">
        <v>989076247</v>
      </c>
      <c r="I27" s="242">
        <f t="shared" si="0"/>
        <v>901190809.8881226</v>
      </c>
      <c r="J27" s="239"/>
      <c r="K27" s="247"/>
    </row>
    <row r="28" spans="1:11" ht="12.75" customHeight="1">
      <c r="A28" s="95" t="s">
        <v>164</v>
      </c>
      <c r="B28" s="96"/>
      <c r="C28" s="265" t="s">
        <v>165</v>
      </c>
      <c r="D28" s="248">
        <f>+D29+D31</f>
        <v>1339171</v>
      </c>
      <c r="E28" s="248">
        <f>+E29+E31</f>
        <v>24423198</v>
      </c>
      <c r="F28" s="241">
        <f>+F29+F31</f>
        <v>3181647</v>
      </c>
      <c r="G28" s="241">
        <f>+G29+G31</f>
        <v>2400301385</v>
      </c>
      <c r="H28" s="241">
        <f>+H29+H31</f>
        <v>338143244</v>
      </c>
      <c r="I28" s="242">
        <f t="shared" si="0"/>
        <v>132847897.97814691</v>
      </c>
      <c r="J28" s="239"/>
      <c r="K28" s="240"/>
    </row>
    <row r="29" spans="1:11" ht="12.75" customHeight="1">
      <c r="A29" s="95">
        <v>19.4</v>
      </c>
      <c r="B29" s="96"/>
      <c r="C29" s="265" t="s">
        <v>55</v>
      </c>
      <c r="D29" s="199">
        <v>1239887</v>
      </c>
      <c r="E29" s="192">
        <v>23740062</v>
      </c>
      <c r="F29" s="192">
        <v>3045204</v>
      </c>
      <c r="G29" s="237">
        <v>2330283169</v>
      </c>
      <c r="H29" s="237">
        <v>324133437</v>
      </c>
      <c r="I29" s="242">
        <f t="shared" si="0"/>
        <v>122872651.04492605</v>
      </c>
      <c r="J29" s="239"/>
      <c r="K29" s="240"/>
    </row>
    <row r="30" spans="1:11" ht="12.75" customHeight="1">
      <c r="A30" s="95">
        <v>21.1</v>
      </c>
      <c r="B30" s="96"/>
      <c r="C30" s="265" t="s">
        <v>56</v>
      </c>
      <c r="D30" s="199">
        <v>1866771</v>
      </c>
      <c r="E30" s="192">
        <v>2670983</v>
      </c>
      <c r="F30" s="192">
        <v>191567</v>
      </c>
      <c r="G30" s="237">
        <v>172815273</v>
      </c>
      <c r="H30" s="237">
        <v>28106740</v>
      </c>
      <c r="I30" s="242">
        <f t="shared" si="0"/>
        <v>131028414.22159368</v>
      </c>
      <c r="J30" s="239"/>
      <c r="K30" s="240"/>
    </row>
    <row r="31" spans="1:11" ht="12.75" customHeight="1">
      <c r="A31" s="95">
        <v>21.2</v>
      </c>
      <c r="B31" s="96"/>
      <c r="C31" s="265" t="s">
        <v>57</v>
      </c>
      <c r="D31" s="199">
        <v>99284</v>
      </c>
      <c r="E31" s="192">
        <v>683136</v>
      </c>
      <c r="F31" s="192">
        <v>136443</v>
      </c>
      <c r="G31" s="237">
        <v>70018216</v>
      </c>
      <c r="H31" s="237">
        <v>14009807</v>
      </c>
      <c r="I31" s="242">
        <f t="shared" si="0"/>
        <v>10179175.20523586</v>
      </c>
      <c r="J31" s="239"/>
      <c r="K31" s="240"/>
    </row>
    <row r="32" spans="1:11" ht="12.75" customHeight="1">
      <c r="A32" s="195">
        <v>22</v>
      </c>
      <c r="B32" s="96"/>
      <c r="C32" s="265" t="s">
        <v>58</v>
      </c>
      <c r="D32" s="199">
        <v>94692</v>
      </c>
      <c r="E32" s="192">
        <v>3058423</v>
      </c>
      <c r="F32" s="192">
        <v>447641</v>
      </c>
      <c r="G32" s="237">
        <v>165403290</v>
      </c>
      <c r="H32" s="237">
        <v>31012827</v>
      </c>
      <c r="I32" s="242">
        <f t="shared" si="0"/>
        <v>5304819.008142464</v>
      </c>
      <c r="J32" s="239"/>
      <c r="K32" s="240"/>
    </row>
    <row r="33" spans="1:11" ht="12.75" customHeight="1">
      <c r="A33" s="195">
        <v>23</v>
      </c>
      <c r="B33" s="96"/>
      <c r="C33" s="265" t="s">
        <v>59</v>
      </c>
      <c r="D33" s="199">
        <v>64134</v>
      </c>
      <c r="E33" s="192">
        <v>1237307</v>
      </c>
      <c r="F33" s="192">
        <v>191612</v>
      </c>
      <c r="G33" s="237">
        <v>101401863</v>
      </c>
      <c r="H33" s="237">
        <v>18738626</v>
      </c>
      <c r="I33" s="242">
        <f t="shared" si="0"/>
        <v>5392251.150363317</v>
      </c>
      <c r="J33" s="239"/>
      <c r="K33" s="240"/>
    </row>
    <row r="34" spans="1:11" ht="12.75" customHeight="1">
      <c r="A34" s="195">
        <v>24</v>
      </c>
      <c r="B34" s="96"/>
      <c r="C34" s="265" t="s">
        <v>60</v>
      </c>
      <c r="D34" s="199">
        <v>189507</v>
      </c>
      <c r="E34" s="192">
        <v>2635498</v>
      </c>
      <c r="F34" s="192">
        <v>724677</v>
      </c>
      <c r="G34" s="237">
        <v>437674001</v>
      </c>
      <c r="H34" s="237">
        <v>86244588</v>
      </c>
      <c r="I34" s="242">
        <f t="shared" si="0"/>
        <v>29547937.248989414</v>
      </c>
      <c r="J34" s="239"/>
      <c r="K34" s="240"/>
    </row>
    <row r="35" spans="1:11" ht="12.75" customHeight="1">
      <c r="A35" s="195">
        <v>26</v>
      </c>
      <c r="B35" s="96"/>
      <c r="C35" s="265" t="s">
        <v>61</v>
      </c>
      <c r="D35" s="199">
        <v>5841</v>
      </c>
      <c r="E35" s="192">
        <v>109548</v>
      </c>
      <c r="F35" s="192">
        <v>23547</v>
      </c>
      <c r="G35" s="237">
        <v>11982130</v>
      </c>
      <c r="H35" s="237">
        <v>2790085</v>
      </c>
      <c r="I35" s="242">
        <f t="shared" si="0"/>
        <v>648292.6316916489</v>
      </c>
      <c r="J35" s="239"/>
      <c r="K35" s="240"/>
    </row>
    <row r="36" spans="1:11" ht="12.75" customHeight="1">
      <c r="A36" s="195">
        <v>27</v>
      </c>
      <c r="B36" s="96"/>
      <c r="C36" s="265" t="s">
        <v>62</v>
      </c>
      <c r="D36" s="199">
        <v>25142</v>
      </c>
      <c r="E36" s="192">
        <v>519924</v>
      </c>
      <c r="F36" s="192">
        <v>24622</v>
      </c>
      <c r="G36" s="237">
        <v>88910703</v>
      </c>
      <c r="H36" s="237">
        <v>2301759</v>
      </c>
      <c r="I36" s="242">
        <f t="shared" si="0"/>
        <v>4211331.493765448</v>
      </c>
      <c r="J36" s="239"/>
      <c r="K36" s="240"/>
    </row>
    <row r="37" spans="1:11" ht="12.75" customHeight="1">
      <c r="A37" s="95" t="s">
        <v>100</v>
      </c>
      <c r="B37" s="96"/>
      <c r="C37" s="265" t="s">
        <v>63</v>
      </c>
      <c r="D37" s="199">
        <v>42330</v>
      </c>
      <c r="E37" s="192">
        <v>636725</v>
      </c>
      <c r="F37" s="192">
        <v>14044</v>
      </c>
      <c r="G37" s="237">
        <v>60767576</v>
      </c>
      <c r="H37" s="237">
        <v>341559</v>
      </c>
      <c r="I37" s="242">
        <f t="shared" si="0"/>
        <v>3974912.272327047</v>
      </c>
      <c r="J37" s="239"/>
      <c r="K37" s="240"/>
    </row>
    <row r="38" spans="1:11" ht="12.75" customHeight="1">
      <c r="A38" s="95" t="s">
        <v>167</v>
      </c>
      <c r="B38" s="96"/>
      <c r="C38" s="265" t="s">
        <v>166</v>
      </c>
      <c r="D38" s="199">
        <v>8252</v>
      </c>
      <c r="E38" s="192">
        <v>244851</v>
      </c>
      <c r="F38" s="192">
        <v>4078</v>
      </c>
      <c r="G38" s="237">
        <v>22269211</v>
      </c>
      <c r="H38" s="237">
        <v>423109</v>
      </c>
      <c r="I38" s="238">
        <f t="shared" si="0"/>
        <v>752250.7407333015</v>
      </c>
      <c r="J38" s="239"/>
      <c r="K38" s="240"/>
    </row>
    <row r="39" spans="1:11" ht="12.75" customHeight="1" thickBot="1">
      <c r="A39" s="97" t="s">
        <v>102</v>
      </c>
      <c r="B39" s="98"/>
      <c r="C39" s="267" t="s">
        <v>64</v>
      </c>
      <c r="D39" s="201">
        <v>15915</v>
      </c>
      <c r="E39" s="193">
        <v>457209</v>
      </c>
      <c r="F39" s="193">
        <v>48384</v>
      </c>
      <c r="G39" s="249">
        <v>86133947</v>
      </c>
      <c r="H39" s="249">
        <v>1204657</v>
      </c>
      <c r="I39" s="250">
        <f t="shared" si="0"/>
        <v>2749234.824572334</v>
      </c>
      <c r="J39" s="251"/>
      <c r="K39" s="252"/>
    </row>
    <row r="40" spans="1:11" s="101" customFormat="1" ht="12.75" customHeight="1" thickBot="1">
      <c r="A40" s="99"/>
      <c r="B40" s="99"/>
      <c r="C40" s="100"/>
      <c r="D40" s="253"/>
      <c r="E40" s="254"/>
      <c r="F40" s="254"/>
      <c r="G40" s="255"/>
      <c r="H40" s="256"/>
      <c r="I40" s="257"/>
      <c r="J40" s="258"/>
      <c r="K40" s="259"/>
    </row>
    <row r="41" spans="1:11" s="105" customFormat="1" ht="21" customHeight="1" thickBot="1">
      <c r="A41" s="102"/>
      <c r="B41" s="103"/>
      <c r="C41" s="104" t="s">
        <v>65</v>
      </c>
      <c r="D41" s="260">
        <f>SUM(D8:D39)-D12-D16-D20-D23-D26-D28</f>
        <v>25216970</v>
      </c>
      <c r="E41" s="260">
        <f>SUM(E8:E39)-E12-E16-E20-E23-E26-E28</f>
        <v>322725858</v>
      </c>
      <c r="F41" s="260">
        <f>SUM(F8:F39)-F12-F16-F20-F23-F26-F28</f>
        <v>64574007</v>
      </c>
      <c r="G41" s="260">
        <f>SUM(G8:G39)-G12-G16-G20-G23-G26-G28</f>
        <v>34752046057</v>
      </c>
      <c r="H41" s="260">
        <f>SUM(H8:H39)-H12-H16-H20-H23-H26-H28</f>
        <v>7925347830</v>
      </c>
      <c r="I41" s="261">
        <f t="shared" si="0"/>
        <v>2778711429.002596</v>
      </c>
      <c r="J41" s="262"/>
      <c r="K41" s="263"/>
    </row>
    <row r="42" spans="1:11" ht="12.75">
      <c r="A42" s="106"/>
      <c r="B42" s="107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1" s="113" customFormat="1" ht="12.75">
      <c r="A43" s="109"/>
      <c r="B43" s="109"/>
      <c r="C43" s="110" t="str">
        <f>+'reserve ratio'!A44</f>
        <v>Data Sources:</v>
      </c>
      <c r="D43" s="110" t="str">
        <f>+'reserve ratio'!C44</f>
        <v>AM Best's Aggregates &amp; Averages - Property Casualty (2013 &amp; 2014 edition)</v>
      </c>
      <c r="E43" s="111"/>
      <c r="F43" s="111"/>
      <c r="G43" s="111"/>
      <c r="H43" s="112"/>
      <c r="I43" s="112"/>
      <c r="J43" s="112"/>
      <c r="K43" s="112"/>
    </row>
    <row r="44" spans="1:11" s="113" customFormat="1" ht="12.75">
      <c r="A44" s="109"/>
      <c r="B44" s="109"/>
      <c r="C44" s="111"/>
      <c r="D44" s="110" t="str">
        <f>+'reserve ratio'!C45</f>
        <v>Annual Statement - Statutory Page 14</v>
      </c>
      <c r="E44" s="111"/>
      <c r="F44" s="111"/>
      <c r="G44" s="111"/>
      <c r="H44" s="112"/>
      <c r="I44" s="112"/>
      <c r="J44" s="112"/>
      <c r="K44" s="112"/>
    </row>
    <row r="45" spans="1:11" ht="12.75">
      <c r="A45" s="106"/>
      <c r="B45" s="107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1" ht="12.75">
      <c r="A46" s="106"/>
      <c r="B46" s="107"/>
      <c r="C46" s="108"/>
      <c r="D46" s="108"/>
      <c r="E46" s="108"/>
      <c r="F46" s="108"/>
      <c r="G46" s="108"/>
      <c r="H46" s="108"/>
      <c r="I46" s="108"/>
      <c r="J46" s="108"/>
      <c r="K46" s="108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- 10/08/2014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114" customWidth="1"/>
    <col min="2" max="2" width="0.85546875" style="115" customWidth="1"/>
    <col min="3" max="3" width="21.28125" style="74" customWidth="1"/>
    <col min="4" max="10" width="15.7109375" style="74" customWidth="1"/>
    <col min="11" max="11" width="6.7109375" style="74" customWidth="1"/>
    <col min="12" max="15" width="9.140625" style="74" customWidth="1"/>
    <col min="16" max="17" width="22.28125" style="74" customWidth="1"/>
    <col min="18" max="16384" width="9.140625" style="74" customWidth="1"/>
  </cols>
  <sheetData>
    <row r="1" spans="1:11" ht="46.5" customHeight="1" thickBot="1">
      <c r="A1" s="414" t="s">
        <v>193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s="79" customFormat="1" ht="11.25">
      <c r="A2" s="75"/>
      <c r="B2" s="76"/>
      <c r="C2" s="76"/>
      <c r="D2" s="77" t="s">
        <v>1</v>
      </c>
      <c r="E2" s="77" t="s">
        <v>2</v>
      </c>
      <c r="F2" s="77" t="s">
        <v>19</v>
      </c>
      <c r="G2" s="77" t="s">
        <v>6</v>
      </c>
      <c r="H2" s="77" t="s">
        <v>8</v>
      </c>
      <c r="I2" s="77" t="s">
        <v>9</v>
      </c>
      <c r="J2" s="77">
        <v>7</v>
      </c>
      <c r="K2" s="78">
        <v>8</v>
      </c>
    </row>
    <row r="3" spans="1:11" ht="12.75">
      <c r="A3" s="80"/>
      <c r="B3" s="81"/>
      <c r="C3" s="82"/>
      <c r="D3" s="83">
        <v>2012</v>
      </c>
      <c r="E3" s="83">
        <v>2012</v>
      </c>
      <c r="F3" s="83">
        <v>2012</v>
      </c>
      <c r="G3" s="83">
        <v>2012</v>
      </c>
      <c r="H3" s="83">
        <v>2012</v>
      </c>
      <c r="I3" s="83">
        <v>2012</v>
      </c>
      <c r="J3" s="83">
        <v>2012</v>
      </c>
      <c r="K3" s="84">
        <v>2012</v>
      </c>
    </row>
    <row r="4" spans="1:11" ht="12.75">
      <c r="A4" s="80"/>
      <c r="B4" s="81"/>
      <c r="C4" s="82"/>
      <c r="D4" s="83" t="s">
        <v>16</v>
      </c>
      <c r="E4" s="83" t="s">
        <v>18</v>
      </c>
      <c r="F4" s="83" t="s">
        <v>20</v>
      </c>
      <c r="G4" s="83" t="s">
        <v>21</v>
      </c>
      <c r="H4" s="83" t="s">
        <v>22</v>
      </c>
      <c r="I4" s="83" t="s">
        <v>10</v>
      </c>
      <c r="J4" s="83" t="s">
        <v>103</v>
      </c>
      <c r="K4" s="84" t="s">
        <v>104</v>
      </c>
    </row>
    <row r="5" spans="1:11" ht="12.75">
      <c r="A5" s="80"/>
      <c r="B5" s="81"/>
      <c r="C5" s="82" t="s">
        <v>0</v>
      </c>
      <c r="D5" s="83" t="s">
        <v>17</v>
      </c>
      <c r="E5" s="83" t="s">
        <v>17</v>
      </c>
      <c r="F5" s="83" t="s">
        <v>17</v>
      </c>
      <c r="G5" s="83" t="s">
        <v>106</v>
      </c>
      <c r="H5" s="83" t="s">
        <v>106</v>
      </c>
      <c r="I5" s="83" t="s">
        <v>7</v>
      </c>
      <c r="J5" s="83" t="s">
        <v>107</v>
      </c>
      <c r="K5" s="84"/>
    </row>
    <row r="6" spans="1:11" s="91" customFormat="1" ht="11.25" customHeight="1" thickBot="1">
      <c r="A6" s="85"/>
      <c r="B6" s="86"/>
      <c r="C6" s="87"/>
      <c r="D6" s="88" t="s">
        <v>108</v>
      </c>
      <c r="E6" s="88" t="s">
        <v>108</v>
      </c>
      <c r="F6" s="88" t="s">
        <v>108</v>
      </c>
      <c r="G6" s="87"/>
      <c r="H6" s="87"/>
      <c r="I6" s="89" t="s">
        <v>116</v>
      </c>
      <c r="J6" s="88" t="s">
        <v>108</v>
      </c>
      <c r="K6" s="90"/>
    </row>
    <row r="7" spans="1:11" ht="11.25" customHeight="1" thickBot="1">
      <c r="A7" s="185"/>
      <c r="B7" s="185"/>
      <c r="C7" s="186"/>
      <c r="D7" s="187"/>
      <c r="E7" s="187"/>
      <c r="F7" s="187"/>
      <c r="G7" s="186"/>
      <c r="H7" s="186"/>
      <c r="I7" s="82"/>
      <c r="J7" s="83"/>
      <c r="K7" s="82"/>
    </row>
    <row r="8" spans="1:11" ht="12.75" customHeight="1">
      <c r="A8" s="184" t="s">
        <v>76</v>
      </c>
      <c r="B8" s="188"/>
      <c r="C8" s="316" t="s">
        <v>41</v>
      </c>
      <c r="D8" s="198">
        <v>177257</v>
      </c>
      <c r="E8" s="202">
        <v>4580301</v>
      </c>
      <c r="F8" s="202">
        <v>259691</v>
      </c>
      <c r="G8" s="268">
        <v>363429896</v>
      </c>
      <c r="H8" s="268">
        <v>24142189</v>
      </c>
      <c r="I8" s="269">
        <f aca="true" t="shared" si="0" ref="I8:I39">+D8*(G8+H8)/(E8+F8)</f>
        <v>14194210.459613362</v>
      </c>
      <c r="J8" s="235"/>
      <c r="K8" s="236"/>
    </row>
    <row r="9" spans="1:11" ht="12.75" customHeight="1">
      <c r="A9" s="95" t="s">
        <v>77</v>
      </c>
      <c r="B9" s="189"/>
      <c r="C9" s="317" t="s">
        <v>42</v>
      </c>
      <c r="D9" s="199">
        <v>201869</v>
      </c>
      <c r="E9" s="192">
        <v>7507315</v>
      </c>
      <c r="F9" s="192">
        <v>287343</v>
      </c>
      <c r="G9" s="237">
        <v>478051603</v>
      </c>
      <c r="H9" s="237">
        <v>16146707</v>
      </c>
      <c r="I9" s="238">
        <f t="shared" si="0"/>
        <v>12798934.685959281</v>
      </c>
      <c r="J9" s="239"/>
      <c r="K9" s="240"/>
    </row>
    <row r="10" spans="1:11" ht="12.75" customHeight="1">
      <c r="A10" s="95" t="s">
        <v>78</v>
      </c>
      <c r="B10" s="189"/>
      <c r="C10" s="317" t="s">
        <v>43</v>
      </c>
      <c r="D10" s="199">
        <v>59417</v>
      </c>
      <c r="E10" s="192">
        <v>867345</v>
      </c>
      <c r="F10" s="192">
        <v>102994</v>
      </c>
      <c r="G10" s="237">
        <v>74631987</v>
      </c>
      <c r="H10" s="237">
        <v>18885575</v>
      </c>
      <c r="I10" s="238">
        <f t="shared" si="0"/>
        <v>5726383.234471664</v>
      </c>
      <c r="J10" s="239"/>
      <c r="K10" s="240"/>
    </row>
    <row r="11" spans="1:11" ht="12.75" customHeight="1">
      <c r="A11" s="95" t="s">
        <v>79</v>
      </c>
      <c r="B11" s="189"/>
      <c r="C11" s="317" t="s">
        <v>44</v>
      </c>
      <c r="D11" s="199">
        <v>2690303</v>
      </c>
      <c r="E11" s="192">
        <v>20122844</v>
      </c>
      <c r="F11" s="192">
        <v>2004551</v>
      </c>
      <c r="G11" s="237">
        <v>1737798839</v>
      </c>
      <c r="H11" s="237">
        <v>288997833</v>
      </c>
      <c r="I11" s="238">
        <f t="shared" si="0"/>
        <v>246422914.53971946</v>
      </c>
      <c r="J11" s="239"/>
      <c r="K11" s="240"/>
    </row>
    <row r="12" spans="1:11" ht="12.75" customHeight="1">
      <c r="A12" s="95" t="s">
        <v>143</v>
      </c>
      <c r="B12" s="189"/>
      <c r="C12" s="318" t="s">
        <v>142</v>
      </c>
      <c r="D12" s="241">
        <f>+D13+D14</f>
        <v>2130754</v>
      </c>
      <c r="E12" s="241">
        <f>+E13+E14</f>
        <v>31289881</v>
      </c>
      <c r="F12" s="241">
        <f>+F13+F14</f>
        <v>9045768</v>
      </c>
      <c r="G12" s="241">
        <f>+G13+G14</f>
        <v>3285239796</v>
      </c>
      <c r="H12" s="241">
        <f>+H13+H14</f>
        <v>1295365393</v>
      </c>
      <c r="I12" s="238">
        <f t="shared" si="0"/>
        <v>241973119.82962033</v>
      </c>
      <c r="J12" s="239"/>
      <c r="K12" s="240"/>
    </row>
    <row r="13" spans="1:11" ht="12.75" customHeight="1">
      <c r="A13" s="95" t="s">
        <v>80</v>
      </c>
      <c r="B13" s="189"/>
      <c r="C13" s="318" t="s">
        <v>45</v>
      </c>
      <c r="D13" s="199">
        <v>721562</v>
      </c>
      <c r="E13" s="192">
        <v>10716176</v>
      </c>
      <c r="F13" s="192">
        <v>1225100</v>
      </c>
      <c r="G13" s="237">
        <v>911294985</v>
      </c>
      <c r="H13" s="237">
        <v>193670499</v>
      </c>
      <c r="I13" s="242">
        <f t="shared" si="0"/>
        <v>66768501.504027545</v>
      </c>
      <c r="J13" s="239"/>
      <c r="K13" s="240"/>
    </row>
    <row r="14" spans="1:11" ht="12.75" customHeight="1">
      <c r="A14" s="95" t="s">
        <v>81</v>
      </c>
      <c r="B14" s="189"/>
      <c r="C14" s="318" t="s">
        <v>46</v>
      </c>
      <c r="D14" s="199">
        <v>1409192</v>
      </c>
      <c r="E14" s="192">
        <v>20573705</v>
      </c>
      <c r="F14" s="192">
        <v>7820668</v>
      </c>
      <c r="G14" s="237">
        <v>2373944811</v>
      </c>
      <c r="H14" s="237">
        <v>1101694894</v>
      </c>
      <c r="I14" s="242">
        <f t="shared" si="0"/>
        <v>172493460.84058133</v>
      </c>
      <c r="J14" s="239"/>
      <c r="K14" s="240"/>
    </row>
    <row r="15" spans="1:11" ht="12.75" customHeight="1">
      <c r="A15" s="95" t="s">
        <v>85</v>
      </c>
      <c r="B15" s="189"/>
      <c r="C15" s="317" t="s">
        <v>48</v>
      </c>
      <c r="D15" s="199">
        <v>242363</v>
      </c>
      <c r="E15" s="192">
        <v>4656470</v>
      </c>
      <c r="F15" s="192">
        <v>190158</v>
      </c>
      <c r="G15" s="237">
        <v>329267011</v>
      </c>
      <c r="H15" s="237">
        <v>19484787</v>
      </c>
      <c r="I15" s="242">
        <f t="shared" si="0"/>
        <v>17439863.76067526</v>
      </c>
      <c r="J15" s="239"/>
      <c r="K15" s="240"/>
    </row>
    <row r="16" spans="1:11" ht="12.75" customHeight="1">
      <c r="A16" s="95" t="s">
        <v>87</v>
      </c>
      <c r="B16" s="189"/>
      <c r="C16" s="317" t="s">
        <v>168</v>
      </c>
      <c r="D16" s="199">
        <v>1200793</v>
      </c>
      <c r="E16" s="192">
        <v>25063464</v>
      </c>
      <c r="F16" s="192">
        <v>7550746</v>
      </c>
      <c r="G16" s="237">
        <v>1169726401</v>
      </c>
      <c r="H16" s="237">
        <v>421918870</v>
      </c>
      <c r="I16" s="242">
        <f t="shared" si="0"/>
        <v>58601342.78585632</v>
      </c>
      <c r="J16" s="242">
        <f>SUM(J17:J18)</f>
        <v>21127707</v>
      </c>
      <c r="K16" s="243">
        <f>SUM(K17:K18)</f>
        <v>1</v>
      </c>
    </row>
    <row r="17" spans="1:11" ht="12.75" customHeight="1">
      <c r="A17" s="95" t="s">
        <v>136</v>
      </c>
      <c r="B17" s="189"/>
      <c r="C17" s="318" t="s">
        <v>177</v>
      </c>
      <c r="D17" s="241">
        <f>+$K$17*D16</f>
        <v>474998.30889902066</v>
      </c>
      <c r="E17" s="241">
        <f>+$K$17*E16</f>
        <v>9914367.434813064</v>
      </c>
      <c r="F17" s="241">
        <f>+$K$17*F16</f>
        <v>2986852.5057408265</v>
      </c>
      <c r="G17" s="241">
        <f>+$K$17*G16</f>
        <v>462709278.2432423</v>
      </c>
      <c r="H17" s="241">
        <f>+$K$17*H16</f>
        <v>166898665.91709456</v>
      </c>
      <c r="I17" s="242">
        <f t="shared" si="0"/>
        <v>23180963.515354916</v>
      </c>
      <c r="J17" s="242">
        <v>8357498</v>
      </c>
      <c r="K17" s="243">
        <f>+J17/J16</f>
        <v>0.39557051789860587</v>
      </c>
    </row>
    <row r="18" spans="1:11" ht="12.75" customHeight="1">
      <c r="A18" s="95" t="s">
        <v>137</v>
      </c>
      <c r="B18" s="189"/>
      <c r="C18" s="318" t="s">
        <v>184</v>
      </c>
      <c r="D18" s="241">
        <f>+$K$18*D16</f>
        <v>725794.6911009793</v>
      </c>
      <c r="E18" s="241">
        <f>+$K$18*E16</f>
        <v>15149096.565186936</v>
      </c>
      <c r="F18" s="241">
        <f>+$K$18*F16</f>
        <v>4563893.494259173</v>
      </c>
      <c r="G18" s="241">
        <f>+$K$18*G16</f>
        <v>707017122.7567576</v>
      </c>
      <c r="H18" s="241">
        <f>+$K$18*H16</f>
        <v>255020204.08290544</v>
      </c>
      <c r="I18" s="242">
        <f t="shared" si="0"/>
        <v>35420379.2705014</v>
      </c>
      <c r="J18" s="242">
        <v>12770209</v>
      </c>
      <c r="K18" s="243">
        <f>+J18/J16</f>
        <v>0.6044294821013941</v>
      </c>
    </row>
    <row r="19" spans="1:11" ht="12.75" customHeight="1">
      <c r="A19" s="95">
        <v>12</v>
      </c>
      <c r="B19" s="189"/>
      <c r="C19" s="317" t="s">
        <v>51</v>
      </c>
      <c r="D19" s="199">
        <v>5205</v>
      </c>
      <c r="E19" s="192">
        <v>168995</v>
      </c>
      <c r="F19" s="192">
        <v>9152</v>
      </c>
      <c r="G19" s="237">
        <v>50044526</v>
      </c>
      <c r="H19" s="237">
        <v>3056886</v>
      </c>
      <c r="I19" s="242">
        <f t="shared" si="0"/>
        <v>1551487.532543349</v>
      </c>
      <c r="J19" s="238"/>
      <c r="K19" s="244"/>
    </row>
    <row r="20" spans="1:11" ht="12.75" customHeight="1">
      <c r="A20" s="95" t="s">
        <v>89</v>
      </c>
      <c r="B20" s="189"/>
      <c r="C20" s="317" t="s">
        <v>52</v>
      </c>
      <c r="D20" s="241">
        <f>+D21+D22</f>
        <v>5493345</v>
      </c>
      <c r="E20" s="241">
        <f>+E21+E22</f>
        <v>120448594</v>
      </c>
      <c r="F20" s="241">
        <f>+F21+F22</f>
        <v>26442084</v>
      </c>
      <c r="G20" s="241">
        <f>+G21+G22</f>
        <v>15377360685</v>
      </c>
      <c r="H20" s="241">
        <f>+H21+H22</f>
        <v>3967680966</v>
      </c>
      <c r="I20" s="242">
        <f t="shared" si="0"/>
        <v>723456309.6530373</v>
      </c>
      <c r="J20" s="242"/>
      <c r="K20" s="243"/>
    </row>
    <row r="21" spans="1:11" ht="12.75" customHeight="1">
      <c r="A21" s="95" t="s">
        <v>138</v>
      </c>
      <c r="B21" s="189"/>
      <c r="C21" s="318" t="s">
        <v>178</v>
      </c>
      <c r="D21" s="199">
        <v>3927227</v>
      </c>
      <c r="E21" s="192">
        <v>80887429</v>
      </c>
      <c r="F21" s="192">
        <v>18116457</v>
      </c>
      <c r="G21" s="237">
        <v>10536134210</v>
      </c>
      <c r="H21" s="237">
        <v>2889161241</v>
      </c>
      <c r="I21" s="242">
        <f t="shared" si="0"/>
        <v>532546599.01071334</v>
      </c>
      <c r="J21" s="242"/>
      <c r="K21" s="244"/>
    </row>
    <row r="22" spans="1:11" ht="12.75" customHeight="1">
      <c r="A22" s="95" t="s">
        <v>169</v>
      </c>
      <c r="B22" s="189"/>
      <c r="C22" s="318" t="s">
        <v>179</v>
      </c>
      <c r="D22" s="199">
        <v>1566118</v>
      </c>
      <c r="E22" s="192">
        <v>39561165</v>
      </c>
      <c r="F22" s="192">
        <v>8325627</v>
      </c>
      <c r="G22" s="237">
        <v>4841226475</v>
      </c>
      <c r="H22" s="237">
        <v>1078519725</v>
      </c>
      <c r="I22" s="242">
        <f t="shared" si="0"/>
        <v>193602884.88841766</v>
      </c>
      <c r="J22" s="242"/>
      <c r="K22" s="244"/>
    </row>
    <row r="23" spans="1:11" ht="12.75" customHeight="1">
      <c r="A23" s="95">
        <v>18</v>
      </c>
      <c r="B23" s="189"/>
      <c r="C23" s="317" t="s">
        <v>53</v>
      </c>
      <c r="D23" s="199">
        <v>846939</v>
      </c>
      <c r="E23" s="192">
        <v>14197792</v>
      </c>
      <c r="F23" s="192">
        <v>5627003</v>
      </c>
      <c r="G23" s="237">
        <v>1980460535</v>
      </c>
      <c r="H23" s="237">
        <v>765210106</v>
      </c>
      <c r="I23" s="242">
        <f t="shared" si="0"/>
        <v>117298340.13506314</v>
      </c>
      <c r="J23" s="242">
        <f>+J24+J25</f>
        <v>10974140</v>
      </c>
      <c r="K23" s="243">
        <f>+K24+K25</f>
        <v>1</v>
      </c>
    </row>
    <row r="24" spans="1:11" ht="12.75" customHeight="1">
      <c r="A24" s="95" t="s">
        <v>139</v>
      </c>
      <c r="B24" s="189"/>
      <c r="C24" s="318" t="s">
        <v>180</v>
      </c>
      <c r="D24" s="241">
        <f>+$K$24*D23</f>
        <v>764855.6515889172</v>
      </c>
      <c r="E24" s="241">
        <f>+$K$24*E23</f>
        <v>12821775.182491202</v>
      </c>
      <c r="F24" s="241">
        <f>+$K$24*F23</f>
        <v>5081647.020691917</v>
      </c>
      <c r="G24" s="241">
        <f>+$K$24*G23</f>
        <v>1788518928.6873796</v>
      </c>
      <c r="H24" s="241">
        <f>+$K$24*H23</f>
        <v>691047730.9783283</v>
      </c>
      <c r="I24" s="242">
        <f t="shared" si="0"/>
        <v>105930059.15928087</v>
      </c>
      <c r="J24" s="242">
        <v>9910552</v>
      </c>
      <c r="K24" s="244">
        <f>+J24/J23</f>
        <v>0.9030823372036442</v>
      </c>
    </row>
    <row r="25" spans="1:11" ht="12.75" customHeight="1">
      <c r="A25" s="95" t="s">
        <v>140</v>
      </c>
      <c r="B25" s="189"/>
      <c r="C25" s="318" t="s">
        <v>181</v>
      </c>
      <c r="D25" s="241">
        <f>+$K$25*D23</f>
        <v>82083.34841108278</v>
      </c>
      <c r="E25" s="241">
        <f>+$K$25*E23</f>
        <v>1376016.817508798</v>
      </c>
      <c r="F25" s="241">
        <f>+$K$25*F23</f>
        <v>545355.9793080825</v>
      </c>
      <c r="G25" s="241">
        <f>+$K$25*G23</f>
        <v>191941606.3126204</v>
      </c>
      <c r="H25" s="241">
        <f>+$K$25*H23</f>
        <v>74162375.02167168</v>
      </c>
      <c r="I25" s="242">
        <f t="shared" si="0"/>
        <v>11368280.975782298</v>
      </c>
      <c r="J25" s="242">
        <v>1063588</v>
      </c>
      <c r="K25" s="244">
        <f>+J25/J23</f>
        <v>0.0969176627963558</v>
      </c>
    </row>
    <row r="26" spans="1:11" ht="12.75" customHeight="1">
      <c r="A26" s="95" t="s">
        <v>191</v>
      </c>
      <c r="B26" s="189"/>
      <c r="C26" s="318" t="s">
        <v>163</v>
      </c>
      <c r="D26" s="241">
        <f>+D27+D30</f>
        <v>9860053</v>
      </c>
      <c r="E26" s="241">
        <f>+E27+E30</f>
        <v>68373770</v>
      </c>
      <c r="F26" s="241">
        <f>+F27+F30</f>
        <v>8902707</v>
      </c>
      <c r="G26" s="241">
        <f>+G27+G30</f>
        <v>7068601618</v>
      </c>
      <c r="H26" s="241">
        <f>+H27+H30</f>
        <v>990327571</v>
      </c>
      <c r="I26" s="242">
        <f t="shared" si="0"/>
        <v>1028274994.042327</v>
      </c>
      <c r="J26" s="245"/>
      <c r="K26" s="246"/>
    </row>
    <row r="27" spans="1:11" ht="12.75" customHeight="1">
      <c r="A27" s="95">
        <v>19.2</v>
      </c>
      <c r="B27" s="189"/>
      <c r="C27" s="317" t="s">
        <v>54</v>
      </c>
      <c r="D27" s="199">
        <v>8090209</v>
      </c>
      <c r="E27" s="192">
        <v>65831570</v>
      </c>
      <c r="F27" s="192">
        <v>8691354</v>
      </c>
      <c r="G27" s="237">
        <v>6897136761</v>
      </c>
      <c r="H27" s="237">
        <v>962415366</v>
      </c>
      <c r="I27" s="242">
        <f t="shared" si="0"/>
        <v>853233017.9881904</v>
      </c>
      <c r="J27" s="239"/>
      <c r="K27" s="247"/>
    </row>
    <row r="28" spans="1:11" ht="12.75" customHeight="1">
      <c r="A28" s="95" t="s">
        <v>192</v>
      </c>
      <c r="B28" s="189"/>
      <c r="C28" s="317" t="s">
        <v>165</v>
      </c>
      <c r="D28" s="248">
        <f>+D29+D31</f>
        <v>1302181</v>
      </c>
      <c r="E28" s="248">
        <f>+E29+E31</f>
        <v>23669015</v>
      </c>
      <c r="F28" s="241">
        <f>+F29+F31</f>
        <v>3024539</v>
      </c>
      <c r="G28" s="241">
        <f>+G29+G31</f>
        <v>2250163314</v>
      </c>
      <c r="H28" s="241">
        <f>+H29+H31</f>
        <v>319258540</v>
      </c>
      <c r="I28" s="242">
        <f t="shared" si="0"/>
        <v>125343081.67670645</v>
      </c>
      <c r="J28" s="239"/>
      <c r="K28" s="240"/>
    </row>
    <row r="29" spans="1:11" ht="12.75" customHeight="1">
      <c r="A29" s="95">
        <v>19.4</v>
      </c>
      <c r="B29" s="189"/>
      <c r="C29" s="317" t="s">
        <v>55</v>
      </c>
      <c r="D29" s="199">
        <v>1204785</v>
      </c>
      <c r="E29" s="192">
        <v>22929125</v>
      </c>
      <c r="F29" s="192">
        <v>2905920</v>
      </c>
      <c r="G29" s="237">
        <v>2181777611</v>
      </c>
      <c r="H29" s="237">
        <v>306358669</v>
      </c>
      <c r="I29" s="242">
        <f t="shared" si="0"/>
        <v>116031122.38046421</v>
      </c>
      <c r="J29" s="239"/>
      <c r="K29" s="240"/>
    </row>
    <row r="30" spans="1:11" ht="12.75" customHeight="1">
      <c r="A30" s="95">
        <v>21.1</v>
      </c>
      <c r="B30" s="189"/>
      <c r="C30" s="317" t="s">
        <v>56</v>
      </c>
      <c r="D30" s="199">
        <v>1769844</v>
      </c>
      <c r="E30" s="192">
        <v>2542200</v>
      </c>
      <c r="F30" s="192">
        <v>211353</v>
      </c>
      <c r="G30" s="237">
        <v>171464857</v>
      </c>
      <c r="H30" s="237">
        <v>27912205</v>
      </c>
      <c r="I30" s="242">
        <f t="shared" si="0"/>
        <v>128149447.97442722</v>
      </c>
      <c r="J30" s="239"/>
      <c r="K30" s="240"/>
    </row>
    <row r="31" spans="1:11" ht="12.75" customHeight="1">
      <c r="A31" s="95">
        <v>21.2</v>
      </c>
      <c r="B31" s="189"/>
      <c r="C31" s="317" t="s">
        <v>57</v>
      </c>
      <c r="D31" s="199">
        <v>97396</v>
      </c>
      <c r="E31" s="192">
        <v>739890</v>
      </c>
      <c r="F31" s="192">
        <v>118619</v>
      </c>
      <c r="G31" s="237">
        <v>68385703</v>
      </c>
      <c r="H31" s="237">
        <v>12899871</v>
      </c>
      <c r="I31" s="242">
        <f t="shared" si="0"/>
        <v>9221673.582110379</v>
      </c>
      <c r="J31" s="239"/>
      <c r="K31" s="240"/>
    </row>
    <row r="32" spans="1:11" ht="12.75" customHeight="1">
      <c r="A32" s="195">
        <v>22</v>
      </c>
      <c r="B32" s="189"/>
      <c r="C32" s="317" t="s">
        <v>58</v>
      </c>
      <c r="D32" s="199">
        <v>92495</v>
      </c>
      <c r="E32" s="192">
        <v>3288623</v>
      </c>
      <c r="F32" s="192">
        <v>454842</v>
      </c>
      <c r="G32" s="237">
        <v>150183646</v>
      </c>
      <c r="H32" s="237">
        <v>32603230</v>
      </c>
      <c r="I32" s="242">
        <f t="shared" si="0"/>
        <v>4516369.752520726</v>
      </c>
      <c r="J32" s="239"/>
      <c r="K32" s="240"/>
    </row>
    <row r="33" spans="1:11" ht="12.75" customHeight="1">
      <c r="A33" s="195">
        <v>23</v>
      </c>
      <c r="B33" s="189"/>
      <c r="C33" s="317" t="s">
        <v>59</v>
      </c>
      <c r="D33" s="199">
        <v>65157</v>
      </c>
      <c r="E33" s="192">
        <v>1183060</v>
      </c>
      <c r="F33" s="192">
        <v>188019</v>
      </c>
      <c r="G33" s="237">
        <v>116794479</v>
      </c>
      <c r="H33" s="237">
        <v>18725558</v>
      </c>
      <c r="I33" s="242">
        <f t="shared" si="0"/>
        <v>6440240.898452241</v>
      </c>
      <c r="J33" s="239"/>
      <c r="K33" s="240"/>
    </row>
    <row r="34" spans="1:11" ht="12.75" customHeight="1">
      <c r="A34" s="195">
        <v>24</v>
      </c>
      <c r="B34" s="189"/>
      <c r="C34" s="317" t="s">
        <v>60</v>
      </c>
      <c r="D34" s="199">
        <v>219008</v>
      </c>
      <c r="E34" s="192">
        <v>2599577</v>
      </c>
      <c r="F34" s="192">
        <v>780648</v>
      </c>
      <c r="G34" s="237">
        <v>363480931</v>
      </c>
      <c r="H34" s="237">
        <v>90644057</v>
      </c>
      <c r="I34" s="242">
        <f t="shared" si="0"/>
        <v>29423190.873951882</v>
      </c>
      <c r="J34" s="239"/>
      <c r="K34" s="240"/>
    </row>
    <row r="35" spans="1:11" ht="12.75" customHeight="1">
      <c r="A35" s="195">
        <v>26</v>
      </c>
      <c r="B35" s="189"/>
      <c r="C35" s="317" t="s">
        <v>61</v>
      </c>
      <c r="D35" s="199">
        <v>5571</v>
      </c>
      <c r="E35" s="192">
        <v>108572</v>
      </c>
      <c r="F35" s="192">
        <v>21992</v>
      </c>
      <c r="G35" s="237">
        <v>9641387</v>
      </c>
      <c r="H35" s="237">
        <v>2177224</v>
      </c>
      <c r="I35" s="242">
        <f t="shared" si="0"/>
        <v>504285.11596611625</v>
      </c>
      <c r="J35" s="239"/>
      <c r="K35" s="240"/>
    </row>
    <row r="36" spans="1:11" ht="12.75" customHeight="1">
      <c r="A36" s="195">
        <v>27</v>
      </c>
      <c r="B36" s="189"/>
      <c r="C36" s="317" t="s">
        <v>62</v>
      </c>
      <c r="D36" s="199">
        <v>27232</v>
      </c>
      <c r="E36" s="192">
        <v>567075</v>
      </c>
      <c r="F36" s="192">
        <v>28630</v>
      </c>
      <c r="G36" s="237">
        <v>37290419</v>
      </c>
      <c r="H36" s="237">
        <v>2302867</v>
      </c>
      <c r="I36" s="242">
        <f t="shared" si="0"/>
        <v>1809963.5966661351</v>
      </c>
      <c r="J36" s="239"/>
      <c r="K36" s="240"/>
    </row>
    <row r="37" spans="1:11" ht="12.75" customHeight="1">
      <c r="A37" s="95" t="s">
        <v>100</v>
      </c>
      <c r="B37" s="189"/>
      <c r="C37" s="317" t="s">
        <v>63</v>
      </c>
      <c r="D37" s="199">
        <v>33443</v>
      </c>
      <c r="E37" s="192">
        <v>744807</v>
      </c>
      <c r="F37" s="192">
        <v>25073</v>
      </c>
      <c r="G37" s="237">
        <v>71293906</v>
      </c>
      <c r="H37" s="237">
        <v>1554487</v>
      </c>
      <c r="I37" s="242">
        <f t="shared" si="0"/>
        <v>3164478.6292656</v>
      </c>
      <c r="J37" s="239"/>
      <c r="K37" s="240"/>
    </row>
    <row r="38" spans="1:11" ht="12.75" customHeight="1">
      <c r="A38" s="95" t="s">
        <v>167</v>
      </c>
      <c r="B38" s="189"/>
      <c r="C38" s="317" t="s">
        <v>166</v>
      </c>
      <c r="D38" s="199">
        <v>17833</v>
      </c>
      <c r="E38" s="192">
        <v>245574</v>
      </c>
      <c r="F38" s="192">
        <v>7216</v>
      </c>
      <c r="G38" s="237">
        <v>20497359</v>
      </c>
      <c r="H38" s="237">
        <v>4142466</v>
      </c>
      <c r="I38" s="238">
        <f t="shared" si="0"/>
        <v>1738209.578009415</v>
      </c>
      <c r="J38" s="239"/>
      <c r="K38" s="240"/>
    </row>
    <row r="39" spans="1:11" ht="12.75" customHeight="1" thickBot="1">
      <c r="A39" s="97" t="s">
        <v>102</v>
      </c>
      <c r="B39" s="190"/>
      <c r="C39" s="319" t="s">
        <v>64</v>
      </c>
      <c r="D39" s="201">
        <v>44183</v>
      </c>
      <c r="E39" s="193">
        <v>390566</v>
      </c>
      <c r="F39" s="193">
        <v>37736</v>
      </c>
      <c r="G39" s="249">
        <v>61680115</v>
      </c>
      <c r="H39" s="249">
        <v>226839</v>
      </c>
      <c r="I39" s="250">
        <f t="shared" si="0"/>
        <v>6386229.689756294</v>
      </c>
      <c r="J39" s="251"/>
      <c r="K39" s="252"/>
    </row>
    <row r="40" spans="1:11" s="101" customFormat="1" ht="12.75" customHeight="1" thickBot="1">
      <c r="A40" s="99"/>
      <c r="B40" s="99"/>
      <c r="C40" s="270"/>
      <c r="D40" s="253"/>
      <c r="E40" s="254"/>
      <c r="F40" s="254"/>
      <c r="G40" s="255"/>
      <c r="H40" s="256"/>
      <c r="I40" s="257"/>
      <c r="J40" s="258"/>
      <c r="K40" s="259"/>
    </row>
    <row r="41" spans="1:11" s="105" customFormat="1" ht="21" customHeight="1" thickBot="1">
      <c r="A41" s="102"/>
      <c r="B41" s="103"/>
      <c r="C41" s="271" t="s">
        <v>65</v>
      </c>
      <c r="D41" s="260">
        <f>SUM(D8:D39)-D12-D16-D20-D23-D26-D28</f>
        <v>24715401</v>
      </c>
      <c r="E41" s="260">
        <f>SUM(E8:E39)-E12-E16-E20-E23-E26-E28</f>
        <v>330073640</v>
      </c>
      <c r="F41" s="260">
        <f>SUM(F8:F39)-F12-F16-F20-F23-F26-F28</f>
        <v>64990892</v>
      </c>
      <c r="G41" s="260">
        <f>SUM(G8:G39)-G12-G16-G20-G23-G26-G28</f>
        <v>34995638453</v>
      </c>
      <c r="H41" s="260">
        <f>SUM(H8:H39)-H12-H16-H20-H23-H26-H28</f>
        <v>8282852151</v>
      </c>
      <c r="I41" s="261">
        <f>+D41*(G41+H41)/(E41+F41)</f>
        <v>2707520324.686075</v>
      </c>
      <c r="J41" s="262"/>
      <c r="K41" s="263"/>
    </row>
    <row r="42" spans="1:11" ht="12.75">
      <c r="A42" s="106"/>
      <c r="B42" s="107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1" s="113" customFormat="1" ht="12.75">
      <c r="A43" s="109"/>
      <c r="B43" s="109"/>
      <c r="C43" s="110" t="str">
        <f>+'reserve ratio'!A44</f>
        <v>Data Sources:</v>
      </c>
      <c r="D43" s="110" t="str">
        <f>+'reserve ratio'!C44</f>
        <v>AM Best's Aggregates &amp; Averages - Property Casualty (2013 &amp; 2014 edition)</v>
      </c>
      <c r="E43" s="111"/>
      <c r="F43" s="111"/>
      <c r="G43" s="111"/>
      <c r="H43" s="112"/>
      <c r="I43" s="112"/>
      <c r="J43" s="112"/>
      <c r="K43" s="112"/>
    </row>
    <row r="44" spans="1:11" s="113" customFormat="1" ht="12.75">
      <c r="A44" s="109"/>
      <c r="B44" s="109"/>
      <c r="C44" s="111"/>
      <c r="D44" s="110" t="str">
        <f>+'reserve ratio'!C45</f>
        <v>Annual Statement - Statutory Page 14</v>
      </c>
      <c r="E44" s="111"/>
      <c r="F44" s="111"/>
      <c r="G44" s="111"/>
      <c r="H44" s="112"/>
      <c r="I44" s="112"/>
      <c r="J44" s="112"/>
      <c r="K44" s="112"/>
    </row>
    <row r="45" spans="1:11" ht="12.75">
      <c r="A45" s="106"/>
      <c r="B45" s="107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1" ht="12.75">
      <c r="A46" s="106"/>
      <c r="B46" s="107"/>
      <c r="C46" s="108"/>
      <c r="D46" s="108"/>
      <c r="E46" s="108"/>
      <c r="F46" s="108"/>
      <c r="G46" s="108"/>
      <c r="H46" s="108"/>
      <c r="I46" s="108"/>
      <c r="J46" s="108"/>
      <c r="K46" s="108"/>
    </row>
  </sheetData>
  <sheetProtection/>
  <mergeCells count="1">
    <mergeCell ref="A1:K1"/>
  </mergeCells>
  <printOptions horizontalCentered="1"/>
  <pageMargins left="0" right="0" top="1" bottom="0.25" header="0.28" footer="0.35"/>
  <pageSetup horizontalDpi="600" verticalDpi="600" orientation="landscape" scale="75" r:id="rId1"/>
  <headerFooter alignWithMargins="0">
    <oddFooter>&amp;L&amp;8California Department of Insurance&amp;R&amp;8Rate Specialist Bureau  - 10/08/2014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421875" style="12" customWidth="1"/>
    <col min="2" max="2" width="24.7109375" style="12" customWidth="1"/>
    <col min="3" max="3" width="15.7109375" style="12" customWidth="1"/>
    <col min="4" max="4" width="15.7109375" style="15" customWidth="1"/>
    <col min="5" max="5" width="18.8515625" style="12" customWidth="1"/>
    <col min="6" max="16384" width="9.140625" style="12" customWidth="1"/>
  </cols>
  <sheetData>
    <row r="1" spans="1:5" s="10" customFormat="1" ht="69.75" customHeight="1" thickBot="1">
      <c r="A1" s="414" t="s">
        <v>195</v>
      </c>
      <c r="B1" s="414"/>
      <c r="C1" s="414"/>
      <c r="D1" s="414"/>
      <c r="E1" s="414"/>
    </row>
    <row r="2" spans="1:5" ht="6" customHeight="1">
      <c r="A2" s="174"/>
      <c r="B2" s="144"/>
      <c r="C2" s="145"/>
      <c r="D2" s="146"/>
      <c r="E2" s="175"/>
    </row>
    <row r="3" spans="1:5" s="11" customFormat="1" ht="7.5" customHeight="1">
      <c r="A3" s="176"/>
      <c r="B3" s="147"/>
      <c r="C3" s="148"/>
      <c r="D3" s="149"/>
      <c r="E3" s="177"/>
    </row>
    <row r="4" spans="1:5" s="11" customFormat="1" ht="15" customHeight="1">
      <c r="A4" s="176"/>
      <c r="B4" s="147"/>
      <c r="C4" s="150">
        <v>2012</v>
      </c>
      <c r="D4" s="150">
        <v>2013</v>
      </c>
      <c r="E4" s="178" t="s">
        <v>185</v>
      </c>
    </row>
    <row r="5" spans="1:5" s="11" customFormat="1" ht="15" customHeight="1">
      <c r="A5" s="176"/>
      <c r="B5" s="147" t="s">
        <v>0</v>
      </c>
      <c r="C5" s="151" t="s">
        <v>141</v>
      </c>
      <c r="D5" s="151" t="s">
        <v>141</v>
      </c>
      <c r="E5" s="178" t="s">
        <v>197</v>
      </c>
    </row>
    <row r="6" spans="1:5" s="11" customFormat="1" ht="15" customHeight="1" thickBot="1">
      <c r="A6" s="179"/>
      <c r="B6" s="152"/>
      <c r="C6" s="153" t="s">
        <v>2</v>
      </c>
      <c r="D6" s="153" t="s">
        <v>1</v>
      </c>
      <c r="E6" s="180" t="s">
        <v>186</v>
      </c>
    </row>
    <row r="7" spans="1:5" ht="8.25" customHeight="1" thickBot="1">
      <c r="A7" s="154"/>
      <c r="B7" s="155"/>
      <c r="C7" s="156"/>
      <c r="D7" s="156"/>
      <c r="E7" s="156"/>
    </row>
    <row r="8" spans="1:5" ht="15" customHeight="1">
      <c r="A8" s="168" t="s">
        <v>76</v>
      </c>
      <c r="B8" s="169" t="s">
        <v>41</v>
      </c>
      <c r="C8" s="197">
        <v>1.1756301724601337</v>
      </c>
      <c r="D8" s="197">
        <v>1.0733121173702829</v>
      </c>
      <c r="E8" s="209">
        <f>+C8-D8</f>
        <v>0.10231805508985081</v>
      </c>
    </row>
    <row r="9" spans="1:5" ht="15" customHeight="1">
      <c r="A9" s="171" t="s">
        <v>77</v>
      </c>
      <c r="B9" s="163" t="s">
        <v>42</v>
      </c>
      <c r="C9" s="164">
        <v>0.820234157240702</v>
      </c>
      <c r="D9" s="164">
        <v>1.5161507607911546</v>
      </c>
      <c r="E9" s="207">
        <f aca="true" t="shared" si="0" ref="E9:E41">+C9-D9</f>
        <v>-0.6959166035504526</v>
      </c>
    </row>
    <row r="10" spans="1:5" ht="15" customHeight="1">
      <c r="A10" s="171" t="s">
        <v>78</v>
      </c>
      <c r="B10" s="163" t="s">
        <v>43</v>
      </c>
      <c r="C10" s="164">
        <v>1.0087123965803277</v>
      </c>
      <c r="D10" s="164">
        <v>1.1687198059230144</v>
      </c>
      <c r="E10" s="207">
        <f t="shared" si="0"/>
        <v>-0.16000740934268665</v>
      </c>
    </row>
    <row r="11" spans="1:5" ht="15" customHeight="1">
      <c r="A11" s="171" t="s">
        <v>79</v>
      </c>
      <c r="B11" s="163" t="s">
        <v>44</v>
      </c>
      <c r="C11" s="164">
        <v>0.7036360749802806</v>
      </c>
      <c r="D11" s="164">
        <v>0.693974892282119</v>
      </c>
      <c r="E11" s="207">
        <f t="shared" si="0"/>
        <v>0.00966118269816163</v>
      </c>
    </row>
    <row r="12" spans="1:5" ht="15" customHeight="1">
      <c r="A12" s="171" t="s">
        <v>143</v>
      </c>
      <c r="B12" s="163" t="s">
        <v>142</v>
      </c>
      <c r="C12" s="164">
        <v>2.16089957574855</v>
      </c>
      <c r="D12" s="164">
        <v>2.1875980629103275</v>
      </c>
      <c r="E12" s="207">
        <f t="shared" si="0"/>
        <v>-0.026698487161777695</v>
      </c>
    </row>
    <row r="13" spans="1:5" ht="15" customHeight="1">
      <c r="A13" s="171" t="s">
        <v>80</v>
      </c>
      <c r="B13" s="165" t="s">
        <v>182</v>
      </c>
      <c r="C13" s="164">
        <v>0.9994439218179737</v>
      </c>
      <c r="D13" s="164">
        <v>1.065064373904162</v>
      </c>
      <c r="E13" s="207">
        <f t="shared" si="0"/>
        <v>-0.06562045208618839</v>
      </c>
    </row>
    <row r="14" spans="1:5" ht="15" customHeight="1">
      <c r="A14" s="171" t="s">
        <v>81</v>
      </c>
      <c r="B14" s="165" t="s">
        <v>183</v>
      </c>
      <c r="C14" s="164">
        <v>3.4448325577980987</v>
      </c>
      <c r="D14" s="164">
        <v>3.227443125164725</v>
      </c>
      <c r="E14" s="207">
        <f t="shared" si="0"/>
        <v>0.21738943263337385</v>
      </c>
    </row>
    <row r="15" spans="1:5" ht="15" customHeight="1">
      <c r="A15" s="171" t="s">
        <v>85</v>
      </c>
      <c r="B15" s="163" t="s">
        <v>48</v>
      </c>
      <c r="C15" s="164">
        <v>0.3559808754884665</v>
      </c>
      <c r="D15" s="164">
        <v>0.43238561814888976</v>
      </c>
      <c r="E15" s="207">
        <f t="shared" si="0"/>
        <v>-0.07640474266042324</v>
      </c>
    </row>
    <row r="16" spans="1:5" ht="15" customHeight="1">
      <c r="A16" s="171" t="s">
        <v>87</v>
      </c>
      <c r="B16" s="163" t="s">
        <v>168</v>
      </c>
      <c r="C16" s="164">
        <v>3.4246750924842497</v>
      </c>
      <c r="D16" s="164">
        <v>3.5228887288802677</v>
      </c>
      <c r="E16" s="207">
        <f t="shared" si="0"/>
        <v>-0.09821363639601799</v>
      </c>
    </row>
    <row r="17" spans="1:5" ht="15" customHeight="1">
      <c r="A17" s="171" t="s">
        <v>136</v>
      </c>
      <c r="B17" s="165" t="s">
        <v>177</v>
      </c>
      <c r="C17" s="164">
        <v>4.331855299399697</v>
      </c>
      <c r="D17" s="164">
        <v>4.153445722745381</v>
      </c>
      <c r="E17" s="207">
        <f t="shared" si="0"/>
        <v>0.17840957665431567</v>
      </c>
    </row>
    <row r="18" spans="1:5" ht="15" customHeight="1">
      <c r="A18" s="171" t="s">
        <v>137</v>
      </c>
      <c r="B18" s="165" t="s">
        <v>187</v>
      </c>
      <c r="C18" s="164">
        <v>3.0132020347459387</v>
      </c>
      <c r="D18" s="164">
        <v>3.2003072867762463</v>
      </c>
      <c r="E18" s="207">
        <f t="shared" si="0"/>
        <v>-0.1871052520303076</v>
      </c>
    </row>
    <row r="19" spans="1:5" ht="15" customHeight="1">
      <c r="A19" s="171" t="s">
        <v>88</v>
      </c>
      <c r="B19" s="163" t="s">
        <v>176</v>
      </c>
      <c r="C19" s="164">
        <v>1</v>
      </c>
      <c r="D19" s="164">
        <v>1</v>
      </c>
      <c r="E19" s="207">
        <f t="shared" si="0"/>
        <v>0</v>
      </c>
    </row>
    <row r="20" spans="1:5" ht="15" customHeight="1">
      <c r="A20" s="171" t="s">
        <v>89</v>
      </c>
      <c r="B20" s="163" t="s">
        <v>52</v>
      </c>
      <c r="C20" s="164">
        <v>4.782706050311186</v>
      </c>
      <c r="D20" s="164">
        <v>4.61350975647655</v>
      </c>
      <c r="E20" s="207">
        <f t="shared" si="0"/>
        <v>0.1691962938346352</v>
      </c>
    </row>
    <row r="21" spans="1:5" ht="15" customHeight="1">
      <c r="A21" s="171" t="s">
        <v>138</v>
      </c>
      <c r="B21" s="165" t="s">
        <v>178</v>
      </c>
      <c r="C21" s="164">
        <v>6.197473218136741</v>
      </c>
      <c r="D21" s="164">
        <v>6.07572997408172</v>
      </c>
      <c r="E21" s="207">
        <f t="shared" si="0"/>
        <v>0.12174324405502102</v>
      </c>
    </row>
    <row r="22" spans="1:5" ht="15" customHeight="1">
      <c r="A22" s="171" t="s">
        <v>169</v>
      </c>
      <c r="B22" s="165" t="s">
        <v>179</v>
      </c>
      <c r="C22" s="164">
        <v>3.1324770262084147</v>
      </c>
      <c r="D22" s="164">
        <v>3.0168606108629024</v>
      </c>
      <c r="E22" s="207">
        <f t="shared" si="0"/>
        <v>0.11561641534551237</v>
      </c>
    </row>
    <row r="23" spans="1:5" ht="15" customHeight="1">
      <c r="A23" s="171" t="s">
        <v>90</v>
      </c>
      <c r="B23" s="163" t="s">
        <v>53</v>
      </c>
      <c r="C23" s="164">
        <v>4.614694562013489</v>
      </c>
      <c r="D23" s="164">
        <v>3.629302293295588</v>
      </c>
      <c r="E23" s="207">
        <f t="shared" si="0"/>
        <v>0.9853922687179013</v>
      </c>
    </row>
    <row r="24" spans="1:5" ht="15" customHeight="1">
      <c r="A24" s="171" t="s">
        <v>139</v>
      </c>
      <c r="B24" s="165" t="s">
        <v>180</v>
      </c>
      <c r="C24" s="164">
        <v>5.178939483420921</v>
      </c>
      <c r="D24" s="164">
        <v>3.819971952851166</v>
      </c>
      <c r="E24" s="207">
        <f t="shared" si="0"/>
        <v>1.3589675305697546</v>
      </c>
    </row>
    <row r="25" spans="1:5" ht="15" customHeight="1">
      <c r="A25" s="171" t="s">
        <v>140</v>
      </c>
      <c r="B25" s="165" t="s">
        <v>181</v>
      </c>
      <c r="C25" s="164">
        <v>2.2727455906486047</v>
      </c>
      <c r="D25" s="164">
        <v>2.4948342740604494</v>
      </c>
      <c r="E25" s="207">
        <f t="shared" si="0"/>
        <v>-0.22208868341184473</v>
      </c>
    </row>
    <row r="26" spans="1:5" ht="15" customHeight="1">
      <c r="A26" s="171" t="s">
        <v>191</v>
      </c>
      <c r="B26" s="163" t="s">
        <v>163</v>
      </c>
      <c r="C26" s="164">
        <v>0.7084968711437288</v>
      </c>
      <c r="D26" s="164">
        <v>0.6995261300237898</v>
      </c>
      <c r="E26" s="207">
        <f t="shared" si="0"/>
        <v>0.008970741119939007</v>
      </c>
    </row>
    <row r="27" spans="1:5" ht="15" customHeight="1">
      <c r="A27" s="171" t="s">
        <v>91</v>
      </c>
      <c r="B27" s="163" t="s">
        <v>54</v>
      </c>
      <c r="C27" s="164">
        <v>1.1056181622842023</v>
      </c>
      <c r="D27" s="164">
        <v>1.1091947633048393</v>
      </c>
      <c r="E27" s="207">
        <f t="shared" si="0"/>
        <v>-0.00357660102063706</v>
      </c>
    </row>
    <row r="28" spans="1:5" ht="15" customHeight="1">
      <c r="A28" s="171" t="s">
        <v>192</v>
      </c>
      <c r="B28" s="163" t="s">
        <v>165</v>
      </c>
      <c r="C28" s="164">
        <v>1.6246460171067238</v>
      </c>
      <c r="D28" s="164">
        <v>1.5626443733048652</v>
      </c>
      <c r="E28" s="207">
        <f t="shared" si="0"/>
        <v>0.062001643801858686</v>
      </c>
    </row>
    <row r="29" spans="1:5" ht="15" customHeight="1">
      <c r="A29" s="171" t="s">
        <v>92</v>
      </c>
      <c r="B29" s="163" t="s">
        <v>55</v>
      </c>
      <c r="C29" s="164">
        <v>1.9394948454582963</v>
      </c>
      <c r="D29" s="164">
        <v>1.8845692587457277</v>
      </c>
      <c r="E29" s="207">
        <f t="shared" si="0"/>
        <v>0.05492558671256864</v>
      </c>
    </row>
    <row r="30" spans="1:5" ht="15" customHeight="1">
      <c r="A30" s="171" t="s">
        <v>93</v>
      </c>
      <c r="B30" s="163" t="s">
        <v>56</v>
      </c>
      <c r="C30" s="164">
        <v>0.07112860139624398</v>
      </c>
      <c r="D30" s="164">
        <v>0.06311006422642734</v>
      </c>
      <c r="E30" s="207">
        <f t="shared" si="0"/>
        <v>0.008018537169816639</v>
      </c>
    </row>
    <row r="31" spans="1:5" ht="15" customHeight="1">
      <c r="A31" s="171" t="s">
        <v>94</v>
      </c>
      <c r="B31" s="163" t="s">
        <v>57</v>
      </c>
      <c r="C31" s="164">
        <v>0.2864576133072344</v>
      </c>
      <c r="D31" s="164">
        <v>0.2614829810900476</v>
      </c>
      <c r="E31" s="207">
        <f t="shared" si="0"/>
        <v>0.02497463221718682</v>
      </c>
    </row>
    <row r="32" spans="1:5" ht="15" customHeight="1">
      <c r="A32" s="171" t="s">
        <v>95</v>
      </c>
      <c r="B32" s="163" t="s">
        <v>58</v>
      </c>
      <c r="C32" s="164">
        <v>4.193995657013579</v>
      </c>
      <c r="D32" s="164">
        <v>2.032259204455309</v>
      </c>
      <c r="E32" s="207">
        <f t="shared" si="0"/>
        <v>2.16173645255827</v>
      </c>
    </row>
    <row r="33" spans="1:5" ht="15" customHeight="1">
      <c r="A33" s="171" t="s">
        <v>96</v>
      </c>
      <c r="B33" s="163" t="s">
        <v>59</v>
      </c>
      <c r="C33" s="164">
        <v>1.9627334306934447</v>
      </c>
      <c r="D33" s="164">
        <v>2.7288903857306708</v>
      </c>
      <c r="E33" s="207">
        <f t="shared" si="0"/>
        <v>-0.766156955037226</v>
      </c>
    </row>
    <row r="34" spans="1:5" ht="15" customHeight="1">
      <c r="A34" s="171" t="s">
        <v>97</v>
      </c>
      <c r="B34" s="163" t="s">
        <v>60</v>
      </c>
      <c r="C34" s="164">
        <v>2.874205233071686</v>
      </c>
      <c r="D34" s="164">
        <v>2.2245990666953346</v>
      </c>
      <c r="E34" s="207">
        <f t="shared" si="0"/>
        <v>0.6496061663763513</v>
      </c>
    </row>
    <row r="35" spans="1:5" ht="15" customHeight="1">
      <c r="A35" s="171" t="s">
        <v>98</v>
      </c>
      <c r="B35" s="163" t="s">
        <v>175</v>
      </c>
      <c r="C35" s="164">
        <v>0.6491419793685086</v>
      </c>
      <c r="D35" s="164">
        <v>0.8380027102605951</v>
      </c>
      <c r="E35" s="207">
        <f t="shared" si="0"/>
        <v>-0.18886073089208655</v>
      </c>
    </row>
    <row r="36" spans="1:5" ht="15" customHeight="1">
      <c r="A36" s="171" t="s">
        <v>99</v>
      </c>
      <c r="B36" s="163" t="s">
        <v>62</v>
      </c>
      <c r="C36" s="164">
        <v>0.8102617170218063</v>
      </c>
      <c r="D36" s="164">
        <v>0.7952949599054775</v>
      </c>
      <c r="E36" s="207">
        <f t="shared" si="0"/>
        <v>0.014966757116328777</v>
      </c>
    </row>
    <row r="37" spans="1:5" ht="15" customHeight="1">
      <c r="A37" s="171" t="s">
        <v>100</v>
      </c>
      <c r="B37" s="163" t="s">
        <v>63</v>
      </c>
      <c r="C37" s="164">
        <v>2.5973243054298347</v>
      </c>
      <c r="D37" s="164">
        <v>2.5116371603958805</v>
      </c>
      <c r="E37" s="207">
        <f t="shared" si="0"/>
        <v>0.08568714503395425</v>
      </c>
    </row>
    <row r="38" spans="1:5" ht="15" customHeight="1">
      <c r="A38" s="171" t="s">
        <v>167</v>
      </c>
      <c r="B38" s="163" t="s">
        <v>166</v>
      </c>
      <c r="C38" s="164">
        <v>0.3572220965864452</v>
      </c>
      <c r="D38" s="164">
        <v>0.3979299628352108</v>
      </c>
      <c r="E38" s="207">
        <f t="shared" si="0"/>
        <v>-0.0407078662487656</v>
      </c>
    </row>
    <row r="39" spans="1:5" ht="15" customHeight="1" thickBot="1">
      <c r="A39" s="172" t="s">
        <v>102</v>
      </c>
      <c r="B39" s="166" t="s">
        <v>64</v>
      </c>
      <c r="C39" s="196">
        <v>3.2508409528931623</v>
      </c>
      <c r="D39" s="167">
        <v>2.523467675880381</v>
      </c>
      <c r="E39" s="208">
        <f t="shared" si="0"/>
        <v>0.7273732770127812</v>
      </c>
    </row>
    <row r="40" spans="1:5" ht="8.25" customHeight="1" thickBot="1">
      <c r="A40" s="181"/>
      <c r="B40" s="182"/>
      <c r="C40" s="170"/>
      <c r="D40" s="183"/>
      <c r="E40" s="183"/>
    </row>
    <row r="41" spans="1:5" ht="21" customHeight="1" thickBot="1">
      <c r="A41" s="173"/>
      <c r="B41" s="204" t="s">
        <v>65</v>
      </c>
      <c r="C41" s="206">
        <v>1.6632741326767524</v>
      </c>
      <c r="D41" s="205">
        <v>1.6244546124228527</v>
      </c>
      <c r="E41" s="210">
        <f t="shared" si="0"/>
        <v>0.038819520253899675</v>
      </c>
    </row>
    <row r="42" spans="1:5" ht="21" customHeight="1">
      <c r="A42" s="141"/>
      <c r="B42" s="142"/>
      <c r="C42" s="140"/>
      <c r="D42" s="140"/>
      <c r="E42" s="140"/>
    </row>
    <row r="43" spans="1:3" ht="14.25">
      <c r="A43" s="157" t="s">
        <v>170</v>
      </c>
      <c r="B43" s="157" t="s">
        <v>188</v>
      </c>
      <c r="C43" s="158"/>
    </row>
    <row r="44" spans="1:3" ht="14.25">
      <c r="A44" s="159"/>
      <c r="B44" s="157" t="s">
        <v>190</v>
      </c>
      <c r="C44" s="160"/>
    </row>
    <row r="45" spans="1:3" ht="14.25">
      <c r="A45" s="161"/>
      <c r="B45" s="157" t="s">
        <v>189</v>
      </c>
      <c r="C45" s="162"/>
    </row>
    <row r="46" spans="2:4" ht="15" customHeight="1">
      <c r="B46"/>
      <c r="C46" s="140"/>
      <c r="D46"/>
    </row>
    <row r="47" ht="14.25">
      <c r="C47" s="140"/>
    </row>
    <row r="48" ht="14.25">
      <c r="C48" s="143"/>
    </row>
    <row r="49" ht="14.25">
      <c r="C49" s="140"/>
    </row>
    <row r="50" ht="14.25">
      <c r="C50" s="140"/>
    </row>
    <row r="51" ht="14.25">
      <c r="C51" s="140"/>
    </row>
    <row r="52" ht="14.25">
      <c r="C52" s="140"/>
    </row>
    <row r="53" ht="14.25">
      <c r="C53" s="140"/>
    </row>
    <row r="54" ht="14.25">
      <c r="C54" s="140"/>
    </row>
    <row r="55" ht="14.25">
      <c r="C55" s="140"/>
    </row>
    <row r="56" ht="14.25">
      <c r="C56" s="140"/>
    </row>
    <row r="57" ht="14.25">
      <c r="C57" s="140"/>
    </row>
    <row r="58" ht="14.25">
      <c r="C58" s="140"/>
    </row>
    <row r="59" ht="14.25">
      <c r="C59" s="140"/>
    </row>
    <row r="60" ht="14.25">
      <c r="C60" s="140"/>
    </row>
    <row r="61" ht="14.25">
      <c r="C61" s="140"/>
    </row>
    <row r="62" ht="14.25">
      <c r="C62" s="140"/>
    </row>
    <row r="63" ht="14.25">
      <c r="C63" s="143"/>
    </row>
    <row r="64" ht="14.25">
      <c r="C64" s="140"/>
    </row>
    <row r="65" ht="14.25">
      <c r="C65" s="140"/>
    </row>
    <row r="66" ht="14.25">
      <c r="C66" s="140"/>
    </row>
    <row r="67" ht="14.25">
      <c r="C67"/>
    </row>
    <row r="68" ht="14.25">
      <c r="C68" s="14"/>
    </row>
  </sheetData>
  <sheetProtection/>
  <mergeCells count="1">
    <mergeCell ref="A1:E1"/>
  </mergeCells>
  <printOptions horizontalCentered="1"/>
  <pageMargins left="1" right="1" top="0.96" bottom="0.25" header="0.28" footer="0.35"/>
  <pageSetup horizontalDpi="600" verticalDpi="600" orientation="portrait" scale="90" r:id="rId1"/>
  <headerFooter alignWithMargins="0">
    <oddFooter>&amp;L&amp;8California Department of Insurance&amp;R&amp;8Rate Specialist Bureau  - 10/08/2014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3" zoomScalePageLayoutView="0" workbookViewId="0" topLeftCell="A1">
      <selection activeCell="A1" sqref="A1:D1"/>
    </sheetView>
  </sheetViews>
  <sheetFormatPr defaultColWidth="9.140625" defaultRowHeight="12.75"/>
  <cols>
    <col min="1" max="1" width="11.00390625" style="398" customWidth="1"/>
    <col min="2" max="2" width="35.140625" style="394" customWidth="1"/>
    <col min="3" max="3" width="24.140625" style="399" bestFit="1" customWidth="1"/>
    <col min="4" max="4" width="20.8515625" style="399" customWidth="1"/>
    <col min="5" max="16384" width="9.140625" style="394" customWidth="1"/>
  </cols>
  <sheetData>
    <row r="1" spans="1:4" s="379" customFormat="1" ht="17.25" customHeight="1">
      <c r="A1" s="415" t="s">
        <v>243</v>
      </c>
      <c r="B1" s="415"/>
      <c r="C1" s="415"/>
      <c r="D1" s="415"/>
    </row>
    <row r="2" spans="1:4" s="379" customFormat="1" ht="17.25" customHeight="1">
      <c r="A2" s="416" t="s">
        <v>236</v>
      </c>
      <c r="B2" s="416"/>
      <c r="C2" s="416"/>
      <c r="D2" s="416"/>
    </row>
    <row r="3" spans="1:4" s="379" customFormat="1" ht="9" customHeight="1">
      <c r="A3" s="380"/>
      <c r="B3" s="380"/>
      <c r="C3" s="380"/>
      <c r="D3" s="380"/>
    </row>
    <row r="4" spans="1:4" s="382" customFormat="1" ht="9" customHeight="1" thickBot="1">
      <c r="A4" s="381"/>
      <c r="B4" s="381"/>
      <c r="C4" s="381"/>
      <c r="D4" s="381"/>
    </row>
    <row r="5" spans="1:4" s="386" customFormat="1" ht="15" customHeight="1">
      <c r="A5" s="383"/>
      <c r="B5" s="384"/>
      <c r="C5" s="385" t="s">
        <v>34</v>
      </c>
      <c r="D5" s="385" t="s">
        <v>237</v>
      </c>
    </row>
    <row r="6" spans="1:4" s="390" customFormat="1" ht="15" customHeight="1" thickBot="1">
      <c r="A6" s="387" t="s">
        <v>205</v>
      </c>
      <c r="B6" s="388" t="s">
        <v>0</v>
      </c>
      <c r="C6" s="389" t="s">
        <v>238</v>
      </c>
      <c r="D6" s="389" t="s">
        <v>15</v>
      </c>
    </row>
    <row r="7" spans="1:4" ht="12.75" customHeight="1">
      <c r="A7" s="391" t="s">
        <v>76</v>
      </c>
      <c r="B7" s="392" t="s">
        <v>41</v>
      </c>
      <c r="C7" s="393">
        <v>0.4833921965385369</v>
      </c>
      <c r="D7" s="393">
        <v>1.0733121173702829</v>
      </c>
    </row>
    <row r="8" spans="1:4" ht="12.75" customHeight="1">
      <c r="A8" s="395" t="s">
        <v>77</v>
      </c>
      <c r="B8" s="392" t="s">
        <v>42</v>
      </c>
      <c r="C8" s="393">
        <v>0.472585650181376</v>
      </c>
      <c r="D8" s="393">
        <v>1.5161507607911546</v>
      </c>
    </row>
    <row r="9" spans="1:4" ht="12.75" customHeight="1" hidden="1">
      <c r="A9" s="395" t="s">
        <v>208</v>
      </c>
      <c r="B9" s="392" t="s">
        <v>119</v>
      </c>
      <c r="C9" s="393">
        <v>0.20858521957419698</v>
      </c>
      <c r="D9" s="393"/>
    </row>
    <row r="10" spans="1:4" ht="12.75" customHeight="1" hidden="1">
      <c r="A10" s="395" t="s">
        <v>209</v>
      </c>
      <c r="B10" s="392" t="s">
        <v>120</v>
      </c>
      <c r="C10" s="393">
        <v>0.5313945789519432</v>
      </c>
      <c r="D10" s="393"/>
    </row>
    <row r="11" spans="1:4" ht="12.75" customHeight="1">
      <c r="A11" s="396" t="s">
        <v>78</v>
      </c>
      <c r="B11" s="392" t="s">
        <v>43</v>
      </c>
      <c r="C11" s="393">
        <v>0.4724825677838152</v>
      </c>
      <c r="D11" s="393">
        <v>1.1687198059230144</v>
      </c>
    </row>
    <row r="12" spans="1:4" ht="12.75" customHeight="1">
      <c r="A12" s="397" t="s">
        <v>79</v>
      </c>
      <c r="B12" s="392" t="s">
        <v>44</v>
      </c>
      <c r="C12" s="393">
        <v>0.5103714941210872</v>
      </c>
      <c r="D12" s="393">
        <v>0.693974892282119</v>
      </c>
    </row>
    <row r="13" spans="1:4" ht="12.75" customHeight="1">
      <c r="A13" s="397" t="s">
        <v>143</v>
      </c>
      <c r="B13" s="392" t="s">
        <v>142</v>
      </c>
      <c r="C13" s="393">
        <v>0.48578750347364585</v>
      </c>
      <c r="D13" s="393">
        <v>2.1875980629103275</v>
      </c>
    </row>
    <row r="14" spans="1:4" ht="12.75" customHeight="1">
      <c r="A14" s="397" t="s">
        <v>80</v>
      </c>
      <c r="B14" s="392" t="s">
        <v>239</v>
      </c>
      <c r="C14" s="393">
        <v>0.4915548647419869</v>
      </c>
      <c r="D14" s="393">
        <v>1.065064373904162</v>
      </c>
    </row>
    <row r="15" spans="1:4" ht="12.75" customHeight="1">
      <c r="A15" s="397" t="s">
        <v>81</v>
      </c>
      <c r="B15" s="392" t="s">
        <v>240</v>
      </c>
      <c r="C15" s="393">
        <v>0.4756763178823168</v>
      </c>
      <c r="D15" s="393">
        <v>3.227443125164725</v>
      </c>
    </row>
    <row r="16" spans="1:4" ht="12.75" customHeight="1" hidden="1">
      <c r="A16" s="397" t="s">
        <v>82</v>
      </c>
      <c r="B16" s="392" t="s">
        <v>47</v>
      </c>
      <c r="C16" s="393">
        <v>0.37082543375995397</v>
      </c>
      <c r="D16" s="393"/>
    </row>
    <row r="17" spans="1:4" ht="12.75" customHeight="1" hidden="1">
      <c r="A17" s="397" t="s">
        <v>83</v>
      </c>
      <c r="B17" s="392" t="s">
        <v>84</v>
      </c>
      <c r="C17" s="393">
        <v>0.35005567370349183</v>
      </c>
      <c r="D17" s="393"/>
    </row>
    <row r="18" spans="1:4" ht="12.75" customHeight="1">
      <c r="A18" s="397" t="s">
        <v>85</v>
      </c>
      <c r="B18" s="392" t="s">
        <v>48</v>
      </c>
      <c r="C18" s="393">
        <v>0.3087663093894073</v>
      </c>
      <c r="D18" s="393">
        <v>0.43238561814888976</v>
      </c>
    </row>
    <row r="19" spans="1:4" ht="12.75" customHeight="1" hidden="1">
      <c r="A19" s="395">
        <v>10</v>
      </c>
      <c r="B19" s="392" t="s">
        <v>49</v>
      </c>
      <c r="C19" s="393">
        <v>6.036566187552786</v>
      </c>
      <c r="D19" s="393"/>
    </row>
    <row r="20" spans="1:4" ht="12.75" customHeight="1">
      <c r="A20" s="395">
        <v>11</v>
      </c>
      <c r="B20" s="344" t="s">
        <v>168</v>
      </c>
      <c r="C20" s="393">
        <v>0.5246605064916576</v>
      </c>
      <c r="D20" s="393">
        <v>3.5228887288802677</v>
      </c>
    </row>
    <row r="21" spans="1:4" ht="12.75" customHeight="1">
      <c r="A21" s="395">
        <v>11.1</v>
      </c>
      <c r="B21" s="344" t="s">
        <v>214</v>
      </c>
      <c r="C21" s="393">
        <v>0.6241475077341335</v>
      </c>
      <c r="D21" s="393">
        <v>4.153445722745381</v>
      </c>
    </row>
    <row r="22" spans="1:4" ht="12.75" customHeight="1">
      <c r="A22" s="395">
        <v>11.2</v>
      </c>
      <c r="B22" s="344" t="s">
        <v>215</v>
      </c>
      <c r="C22" s="393">
        <v>0.4891941360301324</v>
      </c>
      <c r="D22" s="393">
        <v>3.2003072867762463</v>
      </c>
    </row>
    <row r="23" spans="1:4" ht="12.75" customHeight="1">
      <c r="A23" s="395">
        <v>12</v>
      </c>
      <c r="B23" s="392" t="s">
        <v>51</v>
      </c>
      <c r="C23" s="393">
        <v>0.4803521773381473</v>
      </c>
      <c r="D23" s="393">
        <v>1</v>
      </c>
    </row>
    <row r="24" spans="1:4" ht="12.75" customHeight="1" hidden="1">
      <c r="A24" s="395">
        <v>13</v>
      </c>
      <c r="B24" s="392" t="s">
        <v>121</v>
      </c>
      <c r="C24" s="393">
        <v>0.7050666942293231</v>
      </c>
      <c r="D24" s="393"/>
    </row>
    <row r="25" spans="1:4" ht="12.75" customHeight="1" hidden="1">
      <c r="A25" s="395">
        <v>14</v>
      </c>
      <c r="B25" s="392" t="s">
        <v>122</v>
      </c>
      <c r="C25" s="393">
        <v>1.0754932288679393</v>
      </c>
      <c r="D25" s="393"/>
    </row>
    <row r="26" spans="1:4" ht="12.75" customHeight="1" hidden="1">
      <c r="A26" s="395">
        <v>15.1</v>
      </c>
      <c r="B26" s="392" t="s">
        <v>123</v>
      </c>
      <c r="C26" s="393">
        <v>0.3753600150652458</v>
      </c>
      <c r="D26" s="393"/>
    </row>
    <row r="27" spans="1:4" ht="12.75" customHeight="1" hidden="1">
      <c r="A27" s="395">
        <v>15.2</v>
      </c>
      <c r="B27" s="392" t="s">
        <v>128</v>
      </c>
      <c r="C27" s="393">
        <v>0.1486750348675035</v>
      </c>
      <c r="D27" s="393"/>
    </row>
    <row r="28" spans="1:4" ht="12.75" customHeight="1" hidden="1">
      <c r="A28" s="395">
        <v>15.3</v>
      </c>
      <c r="B28" s="392" t="s">
        <v>129</v>
      </c>
      <c r="C28" s="393">
        <v>42.310844712112086</v>
      </c>
      <c r="D28" s="393"/>
    </row>
    <row r="29" spans="1:4" ht="12.75" customHeight="1" hidden="1">
      <c r="A29" s="395">
        <v>15.4</v>
      </c>
      <c r="B29" s="392" t="s">
        <v>130</v>
      </c>
      <c r="C29" s="393">
        <v>0.49605517351676687</v>
      </c>
      <c r="D29" s="393"/>
    </row>
    <row r="30" spans="1:4" ht="12.75" customHeight="1" hidden="1">
      <c r="A30" s="395">
        <v>15.5</v>
      </c>
      <c r="B30" s="392" t="s">
        <v>131</v>
      </c>
      <c r="C30" s="393">
        <v>1.0621210609413243</v>
      </c>
      <c r="D30" s="393"/>
    </row>
    <row r="31" spans="1:4" ht="12.75" customHeight="1" hidden="1">
      <c r="A31" s="395">
        <v>15.6</v>
      </c>
      <c r="B31" s="392" t="s">
        <v>216</v>
      </c>
      <c r="C31" s="393">
        <v>0</v>
      </c>
      <c r="D31" s="393"/>
    </row>
    <row r="32" spans="1:4" ht="12.75" customHeight="1" hidden="1">
      <c r="A32" s="395">
        <v>15.7</v>
      </c>
      <c r="B32" s="392" t="s">
        <v>132</v>
      </c>
      <c r="C32" s="393">
        <v>0.2095087595288037</v>
      </c>
      <c r="D32" s="393"/>
    </row>
    <row r="33" spans="1:4" ht="12.75" customHeight="1" hidden="1">
      <c r="A33" s="395">
        <v>15.8</v>
      </c>
      <c r="B33" s="392" t="s">
        <v>133</v>
      </c>
      <c r="C33" s="393">
        <v>0</v>
      </c>
      <c r="D33" s="393"/>
    </row>
    <row r="34" spans="1:4" ht="12.75" customHeight="1" hidden="1">
      <c r="A34" s="395">
        <v>16</v>
      </c>
      <c r="B34" s="392" t="s">
        <v>124</v>
      </c>
      <c r="C34" s="393">
        <v>0.2759774224608215</v>
      </c>
      <c r="D34" s="393"/>
    </row>
    <row r="35" spans="1:4" ht="12.75" customHeight="1">
      <c r="A35" s="395">
        <v>17</v>
      </c>
      <c r="B35" s="392" t="s">
        <v>52</v>
      </c>
      <c r="C35" s="393">
        <v>0.53949935093956</v>
      </c>
      <c r="D35" s="393">
        <v>4.61350975647655</v>
      </c>
    </row>
    <row r="36" spans="1:4" ht="12.75" customHeight="1">
      <c r="A36" s="395">
        <v>17.1</v>
      </c>
      <c r="B36" s="392" t="s">
        <v>218</v>
      </c>
      <c r="C36" s="393">
        <v>0.5218073222485603</v>
      </c>
      <c r="D36" s="393">
        <v>6.07572997408172</v>
      </c>
    </row>
    <row r="37" spans="1:4" ht="12.75" customHeight="1">
      <c r="A37" s="395">
        <v>17.2</v>
      </c>
      <c r="B37" s="392" t="s">
        <v>219</v>
      </c>
      <c r="C37" s="393">
        <v>0.5641220080734062</v>
      </c>
      <c r="D37" s="393">
        <v>3.0168606108629024</v>
      </c>
    </row>
    <row r="38" spans="1:4" ht="12.75" customHeight="1" hidden="1">
      <c r="A38" s="395">
        <v>17.3</v>
      </c>
      <c r="B38" s="392" t="s">
        <v>220</v>
      </c>
      <c r="C38" s="393">
        <v>0.46438752094249913</v>
      </c>
      <c r="D38" s="393"/>
    </row>
    <row r="39" spans="1:4" ht="12.75" customHeight="1">
      <c r="A39" s="395">
        <v>18</v>
      </c>
      <c r="B39" s="392" t="s">
        <v>53</v>
      </c>
      <c r="C39" s="393">
        <v>0.48100765882616425</v>
      </c>
      <c r="D39" s="393">
        <v>3.629302293295588</v>
      </c>
    </row>
    <row r="40" spans="1:4" ht="12.75" customHeight="1">
      <c r="A40" s="395">
        <v>18.1</v>
      </c>
      <c r="B40" s="392" t="s">
        <v>221</v>
      </c>
      <c r="C40" s="393">
        <v>0.4950572415671174</v>
      </c>
      <c r="D40" s="393">
        <v>3.819971952851166</v>
      </c>
    </row>
    <row r="41" spans="1:4" ht="12.75" customHeight="1">
      <c r="A41" s="395">
        <v>18.2</v>
      </c>
      <c r="B41" s="392" t="s">
        <v>222</v>
      </c>
      <c r="C41" s="393">
        <v>0.40410878465775385</v>
      </c>
      <c r="D41" s="393">
        <v>2.4948342740604494</v>
      </c>
    </row>
    <row r="42" spans="1:4" ht="12.75" customHeight="1" hidden="1">
      <c r="A42" s="395">
        <v>19.1</v>
      </c>
      <c r="B42" s="392" t="s">
        <v>126</v>
      </c>
      <c r="C42" s="393">
        <v>0.31580071898528117</v>
      </c>
      <c r="D42" s="393"/>
    </row>
    <row r="43" spans="1:4" ht="12.75" customHeight="1">
      <c r="A43" s="395" t="s">
        <v>191</v>
      </c>
      <c r="B43" s="392" t="s">
        <v>163</v>
      </c>
      <c r="C43" s="393">
        <v>0.33488900128532556</v>
      </c>
      <c r="D43" s="393">
        <v>0.6995261300237898</v>
      </c>
    </row>
    <row r="44" spans="1:4" ht="12.75" customHeight="1">
      <c r="A44" s="395">
        <v>19.2</v>
      </c>
      <c r="B44" s="392" t="s">
        <v>54</v>
      </c>
      <c r="C44" s="393">
        <v>0.33575937630372826</v>
      </c>
      <c r="D44" s="393">
        <v>1.1091947633048393</v>
      </c>
    </row>
    <row r="45" spans="1:4" ht="12.75" customHeight="1" hidden="1">
      <c r="A45" s="395">
        <v>19.3</v>
      </c>
      <c r="B45" s="392" t="s">
        <v>234</v>
      </c>
      <c r="C45" s="393">
        <v>0.5055844293861935</v>
      </c>
      <c r="D45" s="393"/>
    </row>
    <row r="46" spans="1:4" ht="12.75" customHeight="1">
      <c r="A46" s="395" t="s">
        <v>192</v>
      </c>
      <c r="B46" s="392" t="s">
        <v>165</v>
      </c>
      <c r="C46" s="393">
        <v>0.4582976762997088</v>
      </c>
      <c r="D46" s="393">
        <v>1.5626443733048652</v>
      </c>
    </row>
    <row r="47" spans="1:4" ht="12.75" customHeight="1">
      <c r="A47" s="395">
        <v>19.4</v>
      </c>
      <c r="B47" s="392" t="s">
        <v>55</v>
      </c>
      <c r="C47" s="393">
        <v>0.4483005257030725</v>
      </c>
      <c r="D47" s="393">
        <v>1.8845692587457277</v>
      </c>
    </row>
    <row r="48" spans="1:4" ht="12.75" customHeight="1">
      <c r="A48" s="395">
        <v>21.1</v>
      </c>
      <c r="B48" s="392" t="s">
        <v>56</v>
      </c>
      <c r="C48" s="393">
        <v>0.33373169402138253</v>
      </c>
      <c r="D48" s="393">
        <v>0.06311006422642734</v>
      </c>
    </row>
    <row r="49" spans="1:4" ht="12.75" customHeight="1">
      <c r="A49" s="395">
        <v>21.2</v>
      </c>
      <c r="B49" s="392" t="s">
        <v>57</v>
      </c>
      <c r="C49" s="393">
        <v>0.4945468413339332</v>
      </c>
      <c r="D49" s="393">
        <v>0.2614829810900476</v>
      </c>
    </row>
    <row r="50" spans="1:4" ht="12.75" customHeight="1">
      <c r="A50" s="395">
        <v>22</v>
      </c>
      <c r="B50" s="392" t="s">
        <v>58</v>
      </c>
      <c r="C50" s="393">
        <v>0.4370087662186208</v>
      </c>
      <c r="D50" s="393">
        <v>2.032259204455309</v>
      </c>
    </row>
    <row r="51" spans="1:4" ht="12.75" customHeight="1">
      <c r="A51" s="395">
        <v>23</v>
      </c>
      <c r="B51" s="392" t="s">
        <v>59</v>
      </c>
      <c r="C51" s="393">
        <v>0.5775879508587408</v>
      </c>
      <c r="D51" s="393">
        <v>2.7288903857306708</v>
      </c>
    </row>
    <row r="52" spans="1:4" ht="12.75" customHeight="1">
      <c r="A52" s="395">
        <v>24</v>
      </c>
      <c r="B52" s="392" t="s">
        <v>60</v>
      </c>
      <c r="C52" s="393">
        <v>0.5849748519603243</v>
      </c>
      <c r="D52" s="393">
        <v>2.2245990666953346</v>
      </c>
    </row>
    <row r="53" spans="1:4" ht="12.75" customHeight="1">
      <c r="A53" s="395">
        <v>26</v>
      </c>
      <c r="B53" s="392" t="s">
        <v>61</v>
      </c>
      <c r="C53" s="393">
        <v>0.5650948004387468</v>
      </c>
      <c r="D53" s="393">
        <v>0.8380027102605951</v>
      </c>
    </row>
    <row r="54" spans="1:4" ht="12.75" customHeight="1">
      <c r="A54" s="395">
        <v>27</v>
      </c>
      <c r="B54" s="392" t="s">
        <v>62</v>
      </c>
      <c r="C54" s="393">
        <v>0.4813568752647949</v>
      </c>
      <c r="D54" s="393">
        <v>0.7952949599054775</v>
      </c>
    </row>
    <row r="55" spans="1:4" ht="12.75" customHeight="1">
      <c r="A55" s="395">
        <v>28</v>
      </c>
      <c r="B55" s="392" t="s">
        <v>63</v>
      </c>
      <c r="C55" s="393">
        <v>0.4224787819487605</v>
      </c>
      <c r="D55" s="393">
        <v>2.5116371603958805</v>
      </c>
    </row>
    <row r="56" spans="1:4" ht="12.75" customHeight="1">
      <c r="A56" s="395">
        <v>30</v>
      </c>
      <c r="B56" s="392" t="s">
        <v>166</v>
      </c>
      <c r="C56" s="393">
        <v>2.0965214044187412</v>
      </c>
      <c r="D56" s="393">
        <v>0.3979299628352108</v>
      </c>
    </row>
    <row r="57" spans="1:4" ht="12.75" customHeight="1">
      <c r="A57" s="395">
        <v>34</v>
      </c>
      <c r="B57" s="392" t="s">
        <v>64</v>
      </c>
      <c r="C57" s="393">
        <v>0.37913105539924796</v>
      </c>
      <c r="D57" s="393">
        <v>2.523467675880381</v>
      </c>
    </row>
    <row r="58" spans="1:4" ht="12.75" customHeight="1" hidden="1">
      <c r="A58" s="395">
        <v>35</v>
      </c>
      <c r="B58" s="392" t="s">
        <v>65</v>
      </c>
      <c r="C58" s="393">
        <v>0.42950212897610324</v>
      </c>
      <c r="D58" s="393"/>
    </row>
    <row r="59" spans="1:4" ht="12.75" customHeight="1">
      <c r="A59" s="395"/>
      <c r="B59" s="392" t="s">
        <v>235</v>
      </c>
      <c r="C59" s="393">
        <v>0.4291486861611426</v>
      </c>
      <c r="D59" s="393">
        <v>1.6244546124228527</v>
      </c>
    </row>
    <row r="60" ht="6.75" customHeight="1"/>
    <row r="61" ht="10.5" customHeight="1">
      <c r="A61" s="400" t="s">
        <v>170</v>
      </c>
    </row>
    <row r="62" ht="10.5" customHeight="1">
      <c r="A62" s="400" t="s">
        <v>241</v>
      </c>
    </row>
    <row r="63" ht="10.5" customHeight="1">
      <c r="A63" s="401" t="s">
        <v>242</v>
      </c>
    </row>
    <row r="67" spans="1:4" ht="15">
      <c r="A67" s="402"/>
      <c r="B67" s="402"/>
      <c r="C67" s="403"/>
      <c r="D67" s="404"/>
    </row>
    <row r="68" spans="1:4" ht="15">
      <c r="A68" s="405"/>
      <c r="B68" s="402"/>
      <c r="C68" s="406"/>
      <c r="D68" s="404"/>
    </row>
    <row r="69" spans="1:4" ht="15">
      <c r="A69" s="407"/>
      <c r="B69" s="402"/>
      <c r="C69" s="408"/>
      <c r="D69" s="404"/>
    </row>
  </sheetData>
  <sheetProtection/>
  <mergeCells count="2">
    <mergeCell ref="A1:D1"/>
    <mergeCell ref="A2:D2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&amp;L&amp;9California Department of Insurance&amp;R&amp;9Rate Specialist Bureau - 10/09/2014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417"/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.75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.75">
      <c r="E58" s="49"/>
    </row>
  </sheetData>
  <sheetProtection/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2013</dc:title>
  <dc:subject>CA Reserved Ratios 2013</dc:subject>
  <dc:creator>CDI</dc:creator>
  <cp:keywords/>
  <dc:description/>
  <cp:lastModifiedBy>IDS_GUEST, </cp:lastModifiedBy>
  <cp:lastPrinted>2014-10-09T17:13:12Z</cp:lastPrinted>
  <dcterms:created xsi:type="dcterms:W3CDTF">2006-09-26T02:28:32Z</dcterms:created>
  <dcterms:modified xsi:type="dcterms:W3CDTF">2014-10-09T17:13:25Z</dcterms:modified>
  <cp:category/>
  <cp:version/>
  <cp:contentType/>
  <cp:contentStatus/>
</cp:coreProperties>
</file>