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7785" tabRatio="599" firstSheet="1" activeTab="1"/>
  </bookViews>
  <sheets>
    <sheet name="Sheet4" sheetId="1" state="hidden" r:id="rId1"/>
    <sheet name="uep_res" sheetId="2" r:id="rId2"/>
    <sheet name="uep_res_07&amp;08" sheetId="3" r:id="rId3"/>
    <sheet name="reserve ratio" sheetId="4" r:id="rId4"/>
    <sheet name="aoe_2008" sheetId="5" r:id="rId5"/>
    <sheet name="aoe_2007" sheetId="6" r:id="rId6"/>
    <sheet name="reserve ratio 08 vs 07" sheetId="7" r:id="rId7"/>
    <sheet name="uep_ls _res" sheetId="8" r:id="rId8"/>
    <sheet name="aoe_2005(alllines)" sheetId="9" state="hidden" r:id="rId9"/>
    <sheet name="Tbl_2004" sheetId="10" state="hidden" r:id="rId10"/>
    <sheet name="Tbl_2004LossRSVratios (2)" sheetId="11" state="hidden" r:id="rId11"/>
    <sheet name="Tbl_2004LossRSVratios" sheetId="12" state="hidden" r:id="rId12"/>
  </sheets>
  <definedNames>
    <definedName name="_xlnm.Print_Area" localSheetId="1">'uep_res'!$A$1:$G$58</definedName>
    <definedName name="_xlnm.Print_Area" localSheetId="2">'uep_res_07&amp;08'!$A$1:$E$58</definedName>
  </definedNames>
  <calcPr fullCalcOnLoad="1"/>
</workbook>
</file>

<file path=xl/comments2.xml><?xml version="1.0" encoding="utf-8"?>
<comments xmlns="http://schemas.openxmlformats.org/spreadsheetml/2006/main">
  <authors>
    <author>Department of Insurance</author>
  </authors>
  <commentList>
    <comment ref="I18" authorId="0">
      <text>
        <r>
          <rPr>
            <b/>
            <sz val="8"/>
            <rFont val="Tahoma"/>
            <family val="0"/>
          </rPr>
          <t xml:space="preserve">Col 4
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Col 
3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>Col 2</t>
        </r>
        <r>
          <rPr>
            <sz val="8"/>
            <rFont val="Tahoma"/>
            <family val="0"/>
          </rPr>
          <t xml:space="preserve">
</t>
        </r>
      </text>
    </comment>
    <comment ref="I34" authorId="0">
      <text>
        <r>
          <rPr>
            <b/>
            <sz val="8"/>
            <rFont val="Tahoma"/>
            <family val="0"/>
          </rPr>
          <t xml:space="preserve">Col 4
</t>
        </r>
        <r>
          <rPr>
            <sz val="8"/>
            <rFont val="Tahoma"/>
            <family val="0"/>
          </rPr>
          <t xml:space="preserve">
</t>
        </r>
      </text>
    </comment>
    <comment ref="J34" authorId="0">
      <text>
        <r>
          <rPr>
            <b/>
            <sz val="8"/>
            <rFont val="Tahoma"/>
            <family val="0"/>
          </rPr>
          <t>Col 3</t>
        </r>
        <r>
          <rPr>
            <sz val="8"/>
            <rFont val="Tahoma"/>
            <family val="0"/>
          </rPr>
          <t xml:space="preserve">
</t>
        </r>
      </text>
    </comment>
    <comment ref="K34" authorId="0">
      <text>
        <r>
          <rPr>
            <b/>
            <sz val="8"/>
            <rFont val="Tahoma"/>
            <family val="0"/>
          </rPr>
          <t>Col 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<sst xmlns="http://schemas.openxmlformats.org/spreadsheetml/2006/main" count="862" uniqueCount="225">
  <si>
    <t>Line of Business</t>
  </si>
  <si>
    <t>[1]</t>
  </si>
  <si>
    <t>[2]</t>
  </si>
  <si>
    <t>TL IL&amp;DCCE</t>
  </si>
  <si>
    <t>-------------------------</t>
  </si>
  <si>
    <t>Fire</t>
  </si>
  <si>
    <t>[4]</t>
  </si>
  <si>
    <t>AOE Unpaid</t>
  </si>
  <si>
    <t>[5]</t>
  </si>
  <si>
    <t>[6]</t>
  </si>
  <si>
    <t>Allocated CA</t>
  </si>
  <si>
    <t>[7]</t>
  </si>
  <si>
    <t>[8]</t>
  </si>
  <si>
    <t>[10]</t>
  </si>
  <si>
    <t>Reserve</t>
  </si>
  <si>
    <t>Ratio</t>
  </si>
  <si>
    <t>CW AOE</t>
  </si>
  <si>
    <t>Unpaid</t>
  </si>
  <si>
    <t xml:space="preserve">CW Loss </t>
  </si>
  <si>
    <t>[3]</t>
  </si>
  <si>
    <t>CW DCCE</t>
  </si>
  <si>
    <t>CA Loss</t>
  </si>
  <si>
    <t xml:space="preserve">CA DCCE </t>
  </si>
  <si>
    <t>CA Incurred Loss</t>
  </si>
  <si>
    <t>CA DCCE</t>
  </si>
  <si>
    <t>CA Loss Unpaid</t>
  </si>
  <si>
    <t>CA DCCE Unpaid</t>
  </si>
  <si>
    <t>Allied Lines</t>
  </si>
  <si>
    <t>Farmowners</t>
  </si>
  <si>
    <t xml:space="preserve">                                                           California Unearned Premium Reserve Ratio</t>
  </si>
  <si>
    <t>CA Earned Premium</t>
  </si>
  <si>
    <t>CA Unearned Premium</t>
  </si>
  <si>
    <t xml:space="preserve">CA Unearned Premium </t>
  </si>
  <si>
    <t xml:space="preserve">Average </t>
  </si>
  <si>
    <t>Unearned Premium</t>
  </si>
  <si>
    <t>-----------------------------</t>
  </si>
  <si>
    <t>----------------------------------</t>
  </si>
  <si>
    <t>--------------------------------</t>
  </si>
  <si>
    <t>Homeowner Multiple Peril</t>
  </si>
  <si>
    <t>Data Source:  California 2004 &amp; 2003 State Pages of All Insurers Doing Business in California.</t>
  </si>
  <si>
    <t>Unearned Prem</t>
  </si>
  <si>
    <t>FIRE</t>
  </si>
  <si>
    <t>ALLIED LINES</t>
  </si>
  <si>
    <t>FARMOWNER MP</t>
  </si>
  <si>
    <t>HOMEOWNER MP</t>
  </si>
  <si>
    <t>CMP (N-LIAB)</t>
  </si>
  <si>
    <t>CMP (LIAB)</t>
  </si>
  <si>
    <t>MORTG GRNTY</t>
  </si>
  <si>
    <t>INLAND MRN</t>
  </si>
  <si>
    <t>FIN GRNTY</t>
  </si>
  <si>
    <t>MED MAL</t>
  </si>
  <si>
    <t>EARTHQUAKE</t>
  </si>
  <si>
    <t>OTHER LIAB</t>
  </si>
  <si>
    <t>PROD LIAB</t>
  </si>
  <si>
    <t>PPA LIAB</t>
  </si>
  <si>
    <t>COMLA LIAB</t>
  </si>
  <si>
    <t>PPA PD</t>
  </si>
  <si>
    <t>COMLA PD</t>
  </si>
  <si>
    <t>AIRCRAFT</t>
  </si>
  <si>
    <t>FIDELITY</t>
  </si>
  <si>
    <t>SURETY</t>
  </si>
  <si>
    <t>BRGLRY THEFT</t>
  </si>
  <si>
    <t>BLR &amp; MCHNRY</t>
  </si>
  <si>
    <t>CREDIT</t>
  </si>
  <si>
    <t>AGG WI</t>
  </si>
  <si>
    <t>TOTAL</t>
  </si>
  <si>
    <t>LINE_NO</t>
  </si>
  <si>
    <t>ShortLineName</t>
  </si>
  <si>
    <t>2004LossIncur</t>
  </si>
  <si>
    <t>2004LossUPd</t>
  </si>
  <si>
    <t>2004DFCCIncur</t>
  </si>
  <si>
    <t>2004DFCCupd</t>
  </si>
  <si>
    <t>2003LossIncur</t>
  </si>
  <si>
    <t>2003LossUpd</t>
  </si>
  <si>
    <t>2003DFCCIncur</t>
  </si>
  <si>
    <t>2003DFCCupd</t>
  </si>
  <si>
    <t>01</t>
  </si>
  <si>
    <t>02.1</t>
  </si>
  <si>
    <t>03</t>
  </si>
  <si>
    <t>04</t>
  </si>
  <si>
    <t>05.1</t>
  </si>
  <si>
    <t>05.2</t>
  </si>
  <si>
    <t>06</t>
  </si>
  <si>
    <t>08</t>
  </si>
  <si>
    <t>OCEAN MRN</t>
  </si>
  <si>
    <t>09</t>
  </si>
  <si>
    <t>10</t>
  </si>
  <si>
    <t>11</t>
  </si>
  <si>
    <t>12</t>
  </si>
  <si>
    <t>17</t>
  </si>
  <si>
    <t>18</t>
  </si>
  <si>
    <t>19.2</t>
  </si>
  <si>
    <t>19.4</t>
  </si>
  <si>
    <t>21.1</t>
  </si>
  <si>
    <t>21.2</t>
  </si>
  <si>
    <t>22</t>
  </si>
  <si>
    <t>23</t>
  </si>
  <si>
    <t>24</t>
  </si>
  <si>
    <t>26</t>
  </si>
  <si>
    <t>27</t>
  </si>
  <si>
    <t>28</t>
  </si>
  <si>
    <t>33</t>
  </si>
  <si>
    <t>34</t>
  </si>
  <si>
    <t>Net Losses</t>
  </si>
  <si>
    <t>%</t>
  </si>
  <si>
    <t>[3] = [1] + [2]</t>
  </si>
  <si>
    <t xml:space="preserve"> Unpaid</t>
  </si>
  <si>
    <t xml:space="preserve">Unpaid </t>
  </si>
  <si>
    <t>(000 omitted)</t>
  </si>
  <si>
    <t>MED MAL (OCC)</t>
  </si>
  <si>
    <t>MED MAL (CM)</t>
  </si>
  <si>
    <t>OTHER LIAB (OCC)</t>
  </si>
  <si>
    <t>OTHER LIAB (CM)</t>
  </si>
  <si>
    <t>PROD LIAB (OCC)</t>
  </si>
  <si>
    <t>PROD LIAB (CM)</t>
  </si>
  <si>
    <t>Loss Incurred</t>
  </si>
  <si>
    <t>[1]([4]+[5])/([2]+[3])</t>
  </si>
  <si>
    <t>Allocated CA AOE Unpaid</t>
  </si>
  <si>
    <t>[9]</t>
  </si>
  <si>
    <t>MP CROP</t>
  </si>
  <si>
    <t>FED FLOOD</t>
  </si>
  <si>
    <t>GROUP A&amp;H</t>
  </si>
  <si>
    <t>CR A&amp;H</t>
  </si>
  <si>
    <t>RENEWBL A&amp;H</t>
  </si>
  <si>
    <t>WORKERS'COMP</t>
  </si>
  <si>
    <t>International</t>
  </si>
  <si>
    <t>PPA NO-FAULT</t>
  </si>
  <si>
    <t>COM NO-FAULT</t>
  </si>
  <si>
    <t>NON-CNCL A&amp;H</t>
  </si>
  <si>
    <t>GRNT RNW A&amp;H</t>
  </si>
  <si>
    <t>NON-RNW RSN</t>
  </si>
  <si>
    <t>OTHR ACC</t>
  </si>
  <si>
    <t>ALL OTHR A&amp;H</t>
  </si>
  <si>
    <t>FD EMP H BFT</t>
  </si>
  <si>
    <t>OTHER A&amp;H</t>
  </si>
  <si>
    <t>[10] =0.5([4]+[5]+[6]+[7]+[8]+[9])/[3]</t>
  </si>
  <si>
    <t>11.1</t>
  </si>
  <si>
    <t>11.2</t>
  </si>
  <si>
    <t>17.1</t>
  </si>
  <si>
    <t>18.1</t>
  </si>
  <si>
    <t>18.2</t>
  </si>
  <si>
    <t>Loss Reserve Ratio</t>
  </si>
  <si>
    <t>CMP</t>
  </si>
  <si>
    <t>05</t>
  </si>
  <si>
    <t>[B]</t>
  </si>
  <si>
    <t>New method for calculating Burglary and Theft Loss Reserve Ratio</t>
  </si>
  <si>
    <t>For Burglary and Theft, the loss ratio shall be the dollar-weighted average of the</t>
  </si>
  <si>
    <t>loss reserve ratios for fire, allied lines and inland marine</t>
  </si>
  <si>
    <t>Loss Reserve Ratio for Burglary&amp;Theft</t>
  </si>
  <si>
    <t>BRGLRY THEFT *</t>
  </si>
  <si>
    <t>Data Sources:</t>
  </si>
  <si>
    <t>Annual Statement - Statutory Page 14</t>
  </si>
  <si>
    <t>0.5(A/B)</t>
  </si>
  <si>
    <t xml:space="preserve"> *   The Loss Reserve Ratio for Burglary and Theft is the dollar-weighted average of the Loss Reserve Ratios for Fire, Allied Lines and Inland Marine</t>
  </si>
  <si>
    <t>Notes:  The Loss Reserve Ratio for Earthquake = 1.00</t>
  </si>
  <si>
    <t>sum [4] thru [9]</t>
  </si>
  <si>
    <t>[11]</t>
  </si>
  <si>
    <t>[10]/2</t>
  </si>
  <si>
    <t>[3]                                  TL IL&amp;DCCE</t>
  </si>
  <si>
    <t>[A] = sum[4] thru [9]</t>
  </si>
  <si>
    <t>Sum of 2006 (CA Loss Paid, CA DCCE Unpaid, Alloc CA AOE Unpaid) and 2005 (CA Loss Paid, CA DCCE Unpaid, Alloc CA AOE Unpaid)</t>
  </si>
  <si>
    <t>Only for the TOTAL row</t>
  </si>
  <si>
    <t>[11] = [10]*[3]</t>
  </si>
  <si>
    <t>(Loss Reserve Ratio) * (TL IL &amp; DCCE)</t>
  </si>
  <si>
    <t>The Loss Reserve Ratio in the Total row is:  Sum of [11] divided by sum[3]</t>
  </si>
  <si>
    <t>Allocation of AOE Reserves to California-2007</t>
  </si>
  <si>
    <t>California Loss Reserve Ratio 2008</t>
  </si>
  <si>
    <t>Allocation of AOE Reserves to California-2008</t>
  </si>
  <si>
    <t>AM Best's Aggregates &amp; Averages - Property Casualty (2008 &amp; 2009 edition)</t>
  </si>
  <si>
    <t>17.1.1</t>
  </si>
  <si>
    <t>17.1.2</t>
  </si>
  <si>
    <t>19.2 &amp;21.1</t>
  </si>
  <si>
    <t>PPA LIAB &amp; PD</t>
  </si>
  <si>
    <t>19.4&amp;21.2</t>
  </si>
  <si>
    <t>COMLA LIAB &amp; PD</t>
  </si>
  <si>
    <t>2008 SUMMARY OF BY-LINE UNEARNED PREMIUM RESERVE RATIO</t>
  </si>
  <si>
    <t>Two-Year Average Unearned Premium to Earned Premium</t>
  </si>
  <si>
    <t>2008 CA Direct</t>
  </si>
  <si>
    <t>2008 CA UEP</t>
  </si>
  <si>
    <t>2007 CA UEP</t>
  </si>
  <si>
    <t>2-year Avg.</t>
  </si>
  <si>
    <t>UEP RSV</t>
  </si>
  <si>
    <t>Line #</t>
  </si>
  <si>
    <t>Earned Premium</t>
  </si>
  <si>
    <t>Reserves</t>
  </si>
  <si>
    <t>02.2</t>
  </si>
  <si>
    <t>02.3</t>
  </si>
  <si>
    <t>from Best's - Total US PC Industry</t>
  </si>
  <si>
    <t>2008 EP</t>
  </si>
  <si>
    <t>2008 UEP</t>
  </si>
  <si>
    <t>2007 UEP</t>
  </si>
  <si>
    <t>MED MAL - occurrence</t>
  </si>
  <si>
    <t>MED MAL - claims-made</t>
  </si>
  <si>
    <t>MEDICARE T18</t>
  </si>
  <si>
    <t>OTHER LIAB - occurrence</t>
  </si>
  <si>
    <t>OTHER LIAB - claims-made</t>
  </si>
  <si>
    <t>EXCESS WC</t>
  </si>
  <si>
    <t>PROD LIAB - occurrence</t>
  </si>
  <si>
    <t>PROD LIAB - claims-made</t>
  </si>
  <si>
    <t>19.2 &amp; 21.1</t>
  </si>
  <si>
    <t>CML A NO-FLT</t>
  </si>
  <si>
    <t>19.4 &amp; 21.2</t>
  </si>
  <si>
    <t>Data source:</t>
  </si>
  <si>
    <t>[1]  Annual Stm - All Insurers</t>
  </si>
  <si>
    <t>WARRANTY</t>
  </si>
  <si>
    <r>
      <t xml:space="preserve">[2]  </t>
    </r>
    <r>
      <rPr>
        <sz val="9"/>
        <rFont val="Times New Roman"/>
        <family val="1"/>
      </rPr>
      <t>AM Best's Aggregates &amp; Averages - Property-Casualty</t>
    </r>
  </si>
  <si>
    <r>
      <t xml:space="preserve">       </t>
    </r>
    <r>
      <rPr>
        <sz val="9"/>
        <rFont val="Times New Roman"/>
        <family val="1"/>
      </rPr>
      <t>Underwriting &amp; Investment Exhibit</t>
    </r>
  </si>
  <si>
    <r>
      <t xml:space="preserve">       </t>
    </r>
    <r>
      <rPr>
        <sz val="9"/>
        <rFont val="Times New Roman"/>
        <family val="1"/>
      </rPr>
      <t>Part 1 - Premiums Earned</t>
    </r>
  </si>
  <si>
    <t>2007 vs 2008 UNEARNED PREMIUM RESERVE RATIO BY LINE</t>
  </si>
  <si>
    <t>2008 UEP RSV</t>
  </si>
  <si>
    <t>2007 UEP RSV</t>
  </si>
  <si>
    <t>Comparison of 2008 vs 2007</t>
  </si>
  <si>
    <t>Comparison of</t>
  </si>
  <si>
    <t>[3] = [2] - [1]</t>
  </si>
  <si>
    <t>Unearned Premium Reserve Ratio and Loss Reserve Ratio</t>
  </si>
  <si>
    <t>Loss Reserve</t>
  </si>
  <si>
    <t>Reserve Ratio</t>
  </si>
  <si>
    <t>Notes:</t>
  </si>
  <si>
    <t>Loss Reserve Ratio for Earthquake = 1.00</t>
  </si>
  <si>
    <t>Loss Reserve Ratio for Burglary and Theft is the dollar-weighted average of the Loss Reserve Ratios for Fire, Allied Lines and Inland Marine</t>
  </si>
  <si>
    <t>Notes:   The Loss Reserve Ratio for Earthquake is 1.00</t>
  </si>
  <si>
    <t xml:space="preserve">            *The Loss Reserve Ratio for Burglary and Theft is the dollar-weighted average of the</t>
  </si>
  <si>
    <t xml:space="preserve">               Loss Reserve Ratios for Fire, Allied Lines and Inland Marine</t>
  </si>
  <si>
    <t>2008 SUMMARY BY-LINE</t>
  </si>
  <si>
    <t>2008 vs 2007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</si>
</sst>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dd\,\ mmmm\ dd\,\ yyyy"/>
    <numFmt numFmtId="167" formatCode="0.0%"/>
    <numFmt numFmtId="168" formatCode="_(* #,##0.000_);_(* \(#,##0.000\);_(* &quot;-&quot;??_);_(@_)"/>
    <numFmt numFmtId="169" formatCode="_(* #,##0.0000_);_(* \(#,##0.0000\);_(* &quot;-&quot;??_);_(@_)"/>
    <numFmt numFmtId="170" formatCode="_(* #,##0.000_);_(* \(#,##0.000\);_(* &quot;-&quot;???_);_(@_)"/>
    <numFmt numFmtId="171" formatCode="_ &quot;$&quot;\ * #,##0_ ;_ &quot;$&quot;\ * \-#,##0_ ;_ &quot;$&quot;\ * &quot;0&quot;_ ;_ @_ "/>
    <numFmt numFmtId="172" formatCode="#,##0.0"/>
    <numFmt numFmtId="173" formatCode="_(* #,##0.00000_);_(* \(#,##0.00000\);_(* &quot;-&quot;??_);_(@_)"/>
    <numFmt numFmtId="174" formatCode="0.000"/>
    <numFmt numFmtId="175" formatCode="0."/>
    <numFmt numFmtId="176" formatCode="[$-409]dddd\,\ mmmm\ dd\,\ yyyy"/>
    <numFmt numFmtId="177" formatCode="000"/>
    <numFmt numFmtId="178" formatCode="\1\4\2\3\8\9\3"/>
    <numFmt numFmtId="179" formatCode="0.0"/>
    <numFmt numFmtId="180" formatCode="[$-409]h:mm:ss\ AM/PM"/>
    <numFmt numFmtId="181" formatCode="#,###,#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-0"/>
    <numFmt numFmtId="187" formatCode="\20.000\1"/>
    <numFmt numFmtId="188" formatCode="0.000\1"/>
    <numFmt numFmtId="189" formatCode="0.000\3"/>
    <numFmt numFmtId="190" formatCode="0.0000"/>
    <numFmt numFmtId="191" formatCode="0.\9\9\9\6"/>
    <numFmt numFmtId="192" formatCode="\20.\9\9\9\6"/>
    <numFmt numFmtId="193" formatCode="\20.000\3"/>
    <numFmt numFmtId="194" formatCode="0000"/>
    <numFmt numFmtId="195" formatCode="0000."/>
    <numFmt numFmtId="196" formatCode="00.00"/>
    <numFmt numFmtId="197" formatCode="00000"/>
    <numFmt numFmtId="198" formatCode="#,##0.00;[Red]#,##0.00"/>
    <numFmt numFmtId="199" formatCode="&quot;$&quot;#,##0.00;[Red]&quot;$&quot;#,##0.00"/>
    <numFmt numFmtId="200" formatCode="#,##0;[Red]#,##0"/>
    <numFmt numFmtId="201" formatCode="0;[Red]0"/>
    <numFmt numFmtId="202" formatCode="#,##0.000"/>
  </numFmts>
  <fonts count="3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6"/>
      <color indexed="8"/>
      <name val="Times New Roman"/>
      <family val="0"/>
    </font>
    <font>
      <b/>
      <sz val="7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6"/>
      <name val="Albertus MT"/>
      <family val="1"/>
    </font>
    <font>
      <sz val="12"/>
      <name val="Arial"/>
      <family val="0"/>
    </font>
    <font>
      <b/>
      <sz val="16"/>
      <color indexed="18"/>
      <name val="Albertus MT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9"/>
      <name val="Times New Roman"/>
      <family val="1"/>
    </font>
    <font>
      <b/>
      <sz val="14"/>
      <name val="Albertus MT"/>
      <family val="1"/>
    </font>
    <font>
      <sz val="14"/>
      <name val="Arial"/>
      <family val="0"/>
    </font>
    <font>
      <b/>
      <sz val="14"/>
      <color indexed="18"/>
      <name val="Albertus MT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2" fillId="2" borderId="1" xfId="23" applyFont="1" applyFill="1" applyBorder="1" applyAlignment="1">
      <alignment horizontal="center"/>
      <protection/>
    </xf>
    <xf numFmtId="0" fontId="2" fillId="0" borderId="0" xfId="23">
      <alignment/>
      <protection/>
    </xf>
    <xf numFmtId="0" fontId="2" fillId="0" borderId="2" xfId="23" applyFont="1" applyFill="1" applyBorder="1" applyAlignment="1">
      <alignment wrapText="1"/>
      <protection/>
    </xf>
    <xf numFmtId="0" fontId="2" fillId="0" borderId="2" xfId="23" applyFont="1" applyFill="1" applyBorder="1" applyAlignment="1">
      <alignment horizontal="right" wrapText="1"/>
      <protection/>
    </xf>
    <xf numFmtId="165" fontId="2" fillId="2" borderId="1" xfId="15" applyNumberFormat="1" applyFont="1" applyFill="1" applyBorder="1" applyAlignment="1">
      <alignment horizontal="center"/>
    </xf>
    <xf numFmtId="165" fontId="2" fillId="0" borderId="2" xfId="15" applyNumberFormat="1" applyFont="1" applyFill="1" applyBorder="1" applyAlignment="1">
      <alignment horizontal="right" wrapText="1"/>
    </xf>
    <xf numFmtId="165" fontId="2" fillId="0" borderId="0" xfId="15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7" fillId="0" borderId="0" xfId="15" applyNumberFormat="1" applyFont="1" applyAlignment="1">
      <alignment/>
    </xf>
    <xf numFmtId="0" fontId="7" fillId="0" borderId="0" xfId="0" applyFont="1" applyAlignment="1" quotePrefix="1">
      <alignment/>
    </xf>
    <xf numFmtId="165" fontId="7" fillId="0" borderId="0" xfId="15" applyNumberFormat="1" applyFont="1" applyAlignment="1" quotePrefix="1">
      <alignment/>
    </xf>
    <xf numFmtId="10" fontId="7" fillId="0" borderId="0" xfId="25" applyNumberFormat="1" applyFont="1" applyAlignment="1" quotePrefix="1">
      <alignment/>
    </xf>
    <xf numFmtId="165" fontId="8" fillId="0" borderId="0" xfId="15" applyNumberFormat="1" applyFont="1" applyFill="1" applyBorder="1" applyAlignment="1">
      <alignment horizontal="right" wrapText="1"/>
    </xf>
    <xf numFmtId="165" fontId="7" fillId="0" borderId="0" xfId="15" applyNumberFormat="1" applyFont="1" applyBorder="1" applyAlignment="1">
      <alignment/>
    </xf>
    <xf numFmtId="0" fontId="7" fillId="0" borderId="0" xfId="0" applyFont="1" applyBorder="1" applyAlignment="1">
      <alignment/>
    </xf>
    <xf numFmtId="10" fontId="7" fillId="0" borderId="0" xfId="25" applyNumberFormat="1" applyFont="1" applyAlignment="1">
      <alignment/>
    </xf>
    <xf numFmtId="165" fontId="7" fillId="0" borderId="0" xfId="0" applyNumberFormat="1" applyFont="1" applyBorder="1" applyAlignment="1">
      <alignment/>
    </xf>
    <xf numFmtId="168" fontId="7" fillId="0" borderId="0" xfId="15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 quotePrefix="1">
      <alignment/>
    </xf>
    <xf numFmtId="0" fontId="11" fillId="0" borderId="5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/>
    </xf>
    <xf numFmtId="0" fontId="12" fillId="0" borderId="4" xfId="0" applyFont="1" applyBorder="1" applyAlignment="1">
      <alignment/>
    </xf>
    <xf numFmtId="165" fontId="10" fillId="0" borderId="0" xfId="15" applyNumberFormat="1" applyFont="1" applyFill="1" applyBorder="1" applyAlignment="1">
      <alignment horizontal="right" wrapText="1"/>
    </xf>
    <xf numFmtId="165" fontId="10" fillId="0" borderId="0" xfId="15" applyNumberFormat="1" applyFont="1" applyFill="1" applyBorder="1" applyAlignment="1">
      <alignment/>
    </xf>
    <xf numFmtId="0" fontId="9" fillId="0" borderId="6" xfId="0" applyFont="1" applyBorder="1" applyAlignment="1">
      <alignment/>
    </xf>
    <xf numFmtId="165" fontId="9" fillId="0" borderId="0" xfId="15" applyNumberFormat="1" applyFont="1" applyBorder="1" applyAlignment="1">
      <alignment horizontal="center"/>
    </xf>
    <xf numFmtId="0" fontId="9" fillId="0" borderId="7" xfId="0" applyFont="1" applyBorder="1" applyAlignment="1">
      <alignment/>
    </xf>
    <xf numFmtId="0" fontId="15" fillId="0" borderId="8" xfId="0" applyFont="1" applyFill="1" applyBorder="1" applyAlignment="1">
      <alignment wrapText="1"/>
    </xf>
    <xf numFmtId="0" fontId="15" fillId="0" borderId="9" xfId="0" applyFont="1" applyFill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43" fontId="14" fillId="0" borderId="11" xfId="15" applyNumberFormat="1" applyFont="1" applyBorder="1" applyAlignment="1">
      <alignment/>
    </xf>
    <xf numFmtId="43" fontId="14" fillId="0" borderId="11" xfId="0" applyNumberFormat="1" applyFont="1" applyBorder="1" applyAlignment="1">
      <alignment/>
    </xf>
    <xf numFmtId="164" fontId="14" fillId="0" borderId="11" xfId="0" applyNumberFormat="1" applyFont="1" applyBorder="1" applyAlignment="1">
      <alignment/>
    </xf>
    <xf numFmtId="0" fontId="14" fillId="0" borderId="12" xfId="0" applyFont="1" applyBorder="1" applyAlignment="1">
      <alignment/>
    </xf>
    <xf numFmtId="165" fontId="10" fillId="0" borderId="13" xfId="15" applyNumberFormat="1" applyFont="1" applyFill="1" applyBorder="1" applyAlignment="1">
      <alignment horizontal="right" wrapText="1"/>
    </xf>
    <xf numFmtId="165" fontId="10" fillId="0" borderId="13" xfId="15" applyNumberFormat="1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0" fillId="0" borderId="18" xfId="0" applyFont="1" applyBorder="1" applyAlignment="1">
      <alignment/>
    </xf>
    <xf numFmtId="49" fontId="14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3" fontId="14" fillId="0" borderId="22" xfId="15" applyNumberFormat="1" applyFont="1" applyBorder="1" applyAlignment="1">
      <alignment/>
    </xf>
    <xf numFmtId="3" fontId="14" fillId="0" borderId="22" xfId="17" applyNumberFormat="1" applyFont="1" applyFill="1" applyBorder="1" applyAlignment="1">
      <alignment vertical="center"/>
    </xf>
    <xf numFmtId="3" fontId="14" fillId="0" borderId="22" xfId="0" applyNumberFormat="1" applyFont="1" applyBorder="1" applyAlignment="1">
      <alignment/>
    </xf>
    <xf numFmtId="3" fontId="14" fillId="0" borderId="8" xfId="15" applyNumberFormat="1" applyFont="1" applyBorder="1" applyAlignment="1">
      <alignment/>
    </xf>
    <xf numFmtId="3" fontId="14" fillId="0" borderId="8" xfId="17" applyNumberFormat="1" applyFont="1" applyFill="1" applyBorder="1" applyAlignment="1">
      <alignment vertical="center"/>
    </xf>
    <xf numFmtId="3" fontId="14" fillId="0" borderId="8" xfId="0" applyNumberFormat="1" applyFont="1" applyBorder="1" applyAlignment="1">
      <alignment/>
    </xf>
    <xf numFmtId="3" fontId="14" fillId="0" borderId="8" xfId="15" applyNumberFormat="1" applyFont="1" applyFill="1" applyBorder="1" applyAlignment="1">
      <alignment horizontal="right" wrapText="1"/>
    </xf>
    <xf numFmtId="3" fontId="14" fillId="0" borderId="9" xfId="15" applyNumberFormat="1" applyFont="1" applyBorder="1" applyAlignment="1">
      <alignment/>
    </xf>
    <xf numFmtId="3" fontId="14" fillId="0" borderId="9" xfId="17" applyNumberFormat="1" applyFont="1" applyFill="1" applyBorder="1" applyAlignment="1">
      <alignment vertical="center"/>
    </xf>
    <xf numFmtId="3" fontId="14" fillId="0" borderId="9" xfId="0" applyNumberFormat="1" applyFont="1" applyBorder="1" applyAlignment="1">
      <alignment/>
    </xf>
    <xf numFmtId="3" fontId="10" fillId="0" borderId="5" xfId="15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0" fontId="16" fillId="0" borderId="3" xfId="0" applyFont="1" applyBorder="1" applyAlignment="1">
      <alignment/>
    </xf>
    <xf numFmtId="165" fontId="16" fillId="0" borderId="3" xfId="15" applyNumberFormat="1" applyFont="1" applyBorder="1" applyAlignment="1">
      <alignment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10" fontId="13" fillId="0" borderId="3" xfId="25" applyNumberFormat="1" applyFont="1" applyBorder="1" applyAlignment="1">
      <alignment horizontal="center"/>
    </xf>
    <xf numFmtId="0" fontId="13" fillId="0" borderId="4" xfId="0" applyFont="1" applyBorder="1" applyAlignment="1">
      <alignment/>
    </xf>
    <xf numFmtId="165" fontId="13" fillId="0" borderId="4" xfId="15" applyNumberFormat="1" applyFont="1" applyBorder="1" applyAlignment="1">
      <alignment horizontal="center" wrapText="1"/>
    </xf>
    <xf numFmtId="165" fontId="12" fillId="0" borderId="4" xfId="15" applyNumberFormat="1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10" fontId="9" fillId="0" borderId="0" xfId="25" applyNumberFormat="1" applyFont="1" applyBorder="1" applyAlignment="1">
      <alignment horizontal="center"/>
    </xf>
    <xf numFmtId="165" fontId="9" fillId="0" borderId="0" xfId="15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6" fillId="0" borderId="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165" fontId="13" fillId="0" borderId="0" xfId="15" applyNumberFormat="1" applyFont="1" applyBorder="1" applyAlignment="1">
      <alignment horizontal="center"/>
    </xf>
    <xf numFmtId="0" fontId="16" fillId="0" borderId="16" xfId="0" applyFont="1" applyBorder="1" applyAlignment="1">
      <alignment/>
    </xf>
    <xf numFmtId="9" fontId="13" fillId="0" borderId="16" xfId="25" applyFont="1" applyBorder="1" applyAlignment="1">
      <alignment horizontal="center"/>
    </xf>
    <xf numFmtId="9" fontId="13" fillId="0" borderId="7" xfId="25" applyFont="1" applyBorder="1" applyAlignment="1">
      <alignment horizontal="center"/>
    </xf>
    <xf numFmtId="0" fontId="9" fillId="0" borderId="4" xfId="0" applyFont="1" applyBorder="1" applyAlignment="1">
      <alignment/>
    </xf>
    <xf numFmtId="0" fontId="18" fillId="0" borderId="0" xfId="0" applyFont="1" applyFill="1" applyAlignment="1">
      <alignment horizontal="left"/>
    </xf>
    <xf numFmtId="3" fontId="0" fillId="0" borderId="0" xfId="0" applyNumberFormat="1" applyAlignment="1">
      <alignment/>
    </xf>
    <xf numFmtId="0" fontId="15" fillId="0" borderId="0" xfId="0" applyFont="1" applyFill="1" applyAlignment="1">
      <alignment horizontal="left"/>
    </xf>
    <xf numFmtId="10" fontId="19" fillId="0" borderId="4" xfId="25" applyNumberFormat="1" applyFont="1" applyBorder="1" applyAlignment="1">
      <alignment horizontal="center" wrapText="1"/>
    </xf>
    <xf numFmtId="0" fontId="15" fillId="0" borderId="13" xfId="0" applyFont="1" applyFill="1" applyBorder="1" applyAlignment="1">
      <alignment wrapText="1"/>
    </xf>
    <xf numFmtId="49" fontId="20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49" fontId="20" fillId="0" borderId="4" xfId="0" applyNumberFormat="1" applyFont="1" applyBorder="1" applyAlignment="1">
      <alignment horizontal="center"/>
    </xf>
    <xf numFmtId="0" fontId="21" fillId="0" borderId="4" xfId="0" applyFont="1" applyFill="1" applyBorder="1" applyAlignment="1">
      <alignment wrapText="1"/>
    </xf>
    <xf numFmtId="3" fontId="14" fillId="0" borderId="8" xfId="15" applyNumberFormat="1" applyFont="1" applyFill="1" applyBorder="1" applyAlignment="1">
      <alignment/>
    </xf>
    <xf numFmtId="3" fontId="14" fillId="0" borderId="8" xfId="15" applyNumberFormat="1" applyFont="1" applyFill="1" applyBorder="1" applyAlignment="1">
      <alignment horizontal="right" wrapText="1"/>
    </xf>
    <xf numFmtId="3" fontId="1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165" fontId="10" fillId="0" borderId="0" xfId="15" applyNumberFormat="1" applyFont="1" applyFill="1" applyAlignment="1">
      <alignment/>
    </xf>
    <xf numFmtId="43" fontId="10" fillId="0" borderId="0" xfId="0" applyNumberFormat="1" applyFont="1" applyFill="1" applyAlignment="1">
      <alignment/>
    </xf>
    <xf numFmtId="0" fontId="10" fillId="0" borderId="1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4" fillId="0" borderId="22" xfId="15" applyNumberFormat="1" applyFont="1" applyFill="1" applyBorder="1" applyAlignment="1">
      <alignment/>
    </xf>
    <xf numFmtId="3" fontId="14" fillId="0" borderId="22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3" fontId="14" fillId="0" borderId="8" xfId="0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43" fontId="14" fillId="0" borderId="11" xfId="15" applyNumberFormat="1" applyFont="1" applyFill="1" applyBorder="1" applyAlignment="1">
      <alignment/>
    </xf>
    <xf numFmtId="43" fontId="14" fillId="0" borderId="11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/>
    </xf>
    <xf numFmtId="3" fontId="14" fillId="0" borderId="9" xfId="15" applyNumberFormat="1" applyFont="1" applyFill="1" applyBorder="1" applyAlignment="1">
      <alignment/>
    </xf>
    <xf numFmtId="3" fontId="14" fillId="0" borderId="9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3" fontId="10" fillId="0" borderId="5" xfId="15" applyNumberFormat="1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10" fontId="13" fillId="0" borderId="0" xfId="25" applyNumberFormat="1" applyFont="1" applyBorder="1" applyAlignment="1">
      <alignment horizontal="center" wrapText="1"/>
    </xf>
    <xf numFmtId="49" fontId="20" fillId="0" borderId="24" xfId="0" applyNumberFormat="1" applyFont="1" applyBorder="1" applyAlignment="1">
      <alignment horizontal="center"/>
    </xf>
    <xf numFmtId="0" fontId="15" fillId="0" borderId="25" xfId="0" applyFont="1" applyFill="1" applyBorder="1" applyAlignment="1">
      <alignment wrapText="1"/>
    </xf>
    <xf numFmtId="49" fontId="20" fillId="0" borderId="26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49" fontId="14" fillId="0" borderId="13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9" fontId="13" fillId="0" borderId="0" xfId="25" applyFont="1" applyBorder="1" applyAlignment="1">
      <alignment horizontal="center"/>
    </xf>
    <xf numFmtId="0" fontId="5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7" fillId="3" borderId="27" xfId="0" applyFont="1" applyFill="1" applyBorder="1" applyAlignment="1">
      <alignment/>
    </xf>
    <xf numFmtId="0" fontId="7" fillId="3" borderId="28" xfId="0" applyFont="1" applyFill="1" applyBorder="1" applyAlignment="1">
      <alignment/>
    </xf>
    <xf numFmtId="165" fontId="7" fillId="3" borderId="27" xfId="0" applyNumberFormat="1" applyFont="1" applyFill="1" applyBorder="1" applyAlignment="1">
      <alignment/>
    </xf>
    <xf numFmtId="169" fontId="7" fillId="3" borderId="27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29" xfId="0" applyFont="1" applyFill="1" applyBorder="1" applyAlignment="1">
      <alignment/>
    </xf>
    <xf numFmtId="0" fontId="7" fillId="3" borderId="30" xfId="0" applyFont="1" applyFill="1" applyBorder="1" applyAlignment="1">
      <alignment horizontal="center"/>
    </xf>
    <xf numFmtId="0" fontId="7" fillId="3" borderId="30" xfId="0" applyFont="1" applyFill="1" applyBorder="1" applyAlignment="1">
      <alignment/>
    </xf>
    <xf numFmtId="0" fontId="6" fillId="3" borderId="31" xfId="0" applyFont="1" applyFill="1" applyBorder="1" applyAlignment="1">
      <alignment/>
    </xf>
    <xf numFmtId="0" fontId="1" fillId="3" borderId="32" xfId="0" applyFont="1" applyFill="1" applyBorder="1" applyAlignment="1">
      <alignment horizontal="center" wrapText="1"/>
    </xf>
    <xf numFmtId="0" fontId="1" fillId="3" borderId="32" xfId="0" applyFont="1" applyFill="1" applyBorder="1" applyAlignment="1">
      <alignment wrapText="1"/>
    </xf>
    <xf numFmtId="167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165" fontId="10" fillId="0" borderId="33" xfId="15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center"/>
    </xf>
    <xf numFmtId="9" fontId="12" fillId="0" borderId="0" xfId="25" applyFont="1" applyBorder="1" applyAlignment="1">
      <alignment horizontal="center" wrapText="1"/>
    </xf>
    <xf numFmtId="49" fontId="10" fillId="0" borderId="0" xfId="0" applyNumberFormat="1" applyFont="1" applyAlignment="1">
      <alignment/>
    </xf>
    <xf numFmtId="0" fontId="21" fillId="0" borderId="0" xfId="0" applyFont="1" applyFill="1" applyBorder="1" applyAlignment="1">
      <alignment horizontal="right" wrapText="1"/>
    </xf>
    <xf numFmtId="0" fontId="15" fillId="0" borderId="8" xfId="0" applyFont="1" applyFill="1" applyBorder="1" applyAlignment="1">
      <alignment horizontal="right" wrapText="1"/>
    </xf>
    <xf numFmtId="39" fontId="10" fillId="0" borderId="0" xfId="15" applyNumberFormat="1" applyFont="1" applyFill="1" applyBorder="1" applyAlignment="1">
      <alignment horizontal="center"/>
    </xf>
    <xf numFmtId="39" fontId="9" fillId="0" borderId="0" xfId="15" applyNumberFormat="1" applyFont="1" applyFill="1" applyBorder="1" applyAlignment="1">
      <alignment horizontal="center"/>
    </xf>
    <xf numFmtId="39" fontId="10" fillId="0" borderId="13" xfId="15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10" fillId="3" borderId="0" xfId="15" applyNumberFormat="1" applyFont="1" applyFill="1" applyAlignment="1">
      <alignment/>
    </xf>
    <xf numFmtId="165" fontId="0" fillId="0" borderId="0" xfId="15" applyNumberFormat="1" applyAlignment="1">
      <alignment/>
    </xf>
    <xf numFmtId="3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43" fontId="7" fillId="0" borderId="0" xfId="15" applyFont="1" applyAlignment="1">
      <alignment/>
    </xf>
    <xf numFmtId="0" fontId="15" fillId="0" borderId="8" xfId="0" applyFont="1" applyFill="1" applyBorder="1" applyAlignment="1">
      <alignment horizontal="left" wrapText="1"/>
    </xf>
    <xf numFmtId="3" fontId="14" fillId="0" borderId="34" xfId="0" applyNumberFormat="1" applyFont="1" applyBorder="1" applyAlignment="1">
      <alignment/>
    </xf>
    <xf numFmtId="3" fontId="14" fillId="0" borderId="25" xfId="15" applyNumberFormat="1" applyFont="1" applyFill="1" applyBorder="1" applyAlignment="1">
      <alignment/>
    </xf>
    <xf numFmtId="3" fontId="14" fillId="0" borderId="25" xfId="17" applyNumberFormat="1" applyFont="1" applyFill="1" applyBorder="1" applyAlignment="1">
      <alignment vertical="center"/>
    </xf>
    <xf numFmtId="3" fontId="15" fillId="0" borderId="34" xfId="0" applyNumberFormat="1" applyFont="1" applyFill="1" applyBorder="1" applyAlignment="1">
      <alignment horizontal="right"/>
    </xf>
    <xf numFmtId="3" fontId="14" fillId="0" borderId="25" xfId="0" applyNumberFormat="1" applyFont="1" applyFill="1" applyBorder="1" applyAlignment="1">
      <alignment/>
    </xf>
    <xf numFmtId="3" fontId="14" fillId="0" borderId="35" xfId="0" applyNumberFormat="1" applyFont="1" applyBorder="1" applyAlignment="1">
      <alignment/>
    </xf>
    <xf numFmtId="3" fontId="15" fillId="0" borderId="35" xfId="0" applyNumberFormat="1" applyFont="1" applyFill="1" applyBorder="1" applyAlignment="1">
      <alignment horizontal="right"/>
    </xf>
    <xf numFmtId="3" fontId="14" fillId="0" borderId="35" xfId="15" applyNumberFormat="1" applyFont="1" applyFill="1" applyBorder="1" applyAlignment="1">
      <alignment/>
    </xf>
    <xf numFmtId="0" fontId="15" fillId="0" borderId="36" xfId="0" applyFont="1" applyFill="1" applyBorder="1" applyAlignment="1">
      <alignment wrapText="1"/>
    </xf>
    <xf numFmtId="3" fontId="14" fillId="0" borderId="37" xfId="0" applyNumberFormat="1" applyFont="1" applyBorder="1" applyAlignment="1">
      <alignment/>
    </xf>
    <xf numFmtId="3" fontId="14" fillId="0" borderId="36" xfId="15" applyNumberFormat="1" applyFont="1" applyFill="1" applyBorder="1" applyAlignment="1">
      <alignment/>
    </xf>
    <xf numFmtId="3" fontId="14" fillId="0" borderId="37" xfId="17" applyNumberFormat="1" applyFont="1" applyFill="1" applyBorder="1" applyAlignment="1">
      <alignment vertical="center"/>
    </xf>
    <xf numFmtId="3" fontId="15" fillId="0" borderId="37" xfId="0" applyNumberFormat="1" applyFont="1" applyFill="1" applyBorder="1" applyAlignment="1">
      <alignment horizontal="right"/>
    </xf>
    <xf numFmtId="3" fontId="14" fillId="0" borderId="36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wrapText="1"/>
    </xf>
    <xf numFmtId="3" fontId="10" fillId="0" borderId="0" xfId="15" applyNumberFormat="1" applyFont="1" applyFill="1" applyBorder="1" applyAlignment="1">
      <alignment/>
    </xf>
    <xf numFmtId="0" fontId="22" fillId="0" borderId="0" xfId="24" applyFont="1" applyBorder="1" applyAlignment="1">
      <alignment horizontal="center"/>
      <protection/>
    </xf>
    <xf numFmtId="0" fontId="23" fillId="0" borderId="0" xfId="24" applyFont="1">
      <alignment/>
      <protection/>
    </xf>
    <xf numFmtId="0" fontId="24" fillId="0" borderId="0" xfId="24" applyFont="1" applyBorder="1" applyAlignment="1">
      <alignment horizontal="center" vertical="top"/>
      <protection/>
    </xf>
    <xf numFmtId="0" fontId="25" fillId="0" borderId="38" xfId="24" applyFont="1" applyBorder="1" applyAlignment="1">
      <alignment horizontal="center"/>
      <protection/>
    </xf>
    <xf numFmtId="0" fontId="25" fillId="0" borderId="38" xfId="24" applyFont="1" applyBorder="1">
      <alignment/>
      <protection/>
    </xf>
    <xf numFmtId="6" fontId="25" fillId="0" borderId="38" xfId="24" applyNumberFormat="1" applyFont="1" applyBorder="1" applyAlignment="1">
      <alignment horizontal="center"/>
      <protection/>
    </xf>
    <xf numFmtId="6" fontId="25" fillId="0" borderId="39" xfId="24" applyNumberFormat="1" applyFont="1" applyBorder="1" applyAlignment="1">
      <alignment horizontal="center"/>
      <protection/>
    </xf>
    <xf numFmtId="0" fontId="25" fillId="0" borderId="39" xfId="24" applyFont="1" applyBorder="1" applyAlignment="1">
      <alignment horizontal="center"/>
      <protection/>
    </xf>
    <xf numFmtId="0" fontId="25" fillId="0" borderId="0" xfId="24" applyFont="1" applyBorder="1" applyAlignment="1">
      <alignment horizontal="center"/>
      <protection/>
    </xf>
    <xf numFmtId="0" fontId="25" fillId="0" borderId="0" xfId="24" applyFont="1">
      <alignment/>
      <protection/>
    </xf>
    <xf numFmtId="0" fontId="25" fillId="0" borderId="40" xfId="24" applyFont="1" applyBorder="1" applyAlignment="1">
      <alignment horizontal="center" vertical="top"/>
      <protection/>
    </xf>
    <xf numFmtId="0" fontId="25" fillId="0" borderId="40" xfId="24" applyFont="1" applyBorder="1" applyAlignment="1">
      <alignment vertical="top"/>
      <protection/>
    </xf>
    <xf numFmtId="6" fontId="25" fillId="0" borderId="40" xfId="24" applyNumberFormat="1" applyFont="1" applyBorder="1" applyAlignment="1">
      <alignment horizontal="center" vertical="top"/>
      <protection/>
    </xf>
    <xf numFmtId="6" fontId="25" fillId="0" borderId="41" xfId="24" applyNumberFormat="1" applyFont="1" applyBorder="1" applyAlignment="1">
      <alignment horizontal="center" vertical="top"/>
      <protection/>
    </xf>
    <xf numFmtId="0" fontId="25" fillId="0" borderId="41" xfId="24" applyFont="1" applyBorder="1" applyAlignment="1">
      <alignment horizontal="center" vertical="top"/>
      <protection/>
    </xf>
    <xf numFmtId="0" fontId="25" fillId="0" borderId="0" xfId="24" applyFont="1" applyBorder="1" applyAlignment="1">
      <alignment horizontal="center" vertical="top"/>
      <protection/>
    </xf>
    <xf numFmtId="0" fontId="25" fillId="0" borderId="0" xfId="24" applyFont="1" applyAlignment="1">
      <alignment vertical="top"/>
      <protection/>
    </xf>
    <xf numFmtId="0" fontId="26" fillId="0" borderId="32" xfId="22" applyFont="1" applyFill="1" applyBorder="1" applyAlignment="1">
      <alignment horizontal="center" wrapText="1"/>
      <protection/>
    </xf>
    <xf numFmtId="0" fontId="30" fillId="0" borderId="0" xfId="0" applyFont="1" applyBorder="1" applyAlignment="1">
      <alignment horizontal="center"/>
    </xf>
    <xf numFmtId="0" fontId="26" fillId="0" borderId="42" xfId="22" applyFont="1" applyFill="1" applyBorder="1" applyAlignment="1">
      <alignment wrapText="1"/>
      <protection/>
    </xf>
    <xf numFmtId="6" fontId="26" fillId="0" borderId="42" xfId="22" applyNumberFormat="1" applyFont="1" applyFill="1" applyBorder="1" applyAlignment="1">
      <alignment horizontal="right" wrapText="1"/>
      <protection/>
    </xf>
    <xf numFmtId="6" fontId="27" fillId="0" borderId="42" xfId="17" applyNumberFormat="1" applyFont="1" applyBorder="1" applyAlignment="1">
      <alignment/>
    </xf>
    <xf numFmtId="2" fontId="25" fillId="0" borderId="42" xfId="17" applyNumberFormat="1" applyFont="1" applyBorder="1" applyAlignment="1">
      <alignment horizontal="center"/>
    </xf>
    <xf numFmtId="6" fontId="26" fillId="0" borderId="0" xfId="24" applyNumberFormat="1" applyFont="1">
      <alignment/>
      <protection/>
    </xf>
    <xf numFmtId="0" fontId="26" fillId="0" borderId="0" xfId="24" applyFont="1">
      <alignment/>
      <protection/>
    </xf>
    <xf numFmtId="0" fontId="26" fillId="0" borderId="42" xfId="22" applyFont="1" applyFill="1" applyBorder="1" applyAlignment="1">
      <alignment horizontal="center" wrapText="1"/>
      <protection/>
    </xf>
    <xf numFmtId="0" fontId="26" fillId="0" borderId="32" xfId="22" applyFont="1" applyFill="1" applyBorder="1" applyAlignment="1" quotePrefix="1">
      <alignment horizontal="center" wrapText="1"/>
      <protection/>
    </xf>
    <xf numFmtId="0" fontId="26" fillId="0" borderId="42" xfId="22" applyFont="1" applyFill="1" applyBorder="1" applyAlignment="1" quotePrefix="1">
      <alignment horizontal="center" wrapText="1"/>
      <protection/>
    </xf>
    <xf numFmtId="0" fontId="27" fillId="0" borderId="0" xfId="24" applyFont="1">
      <alignment/>
      <protection/>
    </xf>
    <xf numFmtId="0" fontId="25" fillId="0" borderId="0" xfId="24" applyFont="1" applyAlignment="1">
      <alignment horizontal="center"/>
      <protection/>
    </xf>
    <xf numFmtId="165" fontId="27" fillId="0" borderId="29" xfId="15" applyNumberFormat="1" applyFont="1" applyBorder="1" applyAlignment="1">
      <alignment/>
    </xf>
    <xf numFmtId="165" fontId="27" fillId="0" borderId="43" xfId="15" applyNumberFormat="1" applyFont="1" applyBorder="1" applyAlignment="1">
      <alignment/>
    </xf>
    <xf numFmtId="165" fontId="27" fillId="0" borderId="44" xfId="15" applyNumberFormat="1" applyFont="1" applyBorder="1" applyAlignment="1">
      <alignment/>
    </xf>
    <xf numFmtId="165" fontId="27" fillId="0" borderId="31" xfId="15" applyNumberFormat="1" applyFont="1" applyBorder="1" applyAlignment="1">
      <alignment/>
    </xf>
    <xf numFmtId="165" fontId="27" fillId="0" borderId="45" xfId="15" applyNumberFormat="1" applyFont="1" applyBorder="1" applyAlignment="1">
      <alignment/>
    </xf>
    <xf numFmtId="165" fontId="27" fillId="0" borderId="46" xfId="15" applyNumberFormat="1" applyFont="1" applyBorder="1" applyAlignment="1">
      <alignment/>
    </xf>
    <xf numFmtId="165" fontId="27" fillId="0" borderId="0" xfId="15" applyNumberFormat="1" applyFont="1" applyBorder="1" applyAlignment="1">
      <alignment/>
    </xf>
    <xf numFmtId="0" fontId="10" fillId="0" borderId="0" xfId="24" applyFont="1">
      <alignment/>
      <protection/>
    </xf>
    <xf numFmtId="0" fontId="26" fillId="0" borderId="0" xfId="24" applyFont="1" applyAlignment="1">
      <alignment horizontal="center"/>
      <protection/>
    </xf>
    <xf numFmtId="165" fontId="26" fillId="0" borderId="0" xfId="15" applyNumberFormat="1" applyFont="1" applyAlignment="1">
      <alignment/>
    </xf>
    <xf numFmtId="0" fontId="2" fillId="0" borderId="0" xfId="24">
      <alignment/>
      <protection/>
    </xf>
    <xf numFmtId="174" fontId="25" fillId="0" borderId="42" xfId="17" applyNumberFormat="1" applyFont="1" applyBorder="1" applyAlignment="1">
      <alignment horizontal="center"/>
    </xf>
    <xf numFmtId="1" fontId="9" fillId="0" borderId="0" xfId="25" applyNumberFormat="1" applyFont="1" applyBorder="1" applyAlignment="1">
      <alignment horizontal="center"/>
    </xf>
    <xf numFmtId="1" fontId="30" fillId="0" borderId="0" xfId="25" applyNumberFormat="1" applyFont="1" applyBorder="1" applyAlignment="1">
      <alignment horizontal="center"/>
    </xf>
    <xf numFmtId="10" fontId="30" fillId="0" borderId="0" xfId="25" applyNumberFormat="1" applyFont="1" applyBorder="1" applyAlignment="1">
      <alignment horizontal="center" wrapText="1"/>
    </xf>
    <xf numFmtId="0" fontId="30" fillId="0" borderId="4" xfId="0" applyFont="1" applyBorder="1" applyAlignment="1">
      <alignment horizontal="center"/>
    </xf>
    <xf numFmtId="1" fontId="30" fillId="0" borderId="4" xfId="25" applyNumberFormat="1" applyFont="1" applyBorder="1" applyAlignment="1">
      <alignment horizontal="center"/>
    </xf>
    <xf numFmtId="49" fontId="20" fillId="0" borderId="47" xfId="0" applyNumberFormat="1" applyFont="1" applyBorder="1" applyAlignment="1">
      <alignment horizontal="center"/>
    </xf>
    <xf numFmtId="0" fontId="21" fillId="0" borderId="47" xfId="0" applyFont="1" applyFill="1" applyBorder="1" applyAlignment="1">
      <alignment wrapText="1"/>
    </xf>
    <xf numFmtId="39" fontId="10" fillId="0" borderId="47" xfId="15" applyNumberFormat="1" applyFont="1" applyFill="1" applyBorder="1" applyAlignment="1">
      <alignment horizontal="center"/>
    </xf>
    <xf numFmtId="0" fontId="21" fillId="0" borderId="26" xfId="0" applyFont="1" applyFill="1" applyBorder="1" applyAlignment="1">
      <alignment wrapText="1"/>
    </xf>
    <xf numFmtId="39" fontId="10" fillId="0" borderId="26" xfId="15" applyNumberFormat="1" applyFont="1" applyFill="1" applyBorder="1" applyAlignment="1">
      <alignment horizontal="center"/>
    </xf>
    <xf numFmtId="0" fontId="21" fillId="0" borderId="26" xfId="0" applyFont="1" applyFill="1" applyBorder="1" applyAlignment="1">
      <alignment horizontal="right" wrapText="1"/>
    </xf>
    <xf numFmtId="39" fontId="9" fillId="0" borderId="26" xfId="15" applyNumberFormat="1" applyFont="1" applyFill="1" applyBorder="1" applyAlignment="1">
      <alignment horizontal="center"/>
    </xf>
    <xf numFmtId="49" fontId="20" fillId="0" borderId="48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0" fontId="14" fillId="0" borderId="0" xfId="0" applyFont="1" applyAlignment="1">
      <alignment/>
    </xf>
    <xf numFmtId="49" fontId="14" fillId="0" borderId="0" xfId="0" applyNumberFormat="1" applyFont="1" applyFill="1" applyBorder="1" applyAlignment="1">
      <alignment/>
    </xf>
    <xf numFmtId="0" fontId="32" fillId="0" borderId="0" xfId="21" applyFont="1">
      <alignment/>
      <protection/>
    </xf>
    <xf numFmtId="0" fontId="33" fillId="0" borderId="0" xfId="21" applyFont="1" applyBorder="1" applyAlignment="1">
      <alignment horizontal="center" vertical="top"/>
      <protection/>
    </xf>
    <xf numFmtId="0" fontId="24" fillId="0" borderId="0" xfId="21" applyFont="1" applyBorder="1" applyAlignment="1">
      <alignment horizontal="center" vertical="top"/>
      <protection/>
    </xf>
    <xf numFmtId="0" fontId="23" fillId="0" borderId="0" xfId="21" applyFont="1">
      <alignment/>
      <protection/>
    </xf>
    <xf numFmtId="0" fontId="25" fillId="0" borderId="38" xfId="21" applyFont="1" applyBorder="1" applyAlignment="1">
      <alignment horizontal="center"/>
      <protection/>
    </xf>
    <xf numFmtId="0" fontId="25" fillId="0" borderId="38" xfId="21" applyFont="1" applyBorder="1">
      <alignment/>
      <protection/>
    </xf>
    <xf numFmtId="0" fontId="25" fillId="0" borderId="39" xfId="21" applyFont="1" applyBorder="1" applyAlignment="1">
      <alignment horizontal="center"/>
      <protection/>
    </xf>
    <xf numFmtId="0" fontId="25" fillId="0" borderId="0" xfId="21" applyFont="1">
      <alignment/>
      <protection/>
    </xf>
    <xf numFmtId="0" fontId="25" fillId="0" borderId="40" xfId="21" applyFont="1" applyBorder="1" applyAlignment="1">
      <alignment horizontal="center" vertical="top"/>
      <protection/>
    </xf>
    <xf numFmtId="0" fontId="25" fillId="0" borderId="40" xfId="21" applyFont="1" applyBorder="1" applyAlignment="1">
      <alignment vertical="top"/>
      <protection/>
    </xf>
    <xf numFmtId="0" fontId="25" fillId="0" borderId="41" xfId="21" applyFont="1" applyBorder="1" applyAlignment="1">
      <alignment horizontal="center" vertical="top"/>
      <protection/>
    </xf>
    <xf numFmtId="0" fontId="25" fillId="0" borderId="0" xfId="21" applyFont="1" applyAlignment="1">
      <alignment vertical="top"/>
      <protection/>
    </xf>
    <xf numFmtId="0" fontId="11" fillId="0" borderId="32" xfId="22" applyFont="1" applyFill="1" applyBorder="1" applyAlignment="1">
      <alignment horizontal="center" wrapText="1"/>
      <protection/>
    </xf>
    <xf numFmtId="0" fontId="11" fillId="0" borderId="42" xfId="22" applyFont="1" applyFill="1" applyBorder="1" applyAlignment="1">
      <alignment wrapText="1"/>
      <protection/>
    </xf>
    <xf numFmtId="2" fontId="9" fillId="0" borderId="42" xfId="17" applyNumberFormat="1" applyFont="1" applyBorder="1" applyAlignment="1">
      <alignment horizontal="center"/>
    </xf>
    <xf numFmtId="0" fontId="26" fillId="0" borderId="0" xfId="21" applyFont="1">
      <alignment/>
      <protection/>
    </xf>
    <xf numFmtId="0" fontId="11" fillId="0" borderId="42" xfId="22" applyFont="1" applyFill="1" applyBorder="1" applyAlignment="1">
      <alignment horizontal="center" wrapText="1"/>
      <protection/>
    </xf>
    <xf numFmtId="0" fontId="11" fillId="0" borderId="32" xfId="22" applyFont="1" applyFill="1" applyBorder="1" applyAlignment="1" quotePrefix="1">
      <alignment horizontal="center" wrapText="1"/>
      <protection/>
    </xf>
    <xf numFmtId="0" fontId="11" fillId="0" borderId="42" xfId="22" applyFont="1" applyFill="1" applyBorder="1" applyAlignment="1" quotePrefix="1">
      <alignment horizontal="center" wrapText="1"/>
      <protection/>
    </xf>
    <xf numFmtId="0" fontId="26" fillId="0" borderId="0" xfId="21" applyFont="1" applyAlignment="1">
      <alignment horizontal="center"/>
      <protection/>
    </xf>
    <xf numFmtId="167" fontId="20" fillId="0" borderId="0" xfId="21" applyNumberFormat="1" applyFont="1" applyAlignment="1">
      <alignment horizontal="left"/>
      <protection/>
    </xf>
    <xf numFmtId="0" fontId="20" fillId="0" borderId="0" xfId="21" applyFont="1">
      <alignment/>
      <protection/>
    </xf>
    <xf numFmtId="0" fontId="22" fillId="0" borderId="0" xfId="24" applyFont="1" applyBorder="1" applyAlignment="1">
      <alignment horizontal="center"/>
      <protection/>
    </xf>
    <xf numFmtId="0" fontId="24" fillId="0" borderId="0" xfId="24" applyFont="1" applyBorder="1" applyAlignment="1">
      <alignment horizontal="center" vertical="top"/>
      <protection/>
    </xf>
    <xf numFmtId="0" fontId="25" fillId="0" borderId="38" xfId="24" applyFont="1" applyBorder="1" applyAlignment="1">
      <alignment horizontal="center" wrapText="1"/>
      <protection/>
    </xf>
    <xf numFmtId="0" fontId="2" fillId="0" borderId="40" xfId="24" applyBorder="1" applyAlignment="1">
      <alignment horizontal="center" wrapText="1"/>
      <protection/>
    </xf>
    <xf numFmtId="0" fontId="17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1" fillId="0" borderId="0" xfId="21" applyFont="1" applyBorder="1" applyAlignment="1">
      <alignment horizontal="center"/>
      <protection/>
    </xf>
    <xf numFmtId="0" fontId="33" fillId="0" borderId="0" xfId="21" applyFont="1" applyBorder="1" applyAlignment="1">
      <alignment horizontal="center" vertical="top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p_loss_reserves_06_rev5_16" xfId="21"/>
    <cellStyle name="Normal_Sheet1" xfId="22"/>
    <cellStyle name="Normal_Tbl_2004LossRSVratios" xfId="23"/>
    <cellStyle name="Normal_UEPRsvRatio2008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6" sqref="A6"/>
    </sheetView>
  </sheetViews>
  <sheetFormatPr defaultColWidth="9.140625" defaultRowHeight="12.75"/>
  <cols>
    <col min="1" max="1" width="21.57421875" style="0" customWidth="1"/>
    <col min="2" max="2" width="17.57421875" style="0" customWidth="1"/>
    <col min="3" max="3" width="20.8515625" style="0" customWidth="1"/>
    <col min="4" max="4" width="20.7109375" style="0" customWidth="1"/>
    <col min="5" max="5" width="15.140625" style="0" customWidth="1"/>
    <col min="6" max="6" width="12.57421875" style="0" customWidth="1"/>
  </cols>
  <sheetData>
    <row r="1" ht="12.75">
      <c r="A1" t="s">
        <v>29</v>
      </c>
    </row>
    <row r="2" ht="12.75">
      <c r="F2" s="1" t="s">
        <v>8</v>
      </c>
    </row>
    <row r="3" spans="2:6" ht="12.75">
      <c r="B3" s="1" t="s">
        <v>1</v>
      </c>
      <c r="C3" s="1" t="s">
        <v>2</v>
      </c>
      <c r="D3" s="1" t="s">
        <v>19</v>
      </c>
      <c r="E3" s="1" t="s">
        <v>6</v>
      </c>
      <c r="F3" s="1" t="s">
        <v>40</v>
      </c>
    </row>
    <row r="4" spans="2:6" ht="12.75">
      <c r="B4" s="1">
        <v>2004</v>
      </c>
      <c r="C4" s="1">
        <v>2004</v>
      </c>
      <c r="D4" s="1">
        <v>2003</v>
      </c>
      <c r="E4" s="1" t="s">
        <v>33</v>
      </c>
      <c r="F4" s="1" t="s">
        <v>14</v>
      </c>
    </row>
    <row r="5" spans="1:6" ht="12.75">
      <c r="A5" t="s">
        <v>0</v>
      </c>
      <c r="B5" t="s">
        <v>30</v>
      </c>
      <c r="C5" s="1" t="s">
        <v>32</v>
      </c>
      <c r="D5" t="s">
        <v>31</v>
      </c>
      <c r="E5" t="s">
        <v>34</v>
      </c>
      <c r="F5" s="1" t="s">
        <v>15</v>
      </c>
    </row>
    <row r="6" spans="1:6" ht="12.75">
      <c r="A6" s="2" t="s">
        <v>4</v>
      </c>
      <c r="B6" s="2" t="s">
        <v>35</v>
      </c>
      <c r="C6" s="2" t="s">
        <v>36</v>
      </c>
      <c r="D6" s="2" t="s">
        <v>37</v>
      </c>
      <c r="E6" s="2" t="s">
        <v>37</v>
      </c>
      <c r="F6" s="2" t="s">
        <v>4</v>
      </c>
    </row>
    <row r="7" spans="1:6" ht="12.75">
      <c r="A7" t="s">
        <v>5</v>
      </c>
      <c r="E7">
        <f>C7+D7</f>
        <v>0</v>
      </c>
      <c r="F7" t="e">
        <f>E7/B7</f>
        <v>#DIV/0!</v>
      </c>
    </row>
    <row r="8" ht="12.75">
      <c r="A8" t="s">
        <v>27</v>
      </c>
    </row>
    <row r="9" ht="12.75">
      <c r="A9" t="s">
        <v>28</v>
      </c>
    </row>
    <row r="10" ht="12.75">
      <c r="A10" t="s">
        <v>38</v>
      </c>
    </row>
    <row r="31" ht="12.75">
      <c r="A31" t="s">
        <v>39</v>
      </c>
    </row>
  </sheetData>
  <printOptions/>
  <pageMargins left="0.75" right="0.75" top="1" bottom="1" header="0.5" footer="0.5"/>
  <pageSetup horizontalDpi="1200" verticalDpi="1200" orientation="portrait" scale="82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202" workbookViewId="0" topLeftCell="A1">
      <selection activeCell="D2" sqref="D2"/>
    </sheetView>
  </sheetViews>
  <sheetFormatPr defaultColWidth="9.140625" defaultRowHeight="12.75"/>
  <cols>
    <col min="1" max="2" width="14.00390625" style="4" customWidth="1"/>
    <col min="3" max="3" width="15.00390625" style="9" bestFit="1" customWidth="1"/>
    <col min="4" max="4" width="14.00390625" style="9" customWidth="1"/>
    <col min="5" max="16384" width="9.140625" style="4" customWidth="1"/>
  </cols>
  <sheetData>
    <row r="1" spans="1:4" ht="13.5" customHeight="1">
      <c r="A1" s="3" t="s">
        <v>66</v>
      </c>
      <c r="B1" s="3" t="s">
        <v>67</v>
      </c>
      <c r="C1" s="7" t="s">
        <v>69</v>
      </c>
      <c r="D1" s="7" t="s">
        <v>71</v>
      </c>
    </row>
    <row r="2" spans="1:4" ht="13.5" customHeight="1">
      <c r="A2" s="5" t="s">
        <v>76</v>
      </c>
      <c r="B2" s="5" t="s">
        <v>41</v>
      </c>
      <c r="C2" s="8">
        <v>390362973</v>
      </c>
      <c r="D2" s="8">
        <v>23674553</v>
      </c>
    </row>
    <row r="3" spans="1:4" ht="13.5" customHeight="1">
      <c r="A3" s="5" t="s">
        <v>77</v>
      </c>
      <c r="B3" s="5" t="s">
        <v>42</v>
      </c>
      <c r="C3" s="8">
        <v>297999134</v>
      </c>
      <c r="D3" s="8">
        <v>23011829</v>
      </c>
    </row>
    <row r="4" spans="1:4" ht="13.5" customHeight="1">
      <c r="A4" s="5" t="s">
        <v>78</v>
      </c>
      <c r="B4" s="5" t="s">
        <v>43</v>
      </c>
      <c r="C4" s="8">
        <v>69424827</v>
      </c>
      <c r="D4" s="8">
        <v>11488670</v>
      </c>
    </row>
    <row r="5" spans="1:4" ht="13.5" customHeight="1">
      <c r="A5" s="5" t="s">
        <v>79</v>
      </c>
      <c r="B5" s="5" t="s">
        <v>44</v>
      </c>
      <c r="C5" s="8">
        <v>1651920187</v>
      </c>
      <c r="D5" s="8">
        <v>320042271</v>
      </c>
    </row>
    <row r="6" spans="1:4" ht="13.5" customHeight="1">
      <c r="A6" s="5" t="s">
        <v>80</v>
      </c>
      <c r="B6" s="5" t="s">
        <v>45</v>
      </c>
      <c r="C6" s="8">
        <v>905867612</v>
      </c>
      <c r="D6" s="8">
        <v>198676518</v>
      </c>
    </row>
    <row r="7" spans="1:4" ht="13.5" customHeight="1">
      <c r="A7" s="5" t="s">
        <v>81</v>
      </c>
      <c r="B7" s="5" t="s">
        <v>46</v>
      </c>
      <c r="C7" s="8">
        <v>2514489061</v>
      </c>
      <c r="D7" s="8">
        <v>1210854942</v>
      </c>
    </row>
    <row r="8" spans="1:4" ht="13.5" customHeight="1">
      <c r="A8" s="5" t="s">
        <v>82</v>
      </c>
      <c r="B8" s="5" t="s">
        <v>47</v>
      </c>
      <c r="C8" s="8">
        <v>617172205</v>
      </c>
      <c r="D8" s="8">
        <v>2926964</v>
      </c>
    </row>
    <row r="9" spans="1:4" ht="13.5" customHeight="1">
      <c r="A9" s="5" t="s">
        <v>85</v>
      </c>
      <c r="B9" s="5" t="s">
        <v>48</v>
      </c>
      <c r="C9" s="8">
        <v>469622761</v>
      </c>
      <c r="D9" s="8">
        <v>41463892</v>
      </c>
    </row>
    <row r="10" spans="1:4" ht="13.5" customHeight="1">
      <c r="A10" s="5" t="s">
        <v>86</v>
      </c>
      <c r="B10" s="5" t="s">
        <v>49</v>
      </c>
      <c r="C10" s="8">
        <v>4778955</v>
      </c>
      <c r="D10" s="8">
        <v>133706</v>
      </c>
    </row>
    <row r="11" spans="1:4" ht="13.5" customHeight="1">
      <c r="A11" s="5" t="s">
        <v>87</v>
      </c>
      <c r="B11" s="5" t="s">
        <v>50</v>
      </c>
      <c r="C11" s="8">
        <v>1244467214</v>
      </c>
      <c r="D11" s="8">
        <v>480756754</v>
      </c>
    </row>
    <row r="12" spans="1:4" ht="13.5" customHeight="1">
      <c r="A12" s="5" t="s">
        <v>88</v>
      </c>
      <c r="B12" s="5" t="s">
        <v>51</v>
      </c>
      <c r="C12" s="8">
        <v>309014774</v>
      </c>
      <c r="D12" s="8">
        <v>29588785</v>
      </c>
    </row>
    <row r="13" spans="1:4" ht="13.5" customHeight="1">
      <c r="A13" s="5" t="s">
        <v>89</v>
      </c>
      <c r="B13" s="5" t="s">
        <v>52</v>
      </c>
      <c r="C13" s="8">
        <v>13726837545</v>
      </c>
      <c r="D13" s="8">
        <v>2936195602</v>
      </c>
    </row>
    <row r="14" spans="1:4" ht="13.5" customHeight="1">
      <c r="A14" s="5" t="s">
        <v>90</v>
      </c>
      <c r="B14" s="5" t="s">
        <v>53</v>
      </c>
      <c r="C14" s="8">
        <v>1891855483</v>
      </c>
      <c r="D14" s="8">
        <v>706390721</v>
      </c>
    </row>
    <row r="15" spans="1:4" ht="13.5" customHeight="1">
      <c r="A15" s="5" t="s">
        <v>91</v>
      </c>
      <c r="B15" s="5" t="s">
        <v>54</v>
      </c>
      <c r="C15" s="8">
        <v>5521000835</v>
      </c>
      <c r="D15" s="8">
        <v>954465956</v>
      </c>
    </row>
    <row r="16" spans="1:4" ht="13.5" customHeight="1">
      <c r="A16" s="5" t="s">
        <v>92</v>
      </c>
      <c r="B16" s="5" t="s">
        <v>55</v>
      </c>
      <c r="C16" s="8">
        <v>2250371070</v>
      </c>
      <c r="D16" s="8">
        <v>308665143</v>
      </c>
    </row>
    <row r="17" spans="1:4" ht="13.5" customHeight="1">
      <c r="A17" s="5" t="s">
        <v>93</v>
      </c>
      <c r="B17" s="5" t="s">
        <v>56</v>
      </c>
      <c r="C17" s="8">
        <v>340197412</v>
      </c>
      <c r="D17" s="8">
        <v>50056549</v>
      </c>
    </row>
    <row r="18" spans="1:4" ht="13.5" customHeight="1">
      <c r="A18" s="5" t="s">
        <v>94</v>
      </c>
      <c r="B18" s="5" t="s">
        <v>57</v>
      </c>
      <c r="C18" s="8">
        <v>96932451</v>
      </c>
      <c r="D18" s="8">
        <v>12348283</v>
      </c>
    </row>
    <row r="19" spans="1:4" ht="13.5" customHeight="1">
      <c r="A19" s="5" t="s">
        <v>95</v>
      </c>
      <c r="B19" s="5" t="s">
        <v>58</v>
      </c>
      <c r="C19" s="8">
        <v>154893995</v>
      </c>
      <c r="D19" s="8">
        <v>18200799</v>
      </c>
    </row>
    <row r="20" spans="1:4" ht="13.5" customHeight="1">
      <c r="A20" s="5" t="s">
        <v>96</v>
      </c>
      <c r="B20" s="5" t="s">
        <v>59</v>
      </c>
      <c r="C20" s="8">
        <v>129825762</v>
      </c>
      <c r="D20" s="8">
        <v>14225926</v>
      </c>
    </row>
    <row r="21" spans="1:4" ht="13.5" customHeight="1">
      <c r="A21" s="5" t="s">
        <v>97</v>
      </c>
      <c r="B21" s="5" t="s">
        <v>60</v>
      </c>
      <c r="C21" s="8">
        <v>476215409</v>
      </c>
      <c r="D21" s="8">
        <v>45464017</v>
      </c>
    </row>
    <row r="22" spans="1:4" ht="13.5" customHeight="1">
      <c r="A22" s="5" t="s">
        <v>98</v>
      </c>
      <c r="B22" s="5" t="s">
        <v>61</v>
      </c>
      <c r="C22" s="8">
        <v>6633691</v>
      </c>
      <c r="D22" s="8">
        <v>805207</v>
      </c>
    </row>
    <row r="23" spans="1:4" ht="13.5" customHeight="1">
      <c r="A23" s="5" t="s">
        <v>99</v>
      </c>
      <c r="B23" s="5" t="s">
        <v>62</v>
      </c>
      <c r="C23" s="8">
        <v>30202964</v>
      </c>
      <c r="D23" s="8">
        <v>2162724</v>
      </c>
    </row>
    <row r="24" spans="1:4" ht="13.5" customHeight="1">
      <c r="A24" s="5" t="s">
        <v>100</v>
      </c>
      <c r="B24" s="5" t="s">
        <v>63</v>
      </c>
      <c r="C24" s="8">
        <v>22275030</v>
      </c>
      <c r="D24" s="8">
        <v>535104</v>
      </c>
    </row>
    <row r="25" spans="1:4" ht="13.5" customHeight="1">
      <c r="A25" s="5" t="s">
        <v>101</v>
      </c>
      <c r="B25" s="5" t="s">
        <v>64</v>
      </c>
      <c r="C25" s="8">
        <v>674067299</v>
      </c>
      <c r="D25" s="8">
        <v>28059158</v>
      </c>
    </row>
    <row r="26" spans="1:4" ht="13.5" customHeight="1">
      <c r="A26" s="5" t="s">
        <v>102</v>
      </c>
      <c r="B26" s="5" t="s">
        <v>65</v>
      </c>
      <c r="C26" s="8">
        <v>63256933903</v>
      </c>
      <c r="D26" s="8">
        <v>9414008703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202" workbookViewId="0" topLeftCell="A1">
      <selection activeCell="A1" sqref="A1"/>
    </sheetView>
  </sheetViews>
  <sheetFormatPr defaultColWidth="9.140625" defaultRowHeight="12.75"/>
  <cols>
    <col min="1" max="4" width="14.00390625" style="4" customWidth="1"/>
    <col min="5" max="16384" width="9.140625" style="4" customWidth="1"/>
  </cols>
  <sheetData>
    <row r="1" spans="1:4" ht="13.5" customHeight="1">
      <c r="A1" s="3" t="s">
        <v>66</v>
      </c>
      <c r="B1" s="3" t="s">
        <v>67</v>
      </c>
      <c r="C1" s="3" t="s">
        <v>68</v>
      </c>
      <c r="D1" s="3" t="s">
        <v>70</v>
      </c>
    </row>
    <row r="2" spans="1:4" ht="13.5" customHeight="1">
      <c r="A2" s="5" t="s">
        <v>76</v>
      </c>
      <c r="B2" s="5" t="s">
        <v>41</v>
      </c>
      <c r="C2" s="6">
        <v>328520405</v>
      </c>
      <c r="D2" s="6">
        <v>11456260</v>
      </c>
    </row>
    <row r="3" spans="1:4" ht="13.5" customHeight="1">
      <c r="A3" s="5" t="s">
        <v>77</v>
      </c>
      <c r="B3" s="5" t="s">
        <v>42</v>
      </c>
      <c r="C3" s="6">
        <v>259507042</v>
      </c>
      <c r="D3" s="6">
        <v>19289238</v>
      </c>
    </row>
    <row r="4" spans="1:4" ht="13.5" customHeight="1">
      <c r="A4" s="5" t="s">
        <v>78</v>
      </c>
      <c r="B4" s="5" t="s">
        <v>43</v>
      </c>
      <c r="C4" s="6">
        <v>69115336</v>
      </c>
      <c r="D4" s="6">
        <v>7560457</v>
      </c>
    </row>
    <row r="5" spans="1:4" ht="13.5" customHeight="1">
      <c r="A5" s="5" t="s">
        <v>79</v>
      </c>
      <c r="B5" s="5" t="s">
        <v>44</v>
      </c>
      <c r="C5" s="6">
        <v>1728920108</v>
      </c>
      <c r="D5" s="6">
        <v>170422176</v>
      </c>
    </row>
    <row r="6" spans="1:4" ht="13.5" customHeight="1">
      <c r="A6" s="5" t="s">
        <v>80</v>
      </c>
      <c r="B6" s="5" t="s">
        <v>45</v>
      </c>
      <c r="C6" s="6">
        <v>855920142</v>
      </c>
      <c r="D6" s="6">
        <v>118740658</v>
      </c>
    </row>
    <row r="7" spans="1:4" ht="13.5" customHeight="1">
      <c r="A7" s="5" t="s">
        <v>81</v>
      </c>
      <c r="B7" s="5" t="s">
        <v>46</v>
      </c>
      <c r="C7" s="6">
        <v>708969604</v>
      </c>
      <c r="D7" s="6">
        <v>513745132</v>
      </c>
    </row>
    <row r="8" spans="1:4" ht="13.5" customHeight="1">
      <c r="A8" s="5" t="s">
        <v>82</v>
      </c>
      <c r="B8" s="5" t="s">
        <v>47</v>
      </c>
      <c r="C8" s="6">
        <v>69405813</v>
      </c>
      <c r="D8" s="6">
        <v>126167</v>
      </c>
    </row>
    <row r="9" spans="1:4" ht="13.5" customHeight="1">
      <c r="A9" s="5" t="s">
        <v>85</v>
      </c>
      <c r="B9" s="5" t="s">
        <v>48</v>
      </c>
      <c r="C9" s="6">
        <v>478297767</v>
      </c>
      <c r="D9" s="6">
        <v>29328825</v>
      </c>
    </row>
    <row r="10" spans="1:4" ht="13.5" customHeight="1">
      <c r="A10" s="5" t="s">
        <v>87</v>
      </c>
      <c r="B10" s="5" t="s">
        <v>50</v>
      </c>
      <c r="C10" s="6">
        <v>390310076</v>
      </c>
      <c r="D10" s="6">
        <v>232225198</v>
      </c>
    </row>
    <row r="11" spans="1:4" ht="13.5" customHeight="1">
      <c r="A11" s="5"/>
      <c r="B11" s="5"/>
      <c r="C11" s="6">
        <v>165791858.5022478</v>
      </c>
      <c r="D11" s="6">
        <v>98642206.63233013</v>
      </c>
    </row>
    <row r="12" spans="1:4" ht="13.5" customHeight="1">
      <c r="A12" s="5"/>
      <c r="B12" s="5"/>
      <c r="C12" s="6">
        <v>224518217.4977522</v>
      </c>
      <c r="D12" s="6">
        <v>133582991.36766985</v>
      </c>
    </row>
    <row r="13" spans="1:4" ht="13.5" customHeight="1">
      <c r="A13" s="5" t="s">
        <v>88</v>
      </c>
      <c r="B13" s="5" t="s">
        <v>51</v>
      </c>
      <c r="C13" s="6">
        <v>160729184</v>
      </c>
      <c r="D13" s="6">
        <v>10789596</v>
      </c>
    </row>
    <row r="14" spans="1:4" ht="13.5" customHeight="1">
      <c r="A14" s="5" t="s">
        <v>89</v>
      </c>
      <c r="B14" s="5" t="s">
        <v>52</v>
      </c>
      <c r="C14" s="6">
        <v>4904885001</v>
      </c>
      <c r="D14" s="6">
        <v>1605077066</v>
      </c>
    </row>
    <row r="15" spans="1:4" ht="13.5" customHeight="1">
      <c r="A15" s="5"/>
      <c r="B15" s="5"/>
      <c r="C15" s="6">
        <v>3508570608.7161446</v>
      </c>
      <c r="D15" s="6">
        <v>1148146433.064954</v>
      </c>
    </row>
    <row r="16" spans="1:4" ht="13.5" customHeight="1">
      <c r="A16" s="5"/>
      <c r="B16" s="5"/>
      <c r="C16" s="6">
        <v>1396314392.2838554</v>
      </c>
      <c r="D16" s="6">
        <v>456930632.935046</v>
      </c>
    </row>
    <row r="17" spans="1:4" ht="13.5" customHeight="1">
      <c r="A17" s="5" t="s">
        <v>90</v>
      </c>
      <c r="B17" s="5" t="s">
        <v>53</v>
      </c>
      <c r="C17" s="6">
        <v>565742101</v>
      </c>
      <c r="D17" s="6">
        <v>308079913</v>
      </c>
    </row>
    <row r="18" spans="1:4" ht="13.5" customHeight="1">
      <c r="A18" s="5"/>
      <c r="B18" s="5"/>
      <c r="C18" s="6">
        <v>538520517.0638244</v>
      </c>
      <c r="D18" s="6">
        <v>293256156.3873042</v>
      </c>
    </row>
    <row r="19" spans="1:4" ht="13.5" customHeight="1">
      <c r="A19" s="5"/>
      <c r="B19" s="5"/>
      <c r="C19" s="6">
        <v>27221583.936175607</v>
      </c>
      <c r="D19" s="6">
        <v>14823756.612695824</v>
      </c>
    </row>
    <row r="20" spans="1:4" ht="13.5" customHeight="1">
      <c r="A20" s="5" t="s">
        <v>91</v>
      </c>
      <c r="B20" s="5" t="s">
        <v>54</v>
      </c>
      <c r="C20" s="6">
        <v>5790476088</v>
      </c>
      <c r="D20" s="6">
        <v>486281954</v>
      </c>
    </row>
    <row r="21" spans="1:4" ht="13.5" customHeight="1">
      <c r="A21" s="5" t="s">
        <v>92</v>
      </c>
      <c r="B21" s="5" t="s">
        <v>55</v>
      </c>
      <c r="C21" s="6">
        <v>1185781348</v>
      </c>
      <c r="D21" s="6">
        <v>172569525</v>
      </c>
    </row>
    <row r="22" spans="1:4" ht="13.5" customHeight="1">
      <c r="A22" s="5" t="s">
        <v>93</v>
      </c>
      <c r="B22" s="5" t="s">
        <v>56</v>
      </c>
      <c r="C22" s="6">
        <v>4463490078</v>
      </c>
      <c r="D22" s="6">
        <v>57936994</v>
      </c>
    </row>
    <row r="23" spans="1:4" ht="13.5" customHeight="1">
      <c r="A23" s="5" t="s">
        <v>94</v>
      </c>
      <c r="B23" s="5" t="s">
        <v>57</v>
      </c>
      <c r="C23" s="6">
        <v>322693342</v>
      </c>
      <c r="D23" s="6">
        <v>7668209</v>
      </c>
    </row>
    <row r="24" spans="1:4" ht="13.5" customHeight="1">
      <c r="A24" s="5" t="s">
        <v>95</v>
      </c>
      <c r="B24" s="5" t="s">
        <v>58</v>
      </c>
      <c r="C24" s="6">
        <v>83277650</v>
      </c>
      <c r="D24" s="6">
        <v>16285993</v>
      </c>
    </row>
    <row r="25" spans="1:4" ht="13.5" customHeight="1">
      <c r="A25" s="5" t="s">
        <v>96</v>
      </c>
      <c r="B25" s="5" t="s">
        <v>59</v>
      </c>
      <c r="C25" s="6">
        <v>63587833</v>
      </c>
      <c r="D25" s="6">
        <v>6105840</v>
      </c>
    </row>
    <row r="26" spans="1:4" ht="13.5" customHeight="1">
      <c r="A26" s="5" t="s">
        <v>97</v>
      </c>
      <c r="B26" s="5" t="s">
        <v>60</v>
      </c>
      <c r="C26" s="6">
        <v>348971768</v>
      </c>
      <c r="D26" s="6">
        <v>61911217</v>
      </c>
    </row>
    <row r="27" spans="1:4" ht="13.5" customHeight="1">
      <c r="A27" s="5" t="s">
        <v>98</v>
      </c>
      <c r="B27" s="5" t="s">
        <v>61</v>
      </c>
      <c r="C27" s="6">
        <v>4615204</v>
      </c>
      <c r="D27" s="6">
        <v>845796</v>
      </c>
    </row>
    <row r="28" spans="1:4" ht="13.5" customHeight="1">
      <c r="A28" s="5" t="s">
        <v>99</v>
      </c>
      <c r="B28" s="5" t="s">
        <v>62</v>
      </c>
      <c r="C28" s="6">
        <v>15440782</v>
      </c>
      <c r="D28" s="6">
        <v>926152</v>
      </c>
    </row>
    <row r="29" spans="1:4" ht="13.5" customHeight="1">
      <c r="A29" s="5" t="s">
        <v>100</v>
      </c>
      <c r="B29" s="5" t="s">
        <v>63</v>
      </c>
      <c r="C29" s="6">
        <v>31930110</v>
      </c>
      <c r="D29" s="6">
        <v>81519</v>
      </c>
    </row>
    <row r="30" spans="1:4" ht="13.5" customHeight="1">
      <c r="A30" s="5" t="s">
        <v>101</v>
      </c>
      <c r="B30" s="5" t="s">
        <v>64</v>
      </c>
      <c r="C30" s="6">
        <v>277579272</v>
      </c>
      <c r="D30" s="6">
        <v>4526369</v>
      </c>
    </row>
    <row r="31" spans="1:4" ht="13.5" customHeight="1">
      <c r="A31" s="5" t="s">
        <v>102</v>
      </c>
      <c r="B31" s="5" t="s">
        <v>65</v>
      </c>
      <c r="C31" s="6">
        <v>33838496865</v>
      </c>
      <c r="D31" s="6">
        <v>4802247199</v>
      </c>
    </row>
    <row r="32" spans="3:4" ht="12.75">
      <c r="C32" s="4">
        <f>SUM(C2:C30)-C10-C14-C17</f>
        <v>23108166054</v>
      </c>
      <c r="D32" s="4">
        <f>SUM(D2:D30)-D10-D14-D17</f>
        <v>3841980254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202" workbookViewId="0" topLeftCell="A1">
      <selection activeCell="C1" sqref="C1"/>
    </sheetView>
  </sheetViews>
  <sheetFormatPr defaultColWidth="9.140625" defaultRowHeight="12.75"/>
  <cols>
    <col min="1" max="10" width="14.00390625" style="4" customWidth="1"/>
    <col min="11" max="16384" width="9.140625" style="4" customWidth="1"/>
  </cols>
  <sheetData>
    <row r="1" spans="1:10" ht="13.5" customHeight="1">
      <c r="A1" s="3" t="s">
        <v>66</v>
      </c>
      <c r="B1" s="3" t="s">
        <v>67</v>
      </c>
      <c r="C1" s="3" t="s">
        <v>68</v>
      </c>
      <c r="D1" s="3" t="s">
        <v>69</v>
      </c>
      <c r="E1" s="3" t="s">
        <v>70</v>
      </c>
      <c r="F1" s="3" t="s">
        <v>71</v>
      </c>
      <c r="G1" s="3" t="s">
        <v>72</v>
      </c>
      <c r="H1" s="3" t="s">
        <v>73</v>
      </c>
      <c r="I1" s="3" t="s">
        <v>74</v>
      </c>
      <c r="J1" s="3" t="s">
        <v>75</v>
      </c>
    </row>
    <row r="2" spans="1:10" ht="13.5" customHeight="1">
      <c r="A2" s="5" t="s">
        <v>76</v>
      </c>
      <c r="B2" s="5" t="s">
        <v>41</v>
      </c>
      <c r="C2" s="6">
        <v>328520405</v>
      </c>
      <c r="D2" s="6">
        <v>390362973</v>
      </c>
      <c r="E2" s="6">
        <v>11456260</v>
      </c>
      <c r="F2" s="6">
        <v>23674553</v>
      </c>
      <c r="G2" s="6">
        <v>330472292</v>
      </c>
      <c r="H2" s="6">
        <v>359516155</v>
      </c>
      <c r="I2" s="6">
        <v>14130261</v>
      </c>
      <c r="J2" s="6">
        <v>22110229</v>
      </c>
    </row>
    <row r="3" spans="1:10" ht="13.5" customHeight="1">
      <c r="A3" s="5" t="s">
        <v>77</v>
      </c>
      <c r="B3" s="5" t="s">
        <v>42</v>
      </c>
      <c r="C3" s="6">
        <v>259507042</v>
      </c>
      <c r="D3" s="6">
        <v>297999134</v>
      </c>
      <c r="E3" s="6">
        <v>19289238</v>
      </c>
      <c r="F3" s="6">
        <v>23011829</v>
      </c>
      <c r="G3" s="6">
        <v>207283263</v>
      </c>
      <c r="H3" s="6">
        <v>224697370</v>
      </c>
      <c r="I3" s="6">
        <v>20614605</v>
      </c>
      <c r="J3" s="6">
        <v>18695538</v>
      </c>
    </row>
    <row r="4" spans="1:10" ht="13.5" customHeight="1">
      <c r="A4" s="5" t="s">
        <v>78</v>
      </c>
      <c r="B4" s="5" t="s">
        <v>43</v>
      </c>
      <c r="C4" s="6">
        <v>69115336</v>
      </c>
      <c r="D4" s="6">
        <v>69424827</v>
      </c>
      <c r="E4" s="6">
        <v>7560457</v>
      </c>
      <c r="F4" s="6">
        <v>11488670</v>
      </c>
      <c r="G4" s="6">
        <v>86951863</v>
      </c>
      <c r="H4" s="6">
        <v>63919339</v>
      </c>
      <c r="I4" s="6">
        <v>9085702</v>
      </c>
      <c r="J4" s="6">
        <v>12283591</v>
      </c>
    </row>
    <row r="5" spans="1:10" ht="13.5" customHeight="1">
      <c r="A5" s="5" t="s">
        <v>79</v>
      </c>
      <c r="B5" s="5" t="s">
        <v>44</v>
      </c>
      <c r="C5" s="6">
        <v>1728920108</v>
      </c>
      <c r="D5" s="6">
        <v>1651920187</v>
      </c>
      <c r="E5" s="6">
        <v>170422176</v>
      </c>
      <c r="F5" s="6">
        <v>320042271</v>
      </c>
      <c r="G5" s="6">
        <v>3575626103</v>
      </c>
      <c r="H5" s="6">
        <v>2419177639</v>
      </c>
      <c r="I5" s="6">
        <v>237361362</v>
      </c>
      <c r="J5" s="6">
        <v>310117314</v>
      </c>
    </row>
    <row r="6" spans="1:10" ht="13.5" customHeight="1">
      <c r="A6" s="5" t="s">
        <v>80</v>
      </c>
      <c r="B6" s="5" t="s">
        <v>45</v>
      </c>
      <c r="C6" s="6">
        <v>855920142</v>
      </c>
      <c r="D6" s="6">
        <v>905867612</v>
      </c>
      <c r="E6" s="6">
        <v>118740658</v>
      </c>
      <c r="F6" s="6">
        <v>198676518</v>
      </c>
      <c r="G6" s="6">
        <v>926137158</v>
      </c>
      <c r="H6" s="6">
        <v>915017162</v>
      </c>
      <c r="I6" s="6">
        <v>116743336</v>
      </c>
      <c r="J6" s="6">
        <v>165309072</v>
      </c>
    </row>
    <row r="7" spans="1:10" ht="13.5" customHeight="1">
      <c r="A7" s="5" t="s">
        <v>81</v>
      </c>
      <c r="B7" s="5" t="s">
        <v>46</v>
      </c>
      <c r="C7" s="6">
        <v>708969604</v>
      </c>
      <c r="D7" s="6">
        <v>2514489061</v>
      </c>
      <c r="E7" s="6">
        <v>513745132</v>
      </c>
      <c r="F7" s="6">
        <v>1210854942</v>
      </c>
      <c r="G7" s="6">
        <v>761248227</v>
      </c>
      <c r="H7" s="6">
        <v>2507270494</v>
      </c>
      <c r="I7" s="6">
        <v>604574253</v>
      </c>
      <c r="J7" s="6">
        <v>1163763467</v>
      </c>
    </row>
    <row r="8" spans="1:10" ht="13.5" customHeight="1">
      <c r="A8" s="5" t="s">
        <v>82</v>
      </c>
      <c r="B8" s="5" t="s">
        <v>47</v>
      </c>
      <c r="C8" s="6">
        <v>69405813</v>
      </c>
      <c r="D8" s="6">
        <v>617172205</v>
      </c>
      <c r="E8" s="6">
        <v>126167</v>
      </c>
      <c r="F8" s="6">
        <v>2926964</v>
      </c>
      <c r="G8" s="6">
        <v>98679819</v>
      </c>
      <c r="H8" s="6">
        <v>578820799</v>
      </c>
      <c r="I8" s="6">
        <v>2770863</v>
      </c>
      <c r="J8" s="6">
        <v>4868377</v>
      </c>
    </row>
    <row r="9" spans="1:10" ht="13.5" customHeight="1">
      <c r="A9" s="5" t="s">
        <v>83</v>
      </c>
      <c r="B9" s="5" t="s">
        <v>84</v>
      </c>
      <c r="C9" s="6">
        <v>148844214</v>
      </c>
      <c r="D9" s="6">
        <v>197366195</v>
      </c>
      <c r="E9" s="6">
        <v>12903801</v>
      </c>
      <c r="F9" s="6">
        <v>15096864</v>
      </c>
      <c r="G9" s="6">
        <v>201465514</v>
      </c>
      <c r="H9" s="6">
        <v>187157851</v>
      </c>
      <c r="I9" s="6">
        <v>12163181</v>
      </c>
      <c r="J9" s="6">
        <v>11921564</v>
      </c>
    </row>
    <row r="10" spans="1:10" ht="13.5" customHeight="1">
      <c r="A10" s="5" t="s">
        <v>85</v>
      </c>
      <c r="B10" s="5" t="s">
        <v>48</v>
      </c>
      <c r="C10" s="6">
        <v>478297767</v>
      </c>
      <c r="D10" s="6">
        <v>469622761</v>
      </c>
      <c r="E10" s="6">
        <v>29328825</v>
      </c>
      <c r="F10" s="6">
        <v>41463892</v>
      </c>
      <c r="G10" s="6">
        <v>570349777</v>
      </c>
      <c r="H10" s="6">
        <v>504994306</v>
      </c>
      <c r="I10" s="6">
        <v>31867875</v>
      </c>
      <c r="J10" s="6">
        <v>39404313</v>
      </c>
    </row>
    <row r="11" spans="1:10" ht="13.5" customHeight="1">
      <c r="A11" s="5" t="s">
        <v>86</v>
      </c>
      <c r="B11" s="5" t="s">
        <v>49</v>
      </c>
      <c r="C11" s="6">
        <v>-3205187</v>
      </c>
      <c r="D11" s="6">
        <v>4778955</v>
      </c>
      <c r="E11" s="6">
        <v>-115977</v>
      </c>
      <c r="F11" s="6">
        <v>133706</v>
      </c>
      <c r="G11" s="6">
        <v>-4282768</v>
      </c>
      <c r="H11" s="6">
        <v>7652884</v>
      </c>
      <c r="I11" s="6">
        <v>-463552</v>
      </c>
      <c r="J11" s="6">
        <v>292568</v>
      </c>
    </row>
    <row r="12" spans="1:10" ht="13.5" customHeight="1">
      <c r="A12" s="5" t="s">
        <v>87</v>
      </c>
      <c r="B12" s="5" t="s">
        <v>50</v>
      </c>
      <c r="C12" s="6">
        <v>390310076</v>
      </c>
      <c r="D12" s="6">
        <v>1244467214</v>
      </c>
      <c r="E12" s="6">
        <v>232225198</v>
      </c>
      <c r="F12" s="6">
        <v>480756754</v>
      </c>
      <c r="G12" s="6">
        <v>412212688</v>
      </c>
      <c r="H12" s="6">
        <v>1153784187</v>
      </c>
      <c r="I12" s="6">
        <v>259194339</v>
      </c>
      <c r="J12" s="6">
        <v>466871469</v>
      </c>
    </row>
    <row r="13" spans="1:10" ht="13.5" customHeight="1">
      <c r="A13" s="5" t="s">
        <v>88</v>
      </c>
      <c r="B13" s="5" t="s">
        <v>51</v>
      </c>
      <c r="C13" s="6">
        <v>160729184</v>
      </c>
      <c r="D13" s="6">
        <v>309014774</v>
      </c>
      <c r="E13" s="6">
        <v>10789596</v>
      </c>
      <c r="F13" s="6">
        <v>29588785</v>
      </c>
      <c r="G13" s="6">
        <v>219949666</v>
      </c>
      <c r="H13" s="6">
        <v>267736631</v>
      </c>
      <c r="I13" s="6">
        <v>40124170</v>
      </c>
      <c r="J13" s="6">
        <v>47713269</v>
      </c>
    </row>
    <row r="14" spans="1:10" ht="13.5" customHeight="1">
      <c r="A14" s="5" t="s">
        <v>89</v>
      </c>
      <c r="B14" s="5" t="s">
        <v>52</v>
      </c>
      <c r="C14" s="6">
        <v>4904885001</v>
      </c>
      <c r="D14" s="6">
        <v>13726837545</v>
      </c>
      <c r="E14" s="6">
        <v>1605077066</v>
      </c>
      <c r="F14" s="6">
        <v>2936195602</v>
      </c>
      <c r="G14" s="6">
        <v>4539752384</v>
      </c>
      <c r="H14" s="6">
        <v>11698623208</v>
      </c>
      <c r="I14" s="6">
        <v>1142186739</v>
      </c>
      <c r="J14" s="6">
        <v>2382358161</v>
      </c>
    </row>
    <row r="15" spans="1:10" ht="13.5" customHeight="1">
      <c r="A15" s="5" t="s">
        <v>90</v>
      </c>
      <c r="B15" s="5" t="s">
        <v>53</v>
      </c>
      <c r="C15" s="6">
        <v>565742101</v>
      </c>
      <c r="D15" s="6">
        <v>1891855483</v>
      </c>
      <c r="E15" s="6">
        <v>308079913</v>
      </c>
      <c r="F15" s="6">
        <v>706390721</v>
      </c>
      <c r="G15" s="6">
        <v>368489505</v>
      </c>
      <c r="H15" s="6">
        <v>1651420856</v>
      </c>
      <c r="I15" s="6">
        <v>220900828</v>
      </c>
      <c r="J15" s="6">
        <v>612857552</v>
      </c>
    </row>
    <row r="16" spans="1:10" ht="13.5" customHeight="1">
      <c r="A16" s="5" t="s">
        <v>91</v>
      </c>
      <c r="B16" s="5" t="s">
        <v>54</v>
      </c>
      <c r="C16" s="6">
        <v>5790476088</v>
      </c>
      <c r="D16" s="6">
        <v>5521000835</v>
      </c>
      <c r="E16" s="6">
        <v>486281954</v>
      </c>
      <c r="F16" s="6">
        <v>954465956</v>
      </c>
      <c r="G16" s="6">
        <v>6033585128</v>
      </c>
      <c r="H16" s="6">
        <v>5408904840</v>
      </c>
      <c r="I16" s="6">
        <v>553586740</v>
      </c>
      <c r="J16" s="6">
        <v>936274370</v>
      </c>
    </row>
    <row r="17" spans="1:10" ht="13.5" customHeight="1">
      <c r="A17" s="5" t="s">
        <v>92</v>
      </c>
      <c r="B17" s="5" t="s">
        <v>55</v>
      </c>
      <c r="C17" s="6">
        <v>1185781348</v>
      </c>
      <c r="D17" s="6">
        <v>2250371070</v>
      </c>
      <c r="E17" s="6">
        <v>172569525</v>
      </c>
      <c r="F17" s="6">
        <v>308665143</v>
      </c>
      <c r="G17" s="6">
        <v>1270112374</v>
      </c>
      <c r="H17" s="6">
        <v>2099608872</v>
      </c>
      <c r="I17" s="6">
        <v>174865596</v>
      </c>
      <c r="J17" s="6">
        <v>279754099</v>
      </c>
    </row>
    <row r="18" spans="1:10" ht="13.5" customHeight="1">
      <c r="A18" s="5" t="s">
        <v>93</v>
      </c>
      <c r="B18" s="5" t="s">
        <v>56</v>
      </c>
      <c r="C18" s="6">
        <v>4463490078</v>
      </c>
      <c r="D18" s="6">
        <v>340197412</v>
      </c>
      <c r="E18" s="6">
        <v>57936994</v>
      </c>
      <c r="F18" s="6">
        <v>50056549</v>
      </c>
      <c r="G18" s="6">
        <v>4457958357</v>
      </c>
      <c r="H18" s="6">
        <v>349294080</v>
      </c>
      <c r="I18" s="6">
        <v>92362306</v>
      </c>
      <c r="J18" s="6">
        <v>45696503</v>
      </c>
    </row>
    <row r="19" spans="1:10" ht="13.5" customHeight="1">
      <c r="A19" s="5" t="s">
        <v>94</v>
      </c>
      <c r="B19" s="5" t="s">
        <v>57</v>
      </c>
      <c r="C19" s="6">
        <v>322693342</v>
      </c>
      <c r="D19" s="6">
        <v>96932451</v>
      </c>
      <c r="E19" s="6">
        <v>7668209</v>
      </c>
      <c r="F19" s="6">
        <v>12348283</v>
      </c>
      <c r="G19" s="6">
        <v>358610967</v>
      </c>
      <c r="H19" s="6">
        <v>118063957</v>
      </c>
      <c r="I19" s="6">
        <v>11091957</v>
      </c>
      <c r="J19" s="6">
        <v>13211648</v>
      </c>
    </row>
    <row r="20" spans="1:10" ht="13.5" customHeight="1">
      <c r="A20" s="5" t="s">
        <v>95</v>
      </c>
      <c r="B20" s="5" t="s">
        <v>58</v>
      </c>
      <c r="C20" s="6">
        <v>83277650</v>
      </c>
      <c r="D20" s="6">
        <v>154893995</v>
      </c>
      <c r="E20" s="6">
        <v>16285993</v>
      </c>
      <c r="F20" s="6">
        <v>18200799</v>
      </c>
      <c r="G20" s="6">
        <v>101877874</v>
      </c>
      <c r="H20" s="6">
        <v>140003589</v>
      </c>
      <c r="I20" s="6">
        <v>16770297</v>
      </c>
      <c r="J20" s="6">
        <v>16963729</v>
      </c>
    </row>
    <row r="21" spans="1:10" ht="13.5" customHeight="1">
      <c r="A21" s="5" t="s">
        <v>96</v>
      </c>
      <c r="B21" s="5" t="s">
        <v>59</v>
      </c>
      <c r="C21" s="6">
        <v>63587833</v>
      </c>
      <c r="D21" s="6">
        <v>129825762</v>
      </c>
      <c r="E21" s="6">
        <v>6105840</v>
      </c>
      <c r="F21" s="6">
        <v>14225926</v>
      </c>
      <c r="G21" s="6">
        <v>49194222</v>
      </c>
      <c r="H21" s="6">
        <v>114800965</v>
      </c>
      <c r="I21" s="6">
        <v>4674103</v>
      </c>
      <c r="J21" s="6">
        <v>13169064</v>
      </c>
    </row>
    <row r="22" spans="1:10" ht="13.5" customHeight="1">
      <c r="A22" s="5" t="s">
        <v>97</v>
      </c>
      <c r="B22" s="5" t="s">
        <v>60</v>
      </c>
      <c r="C22" s="6">
        <v>348971768</v>
      </c>
      <c r="D22" s="6">
        <v>476215409</v>
      </c>
      <c r="E22" s="6">
        <v>61911217</v>
      </c>
      <c r="F22" s="6">
        <v>45464017</v>
      </c>
      <c r="G22" s="6">
        <v>251636825</v>
      </c>
      <c r="H22" s="6">
        <v>334564690</v>
      </c>
      <c r="I22" s="6">
        <v>38497985</v>
      </c>
      <c r="J22" s="6">
        <v>38540907</v>
      </c>
    </row>
    <row r="23" spans="1:10" ht="13.5" customHeight="1">
      <c r="A23" s="5" t="s">
        <v>98</v>
      </c>
      <c r="B23" s="5" t="s">
        <v>61</v>
      </c>
      <c r="C23" s="6">
        <v>4615204</v>
      </c>
      <c r="D23" s="6">
        <v>6633691</v>
      </c>
      <c r="E23" s="6">
        <v>845796</v>
      </c>
      <c r="F23" s="6">
        <v>805207</v>
      </c>
      <c r="G23" s="6">
        <v>15000741</v>
      </c>
      <c r="H23" s="6">
        <v>5527362</v>
      </c>
      <c r="I23" s="6">
        <v>195361</v>
      </c>
      <c r="J23" s="6">
        <v>535430</v>
      </c>
    </row>
    <row r="24" spans="1:10" ht="13.5" customHeight="1">
      <c r="A24" s="5" t="s">
        <v>99</v>
      </c>
      <c r="B24" s="5" t="s">
        <v>62</v>
      </c>
      <c r="C24" s="6">
        <v>15440782</v>
      </c>
      <c r="D24" s="6">
        <v>30202964</v>
      </c>
      <c r="E24" s="6">
        <v>926152</v>
      </c>
      <c r="F24" s="6">
        <v>2162724</v>
      </c>
      <c r="G24" s="6">
        <v>19611072</v>
      </c>
      <c r="H24" s="6">
        <v>33577223</v>
      </c>
      <c r="I24" s="6">
        <v>1116994</v>
      </c>
      <c r="J24" s="6">
        <v>2103187</v>
      </c>
    </row>
    <row r="25" spans="1:10" ht="13.5" customHeight="1">
      <c r="A25" s="5" t="s">
        <v>100</v>
      </c>
      <c r="B25" s="5" t="s">
        <v>63</v>
      </c>
      <c r="C25" s="6">
        <v>31930110</v>
      </c>
      <c r="D25" s="6">
        <v>22275030</v>
      </c>
      <c r="E25" s="6">
        <v>81519</v>
      </c>
      <c r="F25" s="6">
        <v>535104</v>
      </c>
      <c r="G25" s="6">
        <v>34167270</v>
      </c>
      <c r="H25" s="6">
        <v>18383616</v>
      </c>
      <c r="I25" s="6">
        <v>329301</v>
      </c>
      <c r="J25" s="6">
        <v>830723</v>
      </c>
    </row>
    <row r="26" spans="1:10" ht="13.5" customHeight="1">
      <c r="A26" s="5" t="s">
        <v>101</v>
      </c>
      <c r="B26" s="5" t="s">
        <v>64</v>
      </c>
      <c r="C26" s="6">
        <v>277579272</v>
      </c>
      <c r="D26" s="6">
        <v>674067299</v>
      </c>
      <c r="E26" s="6">
        <v>4526369</v>
      </c>
      <c r="F26" s="6">
        <v>28059158</v>
      </c>
      <c r="G26" s="6">
        <v>277835370</v>
      </c>
      <c r="H26" s="6">
        <v>580726781</v>
      </c>
      <c r="I26" s="6">
        <v>9029896</v>
      </c>
      <c r="J26" s="6">
        <v>25877833</v>
      </c>
    </row>
    <row r="27" spans="1:10" ht="13.5" customHeight="1">
      <c r="A27" s="5" t="s">
        <v>102</v>
      </c>
      <c r="B27" s="5" t="s">
        <v>65</v>
      </c>
      <c r="C27" s="6">
        <v>33838496865</v>
      </c>
      <c r="D27" s="6">
        <v>63256933903</v>
      </c>
      <c r="E27" s="6">
        <v>4802247199</v>
      </c>
      <c r="F27" s="6">
        <v>9414008703</v>
      </c>
      <c r="G27" s="6">
        <v>36627759238</v>
      </c>
      <c r="H27" s="6">
        <v>57258785838</v>
      </c>
      <c r="I27" s="6">
        <v>4385251565</v>
      </c>
      <c r="J27" s="6">
        <v>8230665669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SheetLayoutView="103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G1"/>
    </sheetView>
  </sheetViews>
  <sheetFormatPr defaultColWidth="9.140625" defaultRowHeight="12.75"/>
  <cols>
    <col min="1" max="1" width="11.8515625" style="216" bestFit="1" customWidth="1"/>
    <col min="2" max="2" width="28.8515625" style="202" customWidth="1"/>
    <col min="3" max="4" width="19.7109375" style="217" customWidth="1"/>
    <col min="5" max="5" width="19.7109375" style="202" customWidth="1"/>
    <col min="6" max="6" width="17.421875" style="202" bestFit="1" customWidth="1"/>
    <col min="7" max="7" width="13.421875" style="202" customWidth="1"/>
    <col min="8" max="8" width="9.28125" style="202" customWidth="1"/>
    <col min="9" max="11" width="12.7109375" style="202" hidden="1" customWidth="1"/>
    <col min="12" max="16384" width="9.140625" style="202" customWidth="1"/>
  </cols>
  <sheetData>
    <row r="1" spans="1:8" s="179" customFormat="1" ht="18" customHeight="1">
      <c r="A1" s="259" t="s">
        <v>175</v>
      </c>
      <c r="B1" s="259"/>
      <c r="C1" s="259"/>
      <c r="D1" s="259"/>
      <c r="E1" s="259"/>
      <c r="F1" s="259"/>
      <c r="G1" s="259"/>
      <c r="H1" s="178"/>
    </row>
    <row r="2" spans="1:8" s="179" customFormat="1" ht="18" customHeight="1">
      <c r="A2" s="260" t="s">
        <v>176</v>
      </c>
      <c r="B2" s="260"/>
      <c r="C2" s="260"/>
      <c r="D2" s="260"/>
      <c r="E2" s="260"/>
      <c r="F2" s="260"/>
      <c r="G2" s="260"/>
      <c r="H2" s="180"/>
    </row>
    <row r="3" spans="1:8" s="179" customFormat="1" ht="16.5" customHeight="1" thickBot="1">
      <c r="A3" s="178"/>
      <c r="B3" s="178"/>
      <c r="C3" s="178"/>
      <c r="D3" s="178"/>
      <c r="E3" s="178"/>
      <c r="F3" s="178"/>
      <c r="G3" s="178"/>
      <c r="H3" s="178"/>
    </row>
    <row r="4" spans="1:8" s="187" customFormat="1" ht="15" customHeight="1">
      <c r="A4" s="181"/>
      <c r="B4" s="182"/>
      <c r="C4" s="183" t="s">
        <v>177</v>
      </c>
      <c r="D4" s="183" t="s">
        <v>178</v>
      </c>
      <c r="E4" s="183" t="s">
        <v>179</v>
      </c>
      <c r="F4" s="184" t="s">
        <v>180</v>
      </c>
      <c r="G4" s="185" t="s">
        <v>181</v>
      </c>
      <c r="H4" s="186"/>
    </row>
    <row r="5" spans="1:8" s="194" customFormat="1" ht="15" customHeight="1" thickBot="1">
      <c r="A5" s="188" t="s">
        <v>182</v>
      </c>
      <c r="B5" s="189" t="s">
        <v>0</v>
      </c>
      <c r="C5" s="190" t="s">
        <v>183</v>
      </c>
      <c r="D5" s="190" t="s">
        <v>184</v>
      </c>
      <c r="E5" s="190" t="s">
        <v>184</v>
      </c>
      <c r="F5" s="191" t="s">
        <v>184</v>
      </c>
      <c r="G5" s="192" t="s">
        <v>15</v>
      </c>
      <c r="H5" s="193"/>
    </row>
    <row r="6" spans="1:8" ht="14.25" customHeight="1">
      <c r="A6" s="195" t="s">
        <v>76</v>
      </c>
      <c r="B6" s="197" t="s">
        <v>41</v>
      </c>
      <c r="C6" s="198">
        <v>1565355407</v>
      </c>
      <c r="D6" s="198">
        <v>749535093</v>
      </c>
      <c r="E6" s="198">
        <v>698855521</v>
      </c>
      <c r="F6" s="199">
        <f aca="true" t="shared" si="0" ref="F6:F29">(D6+E6)/2</f>
        <v>724195307</v>
      </c>
      <c r="G6" s="200">
        <f aca="true" t="shared" si="1" ref="G6:G29">F6/C6</f>
        <v>0.4626395410023329</v>
      </c>
      <c r="H6" s="201"/>
    </row>
    <row r="7" spans="1:8" ht="14.25" customHeight="1">
      <c r="A7" s="203" t="s">
        <v>77</v>
      </c>
      <c r="B7" s="197" t="s">
        <v>42</v>
      </c>
      <c r="C7" s="198">
        <v>1001922467</v>
      </c>
      <c r="D7" s="198">
        <v>479057406</v>
      </c>
      <c r="E7" s="198">
        <v>438567043</v>
      </c>
      <c r="F7" s="199">
        <f t="shared" si="0"/>
        <v>458812224.5</v>
      </c>
      <c r="G7" s="200">
        <f t="shared" si="1"/>
        <v>0.4579318656001353</v>
      </c>
      <c r="H7" s="201"/>
    </row>
    <row r="8" spans="1:8" ht="15.75" customHeight="1" hidden="1">
      <c r="A8" s="203" t="s">
        <v>185</v>
      </c>
      <c r="B8" s="197" t="s">
        <v>119</v>
      </c>
      <c r="C8" s="198">
        <v>199515535</v>
      </c>
      <c r="D8" s="198">
        <v>23402133</v>
      </c>
      <c r="E8" s="198">
        <v>21160986</v>
      </c>
      <c r="F8" s="199">
        <f t="shared" si="0"/>
        <v>22281559.5</v>
      </c>
      <c r="G8" s="200">
        <f t="shared" si="1"/>
        <v>0.11167831868330454</v>
      </c>
      <c r="H8" s="201"/>
    </row>
    <row r="9" spans="1:8" ht="15.75" customHeight="1" hidden="1">
      <c r="A9" s="203" t="s">
        <v>186</v>
      </c>
      <c r="B9" s="197" t="s">
        <v>120</v>
      </c>
      <c r="C9" s="198">
        <v>153231762</v>
      </c>
      <c r="D9" s="198">
        <v>94349092</v>
      </c>
      <c r="E9" s="198">
        <v>80383411</v>
      </c>
      <c r="F9" s="199">
        <f t="shared" si="0"/>
        <v>87366251.5</v>
      </c>
      <c r="G9" s="200">
        <f t="shared" si="1"/>
        <v>0.5701575858665646</v>
      </c>
      <c r="H9" s="201"/>
    </row>
    <row r="10" spans="1:8" ht="14.25" customHeight="1">
      <c r="A10" s="204" t="s">
        <v>78</v>
      </c>
      <c r="B10" s="197" t="s">
        <v>43</v>
      </c>
      <c r="C10" s="198">
        <v>206402972</v>
      </c>
      <c r="D10" s="198">
        <v>99642461</v>
      </c>
      <c r="E10" s="198">
        <v>96449265</v>
      </c>
      <c r="F10" s="199">
        <f t="shared" si="0"/>
        <v>98045863</v>
      </c>
      <c r="G10" s="200">
        <f t="shared" si="1"/>
        <v>0.4750215660654344</v>
      </c>
      <c r="H10" s="201"/>
    </row>
    <row r="11" spans="1:8" ht="14.25" customHeight="1">
      <c r="A11" s="205" t="s">
        <v>79</v>
      </c>
      <c r="B11" s="197" t="s">
        <v>44</v>
      </c>
      <c r="C11" s="198">
        <v>6408469137</v>
      </c>
      <c r="D11" s="198">
        <v>3242897523</v>
      </c>
      <c r="E11" s="198">
        <v>3278621085</v>
      </c>
      <c r="F11" s="199">
        <f t="shared" si="0"/>
        <v>3260759304</v>
      </c>
      <c r="G11" s="200">
        <f t="shared" si="1"/>
        <v>0.5088203179716742</v>
      </c>
      <c r="H11" s="201"/>
    </row>
    <row r="12" spans="1:8" ht="14.25" customHeight="1">
      <c r="A12" s="205" t="s">
        <v>143</v>
      </c>
      <c r="B12" s="197" t="s">
        <v>142</v>
      </c>
      <c r="C12" s="198">
        <f>+C13+C14</f>
        <v>4650883572</v>
      </c>
      <c r="D12" s="198">
        <f>+D13+D14</f>
        <v>2221360131</v>
      </c>
      <c r="E12" s="198">
        <f>+E13+E14</f>
        <v>2300683281</v>
      </c>
      <c r="F12" s="199">
        <f t="shared" si="0"/>
        <v>2261021706</v>
      </c>
      <c r="G12" s="200">
        <f t="shared" si="1"/>
        <v>0.48614885128756347</v>
      </c>
      <c r="H12" s="201"/>
    </row>
    <row r="13" spans="1:8" ht="14.25" customHeight="1">
      <c r="A13" s="205" t="s">
        <v>80</v>
      </c>
      <c r="B13" s="197" t="s">
        <v>45</v>
      </c>
      <c r="C13" s="198">
        <v>2795083861</v>
      </c>
      <c r="D13" s="198">
        <v>1362573317</v>
      </c>
      <c r="E13" s="198">
        <v>1363123841</v>
      </c>
      <c r="F13" s="199">
        <f t="shared" si="0"/>
        <v>1362848579</v>
      </c>
      <c r="G13" s="200">
        <f t="shared" si="1"/>
        <v>0.4875877242954751</v>
      </c>
      <c r="H13" s="201"/>
    </row>
    <row r="14" spans="1:8" ht="14.25" customHeight="1">
      <c r="A14" s="205" t="s">
        <v>81</v>
      </c>
      <c r="B14" s="197" t="s">
        <v>46</v>
      </c>
      <c r="C14" s="198">
        <v>1855799711</v>
      </c>
      <c r="D14" s="198">
        <v>858786814</v>
      </c>
      <c r="E14" s="198">
        <v>937559440</v>
      </c>
      <c r="F14" s="199">
        <f t="shared" si="0"/>
        <v>898173127</v>
      </c>
      <c r="G14" s="200">
        <f t="shared" si="1"/>
        <v>0.4839817150936069</v>
      </c>
      <c r="H14" s="201"/>
    </row>
    <row r="15" spans="1:8" ht="15.75" customHeight="1" hidden="1">
      <c r="A15" s="205" t="s">
        <v>82</v>
      </c>
      <c r="B15" s="197" t="s">
        <v>47</v>
      </c>
      <c r="C15" s="198">
        <v>505612975</v>
      </c>
      <c r="D15" s="198">
        <v>101125933</v>
      </c>
      <c r="E15" s="198">
        <v>110018245</v>
      </c>
      <c r="F15" s="199">
        <f t="shared" si="0"/>
        <v>105572089</v>
      </c>
      <c r="G15" s="200">
        <f t="shared" si="1"/>
        <v>0.20880019742373107</v>
      </c>
      <c r="H15" s="201"/>
    </row>
    <row r="16" spans="1:8" ht="15.75" customHeight="1" hidden="1">
      <c r="A16" s="205" t="s">
        <v>83</v>
      </c>
      <c r="B16" s="197" t="s">
        <v>84</v>
      </c>
      <c r="C16" s="198">
        <v>284359630</v>
      </c>
      <c r="D16" s="198">
        <v>81950928</v>
      </c>
      <c r="E16" s="198">
        <v>80863127</v>
      </c>
      <c r="F16" s="199">
        <f t="shared" si="0"/>
        <v>81407027.5</v>
      </c>
      <c r="G16" s="200">
        <f t="shared" si="1"/>
        <v>0.2862819433968176</v>
      </c>
      <c r="H16" s="201"/>
    </row>
    <row r="17" spans="1:11" ht="14.25" customHeight="1">
      <c r="A17" s="205" t="s">
        <v>85</v>
      </c>
      <c r="B17" s="197" t="s">
        <v>48</v>
      </c>
      <c r="C17" s="198">
        <v>1917422031</v>
      </c>
      <c r="D17" s="198">
        <v>673888895</v>
      </c>
      <c r="E17" s="198">
        <v>772480566</v>
      </c>
      <c r="F17" s="199">
        <f t="shared" si="0"/>
        <v>723184730.5</v>
      </c>
      <c r="G17" s="200">
        <f t="shared" si="1"/>
        <v>0.3771651304761711</v>
      </c>
      <c r="H17" s="201"/>
      <c r="I17" s="206" t="s">
        <v>187</v>
      </c>
      <c r="J17" s="206"/>
      <c r="K17" s="206"/>
    </row>
    <row r="18" spans="1:11" ht="14.25" customHeight="1" hidden="1">
      <c r="A18" s="203">
        <v>10</v>
      </c>
      <c r="B18" s="197" t="s">
        <v>49</v>
      </c>
      <c r="C18" s="198">
        <v>423546400</v>
      </c>
      <c r="D18" s="198">
        <v>1639605767</v>
      </c>
      <c r="E18" s="198">
        <v>2077875461</v>
      </c>
      <c r="F18" s="199">
        <f t="shared" si="0"/>
        <v>1858740614</v>
      </c>
      <c r="G18" s="200">
        <f t="shared" si="1"/>
        <v>4.388517088092355</v>
      </c>
      <c r="H18" s="201"/>
      <c r="I18" s="207" t="s">
        <v>188</v>
      </c>
      <c r="J18" s="207" t="s">
        <v>189</v>
      </c>
      <c r="K18" s="207" t="s">
        <v>190</v>
      </c>
    </row>
    <row r="19" spans="1:8" ht="14.25" customHeight="1">
      <c r="A19" s="203">
        <v>11</v>
      </c>
      <c r="B19" s="197" t="s">
        <v>50</v>
      </c>
      <c r="C19" s="198">
        <v>884662812</v>
      </c>
      <c r="D19" s="198">
        <v>370315699</v>
      </c>
      <c r="E19" s="198">
        <v>365888536</v>
      </c>
      <c r="F19" s="199">
        <f t="shared" si="0"/>
        <v>368102117.5</v>
      </c>
      <c r="G19" s="200">
        <f t="shared" si="1"/>
        <v>0.41609312893780825</v>
      </c>
      <c r="H19" s="201"/>
    </row>
    <row r="20" spans="1:11" ht="14.25" customHeight="1">
      <c r="A20" s="203">
        <v>11.1</v>
      </c>
      <c r="B20" s="197" t="s">
        <v>191</v>
      </c>
      <c r="C20" s="198">
        <f>C19*(I20/(I20+I21))</f>
        <v>205439327.9023848</v>
      </c>
      <c r="D20" s="198">
        <f>D19*(J20/(J20+J21))</f>
        <v>105752419.8151823</v>
      </c>
      <c r="E20" s="198">
        <f>E19*(K20/(K20+K21))</f>
        <v>102504981.0936452</v>
      </c>
      <c r="F20" s="199">
        <f t="shared" si="0"/>
        <v>104128700.45441374</v>
      </c>
      <c r="G20" s="200">
        <f t="shared" si="1"/>
        <v>0.5068586502769852</v>
      </c>
      <c r="H20" s="201"/>
      <c r="I20" s="208">
        <v>2164279</v>
      </c>
      <c r="J20" s="209">
        <v>1299928</v>
      </c>
      <c r="K20" s="210">
        <v>1313660</v>
      </c>
    </row>
    <row r="21" spans="1:11" ht="14.25" customHeight="1">
      <c r="A21" s="203">
        <v>11.2</v>
      </c>
      <c r="B21" s="197" t="s">
        <v>192</v>
      </c>
      <c r="C21" s="198">
        <f>C19-C20</f>
        <v>679223484.0976152</v>
      </c>
      <c r="D21" s="198">
        <f>D19-D20</f>
        <v>264563279.1848177</v>
      </c>
      <c r="E21" s="198">
        <f>E19-E20</f>
        <v>263383554.90635478</v>
      </c>
      <c r="F21" s="199">
        <f t="shared" si="0"/>
        <v>263973417.04558623</v>
      </c>
      <c r="G21" s="200">
        <f t="shared" si="1"/>
        <v>0.3886400032182177</v>
      </c>
      <c r="H21" s="201"/>
      <c r="I21" s="211">
        <v>7155539</v>
      </c>
      <c r="J21" s="212">
        <v>3252060</v>
      </c>
      <c r="K21" s="213">
        <v>3375411</v>
      </c>
    </row>
    <row r="22" spans="1:8" ht="14.25" customHeight="1">
      <c r="A22" s="203">
        <v>12</v>
      </c>
      <c r="B22" s="197" t="s">
        <v>51</v>
      </c>
      <c r="C22" s="198">
        <v>998759786</v>
      </c>
      <c r="D22" s="198">
        <v>458679670</v>
      </c>
      <c r="E22" s="198">
        <v>490395816</v>
      </c>
      <c r="F22" s="199">
        <f t="shared" si="0"/>
        <v>474537743</v>
      </c>
      <c r="G22" s="200">
        <f t="shared" si="1"/>
        <v>0.4751270021598567</v>
      </c>
      <c r="H22" s="201"/>
    </row>
    <row r="23" spans="1:8" ht="15.75" customHeight="1" hidden="1">
      <c r="A23" s="203">
        <v>13</v>
      </c>
      <c r="B23" s="197" t="s">
        <v>121</v>
      </c>
      <c r="C23" s="198">
        <v>234701968</v>
      </c>
      <c r="D23" s="198">
        <v>176279353</v>
      </c>
      <c r="E23" s="198">
        <v>154223435</v>
      </c>
      <c r="F23" s="199">
        <f t="shared" si="0"/>
        <v>165251394</v>
      </c>
      <c r="G23" s="200">
        <f t="shared" si="1"/>
        <v>0.7040903636564309</v>
      </c>
      <c r="H23" s="201"/>
    </row>
    <row r="24" spans="1:8" ht="15.75" customHeight="1" hidden="1">
      <c r="A24" s="203">
        <v>14</v>
      </c>
      <c r="B24" s="197" t="s">
        <v>122</v>
      </c>
      <c r="C24" s="198">
        <v>26978439</v>
      </c>
      <c r="D24" s="198">
        <v>1584339</v>
      </c>
      <c r="E24" s="198">
        <v>1297147</v>
      </c>
      <c r="F24" s="199">
        <f t="shared" si="0"/>
        <v>1440743</v>
      </c>
      <c r="G24" s="200">
        <f t="shared" si="1"/>
        <v>0.05340349751147574</v>
      </c>
      <c r="H24" s="201"/>
    </row>
    <row r="25" spans="1:8" ht="15.75" customHeight="1" hidden="1">
      <c r="A25" s="203">
        <v>15.1</v>
      </c>
      <c r="B25" s="197" t="s">
        <v>123</v>
      </c>
      <c r="C25" s="198">
        <v>472054</v>
      </c>
      <c r="D25" s="198">
        <v>90980</v>
      </c>
      <c r="E25" s="198">
        <v>111908</v>
      </c>
      <c r="F25" s="199">
        <f t="shared" si="0"/>
        <v>101444</v>
      </c>
      <c r="G25" s="200">
        <f t="shared" si="1"/>
        <v>0.21489914289466883</v>
      </c>
      <c r="H25" s="201"/>
    </row>
    <row r="26" spans="1:8" ht="15.75" customHeight="1" hidden="1">
      <c r="A26" s="203">
        <v>15.2</v>
      </c>
      <c r="B26" s="197" t="s">
        <v>128</v>
      </c>
      <c r="C26" s="198">
        <v>3695</v>
      </c>
      <c r="D26" s="198">
        <v>896</v>
      </c>
      <c r="E26" s="198">
        <v>1069</v>
      </c>
      <c r="F26" s="199">
        <f t="shared" si="0"/>
        <v>982.5</v>
      </c>
      <c r="G26" s="200">
        <f t="shared" si="1"/>
        <v>0.2658998646820027</v>
      </c>
      <c r="H26" s="201"/>
    </row>
    <row r="27" spans="1:8" ht="15.75" customHeight="1" hidden="1">
      <c r="A27" s="203">
        <v>15.3</v>
      </c>
      <c r="B27" s="197" t="s">
        <v>129</v>
      </c>
      <c r="C27" s="198">
        <v>22824172</v>
      </c>
      <c r="D27" s="198">
        <v>540214098</v>
      </c>
      <c r="E27" s="198">
        <v>478608221</v>
      </c>
      <c r="F27" s="199">
        <f t="shared" si="0"/>
        <v>509411159.5</v>
      </c>
      <c r="G27" s="200">
        <f t="shared" si="1"/>
        <v>22.318932730615593</v>
      </c>
      <c r="H27" s="201"/>
    </row>
    <row r="28" spans="1:8" ht="15.75" customHeight="1" hidden="1">
      <c r="A28" s="203">
        <v>15.4</v>
      </c>
      <c r="B28" s="197" t="s">
        <v>130</v>
      </c>
      <c r="C28" s="198">
        <v>8468905</v>
      </c>
      <c r="D28" s="198">
        <v>3168680</v>
      </c>
      <c r="E28" s="198">
        <v>3335097</v>
      </c>
      <c r="F28" s="199">
        <f t="shared" si="0"/>
        <v>3251888.5</v>
      </c>
      <c r="G28" s="200">
        <f t="shared" si="1"/>
        <v>0.38397980612605764</v>
      </c>
      <c r="H28" s="201"/>
    </row>
    <row r="29" spans="1:8" ht="15.75" customHeight="1" hidden="1">
      <c r="A29" s="203">
        <v>15.5</v>
      </c>
      <c r="B29" s="197" t="s">
        <v>131</v>
      </c>
      <c r="C29" s="198">
        <v>11114706</v>
      </c>
      <c r="D29" s="198">
        <v>4240883</v>
      </c>
      <c r="E29" s="198">
        <v>5257305</v>
      </c>
      <c r="F29" s="199">
        <f t="shared" si="0"/>
        <v>4749094</v>
      </c>
      <c r="G29" s="200">
        <f t="shared" si="1"/>
        <v>0.42728021775834646</v>
      </c>
      <c r="H29" s="201"/>
    </row>
    <row r="30" spans="1:8" ht="15.75" customHeight="1" hidden="1">
      <c r="A30" s="203">
        <v>15.6</v>
      </c>
      <c r="B30" s="197" t="s">
        <v>193</v>
      </c>
      <c r="C30" s="198">
        <v>0</v>
      </c>
      <c r="D30" s="198">
        <v>0</v>
      </c>
      <c r="E30" s="198"/>
      <c r="F30" s="199"/>
      <c r="G30" s="200">
        <f>IF(C30=0,"",F30/C30)</f>
      </c>
      <c r="H30" s="201"/>
    </row>
    <row r="31" spans="1:8" ht="15.75" customHeight="1" hidden="1">
      <c r="A31" s="203">
        <v>15.7</v>
      </c>
      <c r="B31" s="197" t="s">
        <v>132</v>
      </c>
      <c r="C31" s="198">
        <v>10796346</v>
      </c>
      <c r="D31" s="198">
        <v>1765371</v>
      </c>
      <c r="E31" s="198">
        <v>267</v>
      </c>
      <c r="F31" s="199">
        <f aca="true" t="shared" si="2" ref="F31:F36">(D31+E31)/2</f>
        <v>882819</v>
      </c>
      <c r="G31" s="200">
        <f>F31/C31</f>
        <v>0.08177016557268542</v>
      </c>
      <c r="H31" s="201"/>
    </row>
    <row r="32" spans="1:8" ht="15.75" customHeight="1" hidden="1">
      <c r="A32" s="203">
        <v>15.8</v>
      </c>
      <c r="B32" s="197" t="s">
        <v>133</v>
      </c>
      <c r="C32" s="198">
        <v>0</v>
      </c>
      <c r="D32" s="198">
        <v>0</v>
      </c>
      <c r="E32" s="198">
        <v>1720340</v>
      </c>
      <c r="F32" s="199">
        <f t="shared" si="2"/>
        <v>860170</v>
      </c>
      <c r="G32" s="200">
        <f>IF(C32=0,0,+F32/C32)</f>
        <v>0</v>
      </c>
      <c r="H32" s="201"/>
    </row>
    <row r="33" spans="1:8" ht="14.25" customHeight="1" hidden="1">
      <c r="A33" s="203">
        <v>16</v>
      </c>
      <c r="B33" s="197" t="s">
        <v>124</v>
      </c>
      <c r="C33" s="198">
        <v>7701935502</v>
      </c>
      <c r="D33" s="198">
        <v>1625503080</v>
      </c>
      <c r="E33" s="198">
        <v>1567540102</v>
      </c>
      <c r="F33" s="199">
        <f t="shared" si="2"/>
        <v>1596521591</v>
      </c>
      <c r="G33" s="200">
        <f aca="true" t="shared" si="3" ref="G33:G58">F33/C33</f>
        <v>0.20728836155345928</v>
      </c>
      <c r="H33" s="201"/>
    </row>
    <row r="34" spans="1:11" ht="14.25" customHeight="1">
      <c r="A34" s="203">
        <v>17.1</v>
      </c>
      <c r="B34" s="197" t="s">
        <v>52</v>
      </c>
      <c r="C34" s="198">
        <v>6788112456</v>
      </c>
      <c r="D34" s="198">
        <v>3324503465</v>
      </c>
      <c r="E34" s="198">
        <v>3799872721</v>
      </c>
      <c r="F34" s="199">
        <f t="shared" si="2"/>
        <v>3562188093</v>
      </c>
      <c r="G34" s="200">
        <f t="shared" si="3"/>
        <v>0.5247685738988294</v>
      </c>
      <c r="H34" s="201"/>
      <c r="I34" s="207" t="s">
        <v>188</v>
      </c>
      <c r="J34" s="207" t="s">
        <v>189</v>
      </c>
      <c r="K34" s="207" t="s">
        <v>190</v>
      </c>
    </row>
    <row r="35" spans="1:11" ht="14.25" customHeight="1">
      <c r="A35" s="203" t="s">
        <v>169</v>
      </c>
      <c r="B35" s="197" t="s">
        <v>194</v>
      </c>
      <c r="C35" s="198">
        <f>C34*(I35/(I35+I36))</f>
        <v>4349985766.259584</v>
      </c>
      <c r="D35" s="198">
        <f>D34*(J35/(J35+J36))</f>
        <v>2062996405.0953484</v>
      </c>
      <c r="E35" s="198">
        <f>E34*(K35/(K35+K36))</f>
        <v>2402087292.8983</v>
      </c>
      <c r="F35" s="199">
        <f t="shared" si="2"/>
        <v>2232541848.9968243</v>
      </c>
      <c r="G35" s="200">
        <f t="shared" si="3"/>
        <v>0.5132296906149457</v>
      </c>
      <c r="H35" s="201"/>
      <c r="I35" s="208">
        <v>26253230</v>
      </c>
      <c r="J35" s="209">
        <v>13555822</v>
      </c>
      <c r="K35" s="210">
        <v>14836271</v>
      </c>
    </row>
    <row r="36" spans="1:11" ht="14.25" customHeight="1">
      <c r="A36" s="203" t="s">
        <v>170</v>
      </c>
      <c r="B36" s="197" t="s">
        <v>195</v>
      </c>
      <c r="C36" s="198">
        <f>C34-C35</f>
        <v>2438126689.7404156</v>
      </c>
      <c r="D36" s="198">
        <f>D34-D35</f>
        <v>1261507059.9046516</v>
      </c>
      <c r="E36" s="198">
        <f>E34-E35</f>
        <v>1397785428.1016998</v>
      </c>
      <c r="F36" s="199">
        <f t="shared" si="2"/>
        <v>1329646244.0031757</v>
      </c>
      <c r="G36" s="200">
        <f t="shared" si="3"/>
        <v>0.5453556821301774</v>
      </c>
      <c r="H36" s="201"/>
      <c r="I36" s="211">
        <v>14714692</v>
      </c>
      <c r="J36" s="212">
        <v>8289285</v>
      </c>
      <c r="K36" s="213">
        <v>8633293</v>
      </c>
    </row>
    <row r="37" spans="1:11" ht="14.25" customHeight="1" hidden="1">
      <c r="A37" s="203">
        <v>17.3</v>
      </c>
      <c r="B37" s="197" t="s">
        <v>196</v>
      </c>
      <c r="C37" s="198">
        <v>140417998</v>
      </c>
      <c r="D37" s="198">
        <v>66380908</v>
      </c>
      <c r="E37" s="198"/>
      <c r="F37" s="199"/>
      <c r="G37" s="200">
        <f t="shared" si="3"/>
        <v>0</v>
      </c>
      <c r="H37" s="201"/>
      <c r="I37" s="214"/>
      <c r="J37" s="214"/>
      <c r="K37" s="214"/>
    </row>
    <row r="38" spans="1:8" ht="14.25" customHeight="1">
      <c r="A38" s="203">
        <v>18</v>
      </c>
      <c r="B38" s="197" t="s">
        <v>53</v>
      </c>
      <c r="C38" s="198">
        <v>529740504</v>
      </c>
      <c r="D38" s="198">
        <v>242190424</v>
      </c>
      <c r="E38" s="198">
        <v>318559301</v>
      </c>
      <c r="F38" s="199">
        <f aca="true" t="shared" si="4" ref="F38:F54">(D38+E38)/2</f>
        <v>280374862.5</v>
      </c>
      <c r="G38" s="200">
        <f t="shared" si="3"/>
        <v>0.5292683122829512</v>
      </c>
      <c r="H38" s="201"/>
    </row>
    <row r="39" spans="1:11" ht="14.25" customHeight="1">
      <c r="A39" s="203">
        <v>18.1</v>
      </c>
      <c r="B39" s="197" t="s">
        <v>197</v>
      </c>
      <c r="C39" s="198">
        <f>C38*(I39/(I39+I40))</f>
        <v>440761056.8404176</v>
      </c>
      <c r="D39" s="198">
        <f>D38*(J39/(J39+J40))</f>
        <v>206702710.39261547</v>
      </c>
      <c r="E39" s="198">
        <f>E38*(K39/(K39+K40))</f>
        <v>269835090.1110744</v>
      </c>
      <c r="F39" s="199">
        <f t="shared" si="4"/>
        <v>238268900.25184494</v>
      </c>
      <c r="G39" s="200">
        <f t="shared" si="3"/>
        <v>0.5405851913503166</v>
      </c>
      <c r="H39" s="201"/>
      <c r="I39" s="208">
        <v>2468624</v>
      </c>
      <c r="J39" s="209">
        <v>1063111</v>
      </c>
      <c r="K39" s="210">
        <v>1215615</v>
      </c>
    </row>
    <row r="40" spans="1:11" ht="14.25" customHeight="1">
      <c r="A40" s="203">
        <v>18.2</v>
      </c>
      <c r="B40" s="197" t="s">
        <v>198</v>
      </c>
      <c r="C40" s="198">
        <f>C38-C39</f>
        <v>88979447.15958238</v>
      </c>
      <c r="D40" s="198">
        <f>D38-D39</f>
        <v>35487713.60738453</v>
      </c>
      <c r="E40" s="198">
        <f>E38-E39</f>
        <v>48724210.88892561</v>
      </c>
      <c r="F40" s="199">
        <f t="shared" si="4"/>
        <v>42105962.24815507</v>
      </c>
      <c r="G40" s="200">
        <f t="shared" si="3"/>
        <v>0.4732099781721401</v>
      </c>
      <c r="H40" s="201"/>
      <c r="I40" s="211">
        <v>498358</v>
      </c>
      <c r="J40" s="212">
        <v>182520</v>
      </c>
      <c r="K40" s="213">
        <v>219504</v>
      </c>
    </row>
    <row r="41" spans="1:8" ht="15.75" customHeight="1" hidden="1">
      <c r="A41" s="203">
        <v>19.1</v>
      </c>
      <c r="B41" s="197" t="s">
        <v>126</v>
      </c>
      <c r="C41" s="198">
        <v>1551702</v>
      </c>
      <c r="D41" s="198">
        <v>487377</v>
      </c>
      <c r="E41" s="198">
        <v>28959830</v>
      </c>
      <c r="F41" s="199">
        <f t="shared" si="4"/>
        <v>14723603.5</v>
      </c>
      <c r="G41" s="200">
        <f t="shared" si="3"/>
        <v>9.4886798496103</v>
      </c>
      <c r="H41" s="201"/>
    </row>
    <row r="42" spans="1:8" ht="15.75" customHeight="1">
      <c r="A42" s="203" t="s">
        <v>199</v>
      </c>
      <c r="B42" s="197" t="s">
        <v>172</v>
      </c>
      <c r="C42" s="198">
        <f>+C43+C47</f>
        <v>19874473722</v>
      </c>
      <c r="D42" s="198">
        <f>+D43+D47</f>
        <v>6411422458</v>
      </c>
      <c r="E42" s="198">
        <f>+E43+E47</f>
        <v>6562055865</v>
      </c>
      <c r="F42" s="199">
        <f t="shared" si="4"/>
        <v>6486739161.5</v>
      </c>
      <c r="G42" s="200">
        <f t="shared" si="3"/>
        <v>0.3263854556470353</v>
      </c>
      <c r="H42" s="201"/>
    </row>
    <row r="43" spans="1:8" ht="14.25" customHeight="1">
      <c r="A43" s="203">
        <v>19.2</v>
      </c>
      <c r="B43" s="197" t="s">
        <v>54</v>
      </c>
      <c r="C43" s="198">
        <v>11080072255</v>
      </c>
      <c r="D43" s="198">
        <v>3560281477</v>
      </c>
      <c r="E43" s="198">
        <v>3605617594</v>
      </c>
      <c r="F43" s="199">
        <f t="shared" si="4"/>
        <v>3582949535.5</v>
      </c>
      <c r="G43" s="200">
        <f t="shared" si="3"/>
        <v>0.32336878795020096</v>
      </c>
      <c r="H43" s="201"/>
    </row>
    <row r="44" spans="1:8" ht="15.75" customHeight="1" hidden="1">
      <c r="A44" s="203">
        <v>19.3</v>
      </c>
      <c r="B44" s="197" t="s">
        <v>200</v>
      </c>
      <c r="C44" s="198">
        <v>-634083</v>
      </c>
      <c r="D44" s="198">
        <v>5267585</v>
      </c>
      <c r="E44" s="198">
        <v>885076</v>
      </c>
      <c r="F44" s="199">
        <f t="shared" si="4"/>
        <v>3076330.5</v>
      </c>
      <c r="G44" s="200">
        <f t="shared" si="3"/>
        <v>-4.851621160005867</v>
      </c>
      <c r="H44" s="201"/>
    </row>
    <row r="45" spans="1:8" ht="15.75" customHeight="1">
      <c r="A45" s="203" t="s">
        <v>201</v>
      </c>
      <c r="B45" s="197" t="s">
        <v>174</v>
      </c>
      <c r="C45" s="198">
        <f>+C46+C48</f>
        <v>2892231240</v>
      </c>
      <c r="D45" s="198">
        <f>+D46+D48</f>
        <v>1247774617</v>
      </c>
      <c r="E45" s="198">
        <f>+E46+E48</f>
        <v>1377390097</v>
      </c>
      <c r="F45" s="199">
        <f t="shared" si="4"/>
        <v>1312582357</v>
      </c>
      <c r="G45" s="200">
        <f t="shared" si="3"/>
        <v>0.45383036420006306</v>
      </c>
      <c r="H45" s="201"/>
    </row>
    <row r="46" spans="1:9" ht="14.25" customHeight="1">
      <c r="A46" s="203">
        <v>19.4</v>
      </c>
      <c r="B46" s="197" t="s">
        <v>55</v>
      </c>
      <c r="C46" s="198">
        <v>2186991260</v>
      </c>
      <c r="D46" s="198">
        <v>924033970</v>
      </c>
      <c r="E46" s="198">
        <v>996413753</v>
      </c>
      <c r="F46" s="199">
        <f t="shared" si="4"/>
        <v>960223861.5</v>
      </c>
      <c r="G46" s="200">
        <f t="shared" si="3"/>
        <v>0.4390615907171024</v>
      </c>
      <c r="H46" s="201"/>
      <c r="I46" s="187" t="s">
        <v>202</v>
      </c>
    </row>
    <row r="47" spans="1:9" ht="14.25" customHeight="1">
      <c r="A47" s="203">
        <v>21.1</v>
      </c>
      <c r="B47" s="197" t="s">
        <v>56</v>
      </c>
      <c r="C47" s="198">
        <v>8794401467</v>
      </c>
      <c r="D47" s="198">
        <v>2851140981</v>
      </c>
      <c r="E47" s="198">
        <v>2956438271</v>
      </c>
      <c r="F47" s="199">
        <f t="shared" si="4"/>
        <v>2903789626</v>
      </c>
      <c r="G47" s="200">
        <f t="shared" si="3"/>
        <v>0.33018615728382916</v>
      </c>
      <c r="H47" s="201"/>
      <c r="I47" s="215" t="s">
        <v>203</v>
      </c>
    </row>
    <row r="48" spans="1:9" ht="14.25" customHeight="1">
      <c r="A48" s="203">
        <v>21.2</v>
      </c>
      <c r="B48" s="197" t="s">
        <v>57</v>
      </c>
      <c r="C48" s="198">
        <v>705239980</v>
      </c>
      <c r="D48" s="198">
        <v>323740647</v>
      </c>
      <c r="E48" s="198">
        <v>380976344</v>
      </c>
      <c r="F48" s="199">
        <f t="shared" si="4"/>
        <v>352358495.5</v>
      </c>
      <c r="G48" s="200">
        <f t="shared" si="3"/>
        <v>0.4996292120307757</v>
      </c>
      <c r="H48" s="201"/>
      <c r="I48" s="215" t="s">
        <v>205</v>
      </c>
    </row>
    <row r="49" spans="1:9" ht="14.25" customHeight="1">
      <c r="A49" s="203">
        <v>22</v>
      </c>
      <c r="B49" s="197" t="s">
        <v>58</v>
      </c>
      <c r="C49" s="198">
        <v>202601854</v>
      </c>
      <c r="D49" s="198">
        <v>78370458</v>
      </c>
      <c r="E49" s="198">
        <v>80988104</v>
      </c>
      <c r="F49" s="199">
        <f t="shared" si="4"/>
        <v>79679281</v>
      </c>
      <c r="G49" s="200">
        <f t="shared" si="3"/>
        <v>0.3932801177623972</v>
      </c>
      <c r="H49" s="201"/>
      <c r="I49" s="215" t="s">
        <v>206</v>
      </c>
    </row>
    <row r="50" spans="1:9" ht="14.25" customHeight="1">
      <c r="A50" s="203">
        <v>23</v>
      </c>
      <c r="B50" s="197" t="s">
        <v>59</v>
      </c>
      <c r="C50" s="198">
        <v>116200019</v>
      </c>
      <c r="D50" s="198">
        <v>68408762</v>
      </c>
      <c r="E50" s="198">
        <v>69936644</v>
      </c>
      <c r="F50" s="199">
        <f t="shared" si="4"/>
        <v>69172703</v>
      </c>
      <c r="G50" s="200">
        <f t="shared" si="3"/>
        <v>0.5952899456926939</v>
      </c>
      <c r="H50" s="201"/>
      <c r="I50" s="215" t="s">
        <v>207</v>
      </c>
    </row>
    <row r="51" spans="1:8" ht="14.25" customHeight="1">
      <c r="A51" s="203">
        <v>24</v>
      </c>
      <c r="B51" s="197" t="s">
        <v>60</v>
      </c>
      <c r="C51" s="198">
        <v>724464728</v>
      </c>
      <c r="D51" s="198">
        <v>397061168</v>
      </c>
      <c r="E51" s="198">
        <v>410167734</v>
      </c>
      <c r="F51" s="199">
        <f t="shared" si="4"/>
        <v>403614451</v>
      </c>
      <c r="G51" s="200">
        <f t="shared" si="3"/>
        <v>0.5571209134145727</v>
      </c>
      <c r="H51" s="201"/>
    </row>
    <row r="52" spans="1:8" ht="14.25" customHeight="1">
      <c r="A52" s="203">
        <v>26</v>
      </c>
      <c r="B52" s="197" t="s">
        <v>61</v>
      </c>
      <c r="C52" s="198">
        <v>20556074</v>
      </c>
      <c r="D52" s="198">
        <v>11951915</v>
      </c>
      <c r="E52" s="198">
        <v>9885425</v>
      </c>
      <c r="F52" s="199">
        <f t="shared" si="4"/>
        <v>10918670</v>
      </c>
      <c r="G52" s="200">
        <f t="shared" si="3"/>
        <v>0.5311651436942677</v>
      </c>
      <c r="H52" s="201"/>
    </row>
    <row r="53" spans="1:8" ht="14.25" customHeight="1">
      <c r="A53" s="203">
        <v>27</v>
      </c>
      <c r="B53" s="197" t="s">
        <v>62</v>
      </c>
      <c r="C53" s="198">
        <v>105446855</v>
      </c>
      <c r="D53" s="198">
        <v>52724153</v>
      </c>
      <c r="E53" s="198">
        <v>49736670</v>
      </c>
      <c r="F53" s="199">
        <f t="shared" si="4"/>
        <v>51230411.5</v>
      </c>
      <c r="G53" s="200">
        <f t="shared" si="3"/>
        <v>0.4858410570898487</v>
      </c>
      <c r="H53" s="201"/>
    </row>
    <row r="54" spans="1:8" ht="14.25" customHeight="1" hidden="1">
      <c r="A54" s="203">
        <v>28</v>
      </c>
      <c r="B54" s="197" t="s">
        <v>63</v>
      </c>
      <c r="C54" s="198">
        <v>115740131</v>
      </c>
      <c r="D54" s="198">
        <v>50512604</v>
      </c>
      <c r="E54" s="198">
        <v>49361019</v>
      </c>
      <c r="F54" s="199">
        <f t="shared" si="4"/>
        <v>49936811.5</v>
      </c>
      <c r="G54" s="200">
        <f t="shared" si="3"/>
        <v>0.43145632434094966</v>
      </c>
      <c r="H54" s="201"/>
    </row>
    <row r="55" spans="1:8" ht="14.25" customHeight="1" hidden="1">
      <c r="A55" s="203">
        <v>30</v>
      </c>
      <c r="B55" s="197" t="s">
        <v>204</v>
      </c>
      <c r="C55" s="198">
        <v>61802787</v>
      </c>
      <c r="D55" s="198">
        <v>262405446</v>
      </c>
      <c r="E55" s="198"/>
      <c r="F55" s="199"/>
      <c r="G55" s="200">
        <f t="shared" si="3"/>
        <v>0</v>
      </c>
      <c r="H55" s="201"/>
    </row>
    <row r="56" spans="1:8" ht="14.25" customHeight="1">
      <c r="A56" s="203">
        <v>34</v>
      </c>
      <c r="B56" s="197" t="s">
        <v>64</v>
      </c>
      <c r="C56" s="198">
        <v>207000172</v>
      </c>
      <c r="D56" s="198">
        <v>95278840</v>
      </c>
      <c r="E56" s="198">
        <v>380030554</v>
      </c>
      <c r="F56" s="199">
        <f>(D56+E56)/2</f>
        <v>237654697</v>
      </c>
      <c r="G56" s="200">
        <f t="shared" si="3"/>
        <v>1.1480893697035188</v>
      </c>
      <c r="H56" s="201"/>
    </row>
    <row r="57" spans="1:8" ht="15.75" customHeight="1" hidden="1">
      <c r="A57" s="203">
        <v>35</v>
      </c>
      <c r="B57" s="197" t="s">
        <v>65</v>
      </c>
      <c r="C57" s="198">
        <v>58997146423</v>
      </c>
      <c r="D57" s="198">
        <v>24903398575</v>
      </c>
      <c r="E57" s="198">
        <v>26162166267</v>
      </c>
      <c r="F57" s="199">
        <f>(D57+E57)/2</f>
        <v>25532782421</v>
      </c>
      <c r="G57" s="200">
        <f t="shared" si="3"/>
        <v>0.43277995579538847</v>
      </c>
      <c r="H57" s="201"/>
    </row>
    <row r="58" spans="1:8" ht="14.25" customHeight="1">
      <c r="A58" s="203"/>
      <c r="B58" s="197" t="s">
        <v>65</v>
      </c>
      <c r="C58" s="198">
        <f>+C6+C7+C10+C11+C13+C14+C17+C20+C21+C22+C35+C36+C39+C40+C43+C46+C47+C48+C49+C50+C51+C52+C53+C56</f>
        <v>49094705808</v>
      </c>
      <c r="D58" s="198">
        <f>+D6+D7+D10+D11+D13+D14+D17+D20+D21+D22+D35+D36+D39+D40+D43+D46+D47+D48+D49+D50+D51+D52+D53+D56</f>
        <v>20225063138</v>
      </c>
      <c r="E58" s="198">
        <f>+E6+E7+E10+E11+E13+E14+E17+E20+E21+E22+E35+E36+E39+E40+E43+E46+E47+E48+E49+E50+E51+E52+E53+E56</f>
        <v>21500564228</v>
      </c>
      <c r="F58" s="199">
        <f>(D58+E58)/2</f>
        <v>20862813683</v>
      </c>
      <c r="G58" s="200">
        <f t="shared" si="3"/>
        <v>0.424950375802036</v>
      </c>
      <c r="H58" s="201"/>
    </row>
    <row r="59" ht="15.75">
      <c r="E59" s="218"/>
    </row>
  </sheetData>
  <mergeCells count="2">
    <mergeCell ref="A1:G1"/>
    <mergeCell ref="A2:G2"/>
  </mergeCells>
  <printOptions horizontalCentered="1"/>
  <pageMargins left="0.25" right="0.25" top="0.5" bottom="0.25" header="0.5" footer="0.5"/>
  <pageSetup horizontalDpi="600" verticalDpi="600" orientation="landscape" r:id="rId3"/>
  <headerFooter alignWithMargins="0">
    <oddFooter>&amp;LCalifornia Department of Insurance&amp;RRate Specialist Bureau - 9/17/2009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zoomScaleSheetLayoutView="103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2.75"/>
  <cols>
    <col min="1" max="1" width="16.00390625" style="216" customWidth="1"/>
    <col min="2" max="2" width="39.421875" style="202" customWidth="1"/>
    <col min="3" max="4" width="19.7109375" style="217" customWidth="1"/>
    <col min="5" max="5" width="19.140625" style="217" customWidth="1"/>
    <col min="6" max="16384" width="9.140625" style="202" customWidth="1"/>
  </cols>
  <sheetData>
    <row r="1" spans="1:5" s="179" customFormat="1" ht="27.75" customHeight="1">
      <c r="A1" s="259" t="s">
        <v>208</v>
      </c>
      <c r="B1" s="259"/>
      <c r="C1" s="259"/>
      <c r="D1" s="259"/>
      <c r="E1" s="259"/>
    </row>
    <row r="2" spans="1:5" s="179" customFormat="1" ht="13.5" customHeight="1">
      <c r="A2" s="178"/>
      <c r="B2" s="178"/>
      <c r="C2" s="178"/>
      <c r="D2" s="178"/>
      <c r="E2" s="178"/>
    </row>
    <row r="3" spans="1:5" s="179" customFormat="1" ht="15" customHeight="1" thickBot="1">
      <c r="A3" s="178"/>
      <c r="B3" s="178"/>
      <c r="C3" s="178"/>
      <c r="D3" s="178"/>
      <c r="E3" s="178"/>
    </row>
    <row r="4" spans="1:5" s="187" customFormat="1" ht="17.25" customHeight="1">
      <c r="A4" s="181"/>
      <c r="B4" s="182"/>
      <c r="C4" s="185" t="s">
        <v>209</v>
      </c>
      <c r="D4" s="185" t="s">
        <v>210</v>
      </c>
      <c r="E4" s="261" t="s">
        <v>211</v>
      </c>
    </row>
    <row r="5" spans="1:5" s="194" customFormat="1" ht="17.25" customHeight="1" thickBot="1">
      <c r="A5" s="188" t="s">
        <v>182</v>
      </c>
      <c r="B5" s="189" t="s">
        <v>0</v>
      </c>
      <c r="C5" s="192" t="s">
        <v>15</v>
      </c>
      <c r="D5" s="192" t="s">
        <v>15</v>
      </c>
      <c r="E5" s="262"/>
    </row>
    <row r="6" spans="1:5" ht="13.5" customHeight="1">
      <c r="A6" s="195" t="s">
        <v>76</v>
      </c>
      <c r="B6" s="197" t="s">
        <v>41</v>
      </c>
      <c r="C6" s="200">
        <v>0.4626395410023329</v>
      </c>
      <c r="D6" s="200">
        <v>0.48132317394918056</v>
      </c>
      <c r="E6" s="219">
        <f aca="true" t="shared" si="0" ref="E6:E29">+C6-D6</f>
        <v>-0.01868363294684766</v>
      </c>
    </row>
    <row r="7" spans="1:5" ht="13.5" customHeight="1">
      <c r="A7" s="203" t="s">
        <v>77</v>
      </c>
      <c r="B7" s="197" t="s">
        <v>42</v>
      </c>
      <c r="C7" s="200">
        <v>0.4579318656001353</v>
      </c>
      <c r="D7" s="200">
        <v>0.4611220423484287</v>
      </c>
      <c r="E7" s="219">
        <f t="shared" si="0"/>
        <v>-0.0031901767482933607</v>
      </c>
    </row>
    <row r="8" spans="1:5" ht="13.5" customHeight="1" hidden="1">
      <c r="A8" s="203" t="s">
        <v>185</v>
      </c>
      <c r="B8" s="197" t="s">
        <v>119</v>
      </c>
      <c r="C8" s="200">
        <v>0.11167831868330454</v>
      </c>
      <c r="D8" s="200">
        <v>0.1085788659394445</v>
      </c>
      <c r="E8" s="219">
        <f t="shared" si="0"/>
        <v>0.0030994527438600317</v>
      </c>
    </row>
    <row r="9" spans="1:5" ht="13.5" customHeight="1" hidden="1">
      <c r="A9" s="203" t="s">
        <v>186</v>
      </c>
      <c r="B9" s="197" t="s">
        <v>120</v>
      </c>
      <c r="C9" s="200">
        <v>0.5701575858665646</v>
      </c>
      <c r="D9" s="200">
        <v>0.5227735283299602</v>
      </c>
      <c r="E9" s="219">
        <f t="shared" si="0"/>
        <v>0.04738405753660446</v>
      </c>
    </row>
    <row r="10" spans="1:5" ht="13.5" customHeight="1">
      <c r="A10" s="204" t="s">
        <v>78</v>
      </c>
      <c r="B10" s="197" t="s">
        <v>43</v>
      </c>
      <c r="C10" s="200">
        <v>0.4750215660654344</v>
      </c>
      <c r="D10" s="200">
        <v>0.4743819023896174</v>
      </c>
      <c r="E10" s="219">
        <f t="shared" si="0"/>
        <v>0.0006396636758169705</v>
      </c>
    </row>
    <row r="11" spans="1:5" ht="13.5" customHeight="1">
      <c r="A11" s="205" t="s">
        <v>79</v>
      </c>
      <c r="B11" s="197" t="s">
        <v>44</v>
      </c>
      <c r="C11" s="200">
        <v>0.5088203179716742</v>
      </c>
      <c r="D11" s="200">
        <v>0.5060274141210342</v>
      </c>
      <c r="E11" s="219">
        <f t="shared" si="0"/>
        <v>0.002792903850639905</v>
      </c>
    </row>
    <row r="12" spans="1:5" ht="13.5" customHeight="1">
      <c r="A12" s="205" t="s">
        <v>143</v>
      </c>
      <c r="B12" s="197" t="s">
        <v>142</v>
      </c>
      <c r="C12" s="200">
        <v>0.48614885128756347</v>
      </c>
      <c r="D12" s="200">
        <v>0.48995566167990745</v>
      </c>
      <c r="E12" s="219">
        <f t="shared" si="0"/>
        <v>-0.0038068103923439844</v>
      </c>
    </row>
    <row r="13" spans="1:5" ht="13.5" customHeight="1">
      <c r="A13" s="205" t="s">
        <v>80</v>
      </c>
      <c r="B13" s="197" t="s">
        <v>45</v>
      </c>
      <c r="C13" s="200">
        <v>0.4875877242954751</v>
      </c>
      <c r="D13" s="200">
        <v>0.4916463327176434</v>
      </c>
      <c r="E13" s="219">
        <f t="shared" si="0"/>
        <v>-0.004058608422168319</v>
      </c>
    </row>
    <row r="14" spans="1:5" ht="13.5" customHeight="1">
      <c r="A14" s="205" t="s">
        <v>81</v>
      </c>
      <c r="B14" s="197" t="s">
        <v>46</v>
      </c>
      <c r="C14" s="200">
        <v>0.4839817150936069</v>
      </c>
      <c r="D14" s="200">
        <v>0.4875664173376643</v>
      </c>
      <c r="E14" s="219">
        <f t="shared" si="0"/>
        <v>-0.003584702244057436</v>
      </c>
    </row>
    <row r="15" spans="1:5" ht="13.5" customHeight="1" hidden="1">
      <c r="A15" s="205" t="s">
        <v>82</v>
      </c>
      <c r="B15" s="197" t="s">
        <v>47</v>
      </c>
      <c r="C15" s="200">
        <v>0.20880019742373107</v>
      </c>
      <c r="D15" s="200">
        <v>0.20141653837400247</v>
      </c>
      <c r="E15" s="219">
        <f t="shared" si="0"/>
        <v>0.007383659049728597</v>
      </c>
    </row>
    <row r="16" spans="1:5" ht="13.5" customHeight="1" hidden="1">
      <c r="A16" s="205" t="s">
        <v>83</v>
      </c>
      <c r="B16" s="197" t="s">
        <v>84</v>
      </c>
      <c r="C16" s="200">
        <v>0.2862819433968176</v>
      </c>
      <c r="D16" s="200">
        <v>0.27582952295934365</v>
      </c>
      <c r="E16" s="219">
        <f t="shared" si="0"/>
        <v>0.010452420437473964</v>
      </c>
    </row>
    <row r="17" spans="1:5" ht="13.5" customHeight="1">
      <c r="A17" s="205" t="s">
        <v>85</v>
      </c>
      <c r="B17" s="197" t="s">
        <v>48</v>
      </c>
      <c r="C17" s="200">
        <v>0.3771651304761711</v>
      </c>
      <c r="D17" s="200">
        <v>0.38003401903719825</v>
      </c>
      <c r="E17" s="219">
        <f t="shared" si="0"/>
        <v>-0.0028688885610271275</v>
      </c>
    </row>
    <row r="18" spans="1:5" ht="13.5" customHeight="1" hidden="1">
      <c r="A18" s="203">
        <v>10</v>
      </c>
      <c r="B18" s="197" t="s">
        <v>49</v>
      </c>
      <c r="C18" s="200">
        <v>4.388517088092355</v>
      </c>
      <c r="D18" s="200">
        <v>8.744488271042929</v>
      </c>
      <c r="E18" s="219">
        <f t="shared" si="0"/>
        <v>-4.355971182950574</v>
      </c>
    </row>
    <row r="19" spans="1:5" ht="13.5" customHeight="1">
      <c r="A19" s="203">
        <v>11</v>
      </c>
      <c r="B19" s="197" t="s">
        <v>50</v>
      </c>
      <c r="C19" s="200">
        <v>0.41609312893780825</v>
      </c>
      <c r="D19" s="200">
        <v>0.4077569062102185</v>
      </c>
      <c r="E19" s="219">
        <f t="shared" si="0"/>
        <v>0.00833622272758977</v>
      </c>
    </row>
    <row r="20" spans="1:5" ht="13.5" customHeight="1">
      <c r="A20" s="203">
        <v>11.1</v>
      </c>
      <c r="B20" s="197" t="s">
        <v>191</v>
      </c>
      <c r="C20" s="200">
        <v>0.5068586502769852</v>
      </c>
      <c r="D20" s="200">
        <v>0.42650523509896626</v>
      </c>
      <c r="E20" s="219">
        <f t="shared" si="0"/>
        <v>0.08035341517801892</v>
      </c>
    </row>
    <row r="21" spans="1:5" ht="13.5" customHeight="1">
      <c r="A21" s="203">
        <v>11.2</v>
      </c>
      <c r="B21" s="197" t="s">
        <v>192</v>
      </c>
      <c r="C21" s="200">
        <v>0.3886400032182177</v>
      </c>
      <c r="D21" s="200">
        <v>0.4020581823074049</v>
      </c>
      <c r="E21" s="219">
        <f t="shared" si="0"/>
        <v>-0.013418179089187243</v>
      </c>
    </row>
    <row r="22" spans="1:5" ht="13.5" customHeight="1">
      <c r="A22" s="203">
        <v>12</v>
      </c>
      <c r="B22" s="197" t="s">
        <v>51</v>
      </c>
      <c r="C22" s="200">
        <v>0.4751270021598567</v>
      </c>
      <c r="D22" s="200">
        <v>0.4582521596656948</v>
      </c>
      <c r="E22" s="219">
        <f t="shared" si="0"/>
        <v>0.01687484249416188</v>
      </c>
    </row>
    <row r="23" spans="1:5" ht="13.5" customHeight="1" hidden="1">
      <c r="A23" s="203">
        <v>13</v>
      </c>
      <c r="B23" s="197" t="s">
        <v>121</v>
      </c>
      <c r="C23" s="200">
        <v>0.7040903636564309</v>
      </c>
      <c r="D23" s="200">
        <v>0.8220677444233139</v>
      </c>
      <c r="E23" s="219">
        <f t="shared" si="0"/>
        <v>-0.11797738076688302</v>
      </c>
    </row>
    <row r="24" spans="1:5" ht="13.5" customHeight="1" hidden="1">
      <c r="A24" s="203">
        <v>14</v>
      </c>
      <c r="B24" s="197" t="s">
        <v>122</v>
      </c>
      <c r="C24" s="200">
        <v>0.05340349751147574</v>
      </c>
      <c r="D24" s="200">
        <v>0.04906448434515636</v>
      </c>
      <c r="E24" s="219">
        <f t="shared" si="0"/>
        <v>0.004339013166319378</v>
      </c>
    </row>
    <row r="25" spans="1:5" ht="13.5" customHeight="1" hidden="1">
      <c r="A25" s="203">
        <v>15.1</v>
      </c>
      <c r="B25" s="197" t="s">
        <v>123</v>
      </c>
      <c r="C25" s="200">
        <v>0.21489914289466883</v>
      </c>
      <c r="D25" s="200">
        <v>2.6710637287827446</v>
      </c>
      <c r="E25" s="219">
        <f t="shared" si="0"/>
        <v>-2.4561645858880756</v>
      </c>
    </row>
    <row r="26" spans="1:5" ht="13.5" customHeight="1" hidden="1">
      <c r="A26" s="203">
        <v>15.2</v>
      </c>
      <c r="B26" s="197" t="s">
        <v>128</v>
      </c>
      <c r="C26" s="200">
        <v>0.2658998646820027</v>
      </c>
      <c r="D26" s="200">
        <v>0.19464544138929088</v>
      </c>
      <c r="E26" s="219">
        <f t="shared" si="0"/>
        <v>0.07125442329271184</v>
      </c>
    </row>
    <row r="27" spans="1:5" ht="13.5" customHeight="1" hidden="1">
      <c r="A27" s="203">
        <v>15.3</v>
      </c>
      <c r="B27" s="197" t="s">
        <v>129</v>
      </c>
      <c r="C27" s="200">
        <v>22.318932730615593</v>
      </c>
      <c r="D27" s="200">
        <v>19.41753361302206</v>
      </c>
      <c r="E27" s="219">
        <f t="shared" si="0"/>
        <v>2.9013991175935345</v>
      </c>
    </row>
    <row r="28" spans="1:5" ht="13.5" customHeight="1" hidden="1">
      <c r="A28" s="203">
        <v>15.4</v>
      </c>
      <c r="B28" s="197" t="s">
        <v>130</v>
      </c>
      <c r="C28" s="200">
        <v>0.38397980612605764</v>
      </c>
      <c r="D28" s="200">
        <v>0.3692036839366681</v>
      </c>
      <c r="E28" s="219">
        <f t="shared" si="0"/>
        <v>0.014776122189389562</v>
      </c>
    </row>
    <row r="29" spans="1:5" ht="13.5" customHeight="1" hidden="1">
      <c r="A29" s="203">
        <v>15.5</v>
      </c>
      <c r="B29" s="197" t="s">
        <v>131</v>
      </c>
      <c r="C29" s="200">
        <v>0.42728021775834646</v>
      </c>
      <c r="D29" s="200">
        <v>0.30413890677716515</v>
      </c>
      <c r="E29" s="219">
        <f t="shared" si="0"/>
        <v>0.1231413109811813</v>
      </c>
    </row>
    <row r="30" spans="1:5" ht="13.5" customHeight="1" hidden="1">
      <c r="A30" s="203">
        <v>15.6</v>
      </c>
      <c r="B30" s="197" t="s">
        <v>193</v>
      </c>
      <c r="C30" s="200">
        <v>0</v>
      </c>
      <c r="D30" s="200"/>
      <c r="E30" s="219"/>
    </row>
    <row r="31" spans="1:5" ht="13.5" customHeight="1" hidden="1">
      <c r="A31" s="203">
        <v>15.7</v>
      </c>
      <c r="B31" s="197" t="s">
        <v>132</v>
      </c>
      <c r="C31" s="200">
        <v>0.08177016557268542</v>
      </c>
      <c r="D31" s="200">
        <v>-4193.8179611650485</v>
      </c>
      <c r="E31" s="219">
        <f aca="true" t="shared" si="1" ref="E31:E36">+C31-D31</f>
        <v>4193.899731330621</v>
      </c>
    </row>
    <row r="32" spans="1:5" ht="13.5" customHeight="1" hidden="1">
      <c r="A32" s="203">
        <v>15.8</v>
      </c>
      <c r="B32" s="197" t="s">
        <v>133</v>
      </c>
      <c r="C32" s="200">
        <v>0</v>
      </c>
      <c r="D32" s="200">
        <v>0.06761161158706305</v>
      </c>
      <c r="E32" s="219">
        <f t="shared" si="1"/>
        <v>-0.06761161158706305</v>
      </c>
    </row>
    <row r="33" spans="1:5" ht="13.5" customHeight="1" hidden="1">
      <c r="A33" s="203">
        <v>16</v>
      </c>
      <c r="B33" s="197" t="s">
        <v>124</v>
      </c>
      <c r="C33" s="200">
        <v>0.20728836155345928</v>
      </c>
      <c r="D33" s="200">
        <v>0.1828400865224026</v>
      </c>
      <c r="E33" s="219">
        <f t="shared" si="1"/>
        <v>0.024448275031056677</v>
      </c>
    </row>
    <row r="34" spans="1:5" ht="13.5" customHeight="1">
      <c r="A34" s="203">
        <v>17.1</v>
      </c>
      <c r="B34" s="197" t="s">
        <v>52</v>
      </c>
      <c r="C34" s="200">
        <v>0.5247685738988294</v>
      </c>
      <c r="D34" s="200">
        <v>0.5183889965980706</v>
      </c>
      <c r="E34" s="219">
        <f t="shared" si="1"/>
        <v>0.006379577300758776</v>
      </c>
    </row>
    <row r="35" spans="1:5" ht="13.5" customHeight="1">
      <c r="A35" s="203" t="s">
        <v>169</v>
      </c>
      <c r="B35" s="197" t="s">
        <v>194</v>
      </c>
      <c r="C35" s="200">
        <v>0.5132296906149457</v>
      </c>
      <c r="D35" s="200">
        <v>0.5059400401191257</v>
      </c>
      <c r="E35" s="219">
        <f t="shared" si="1"/>
        <v>0.007289650495819977</v>
      </c>
    </row>
    <row r="36" spans="1:5" ht="13.5" customHeight="1">
      <c r="A36" s="203" t="s">
        <v>170</v>
      </c>
      <c r="B36" s="197" t="s">
        <v>195</v>
      </c>
      <c r="C36" s="200">
        <v>0.5453556821301774</v>
      </c>
      <c r="D36" s="200">
        <v>0.5407650809712415</v>
      </c>
      <c r="E36" s="219">
        <f t="shared" si="1"/>
        <v>0.004590601158935836</v>
      </c>
    </row>
    <row r="37" spans="1:5" ht="13.5" customHeight="1" hidden="1">
      <c r="A37" s="203">
        <v>17.3</v>
      </c>
      <c r="B37" s="197" t="s">
        <v>196</v>
      </c>
      <c r="C37" s="200">
        <v>0</v>
      </c>
      <c r="D37" s="200"/>
      <c r="E37" s="219"/>
    </row>
    <row r="38" spans="1:5" ht="13.5" customHeight="1">
      <c r="A38" s="203">
        <v>18</v>
      </c>
      <c r="B38" s="197" t="s">
        <v>53</v>
      </c>
      <c r="C38" s="200">
        <v>0.5292683122829512</v>
      </c>
      <c r="D38" s="200">
        <v>0.5324584976397556</v>
      </c>
      <c r="E38" s="219">
        <f aca="true" t="shared" si="2" ref="E38:E54">+C38-D38</f>
        <v>-0.003190185356804376</v>
      </c>
    </row>
    <row r="39" spans="1:5" ht="13.5" customHeight="1">
      <c r="A39" s="203">
        <v>18.1</v>
      </c>
      <c r="B39" s="197" t="s">
        <v>197</v>
      </c>
      <c r="C39" s="200">
        <v>0.5405967432701687</v>
      </c>
      <c r="D39" s="200">
        <v>0.5385213469067381</v>
      </c>
      <c r="E39" s="219">
        <f t="shared" si="2"/>
        <v>0.0020753963634305705</v>
      </c>
    </row>
    <row r="40" spans="1:5" ht="13.5" customHeight="1">
      <c r="A40" s="203">
        <v>18.2</v>
      </c>
      <c r="B40" s="197" t="s">
        <v>198</v>
      </c>
      <c r="C40" s="200">
        <v>0.4731527555598952</v>
      </c>
      <c r="D40" s="200">
        <v>0.49866916161471236</v>
      </c>
      <c r="E40" s="219">
        <f t="shared" si="2"/>
        <v>-0.025516406054817142</v>
      </c>
    </row>
    <row r="41" spans="1:5" ht="13.5" customHeight="1" hidden="1">
      <c r="A41" s="203">
        <v>19.1</v>
      </c>
      <c r="B41" s="197" t="s">
        <v>126</v>
      </c>
      <c r="C41" s="200">
        <v>9.4886798496103</v>
      </c>
      <c r="D41" s="200">
        <v>0.17290387262982773</v>
      </c>
      <c r="E41" s="219">
        <f t="shared" si="2"/>
        <v>9.315775976980472</v>
      </c>
    </row>
    <row r="42" spans="1:5" ht="13.5" customHeight="1">
      <c r="A42" s="203" t="s">
        <v>199</v>
      </c>
      <c r="B42" s="197" t="s">
        <v>172</v>
      </c>
      <c r="C42" s="200">
        <v>0.3263854556470353</v>
      </c>
      <c r="D42" s="200">
        <v>0.3241935379061074</v>
      </c>
      <c r="E42" s="219">
        <f t="shared" si="2"/>
        <v>0.002191917740927918</v>
      </c>
    </row>
    <row r="43" spans="1:5" ht="13.5" customHeight="1">
      <c r="A43" s="203">
        <v>19.2</v>
      </c>
      <c r="B43" s="197" t="s">
        <v>54</v>
      </c>
      <c r="C43" s="200">
        <v>0.32336878795020096</v>
      </c>
      <c r="D43" s="200">
        <v>0.3222145432365378</v>
      </c>
      <c r="E43" s="219">
        <f t="shared" si="2"/>
        <v>0.001154244713663155</v>
      </c>
    </row>
    <row r="44" spans="1:5" ht="13.5" customHeight="1" hidden="1">
      <c r="A44" s="203">
        <v>19.3</v>
      </c>
      <c r="B44" s="197" t="s">
        <v>200</v>
      </c>
      <c r="C44" s="200">
        <v>-4.851621160005867</v>
      </c>
      <c r="D44" s="200">
        <v>0.3983553420068275</v>
      </c>
      <c r="E44" s="219">
        <f t="shared" si="2"/>
        <v>-5.249976502012695</v>
      </c>
    </row>
    <row r="45" spans="1:5" ht="13.5" customHeight="1">
      <c r="A45" s="203" t="s">
        <v>201</v>
      </c>
      <c r="B45" s="197" t="s">
        <v>174</v>
      </c>
      <c r="C45" s="200">
        <v>0.45383036420006306</v>
      </c>
      <c r="D45" s="200">
        <v>0.45222643008605246</v>
      </c>
      <c r="E45" s="219">
        <f t="shared" si="2"/>
        <v>0.0016039341140106078</v>
      </c>
    </row>
    <row r="46" spans="1:5" ht="13.5" customHeight="1">
      <c r="A46" s="203">
        <v>19.4</v>
      </c>
      <c r="B46" s="197" t="s">
        <v>55</v>
      </c>
      <c r="C46" s="200">
        <v>0.4390615907171024</v>
      </c>
      <c r="D46" s="200">
        <v>0.43711194631865413</v>
      </c>
      <c r="E46" s="219">
        <f t="shared" si="2"/>
        <v>0.001949644398448247</v>
      </c>
    </row>
    <row r="47" spans="1:5" ht="13.5" customHeight="1">
      <c r="A47" s="203">
        <v>21.1</v>
      </c>
      <c r="B47" s="197" t="s">
        <v>56</v>
      </c>
      <c r="C47" s="200">
        <v>0.33018615728382916</v>
      </c>
      <c r="D47" s="200">
        <v>0.3266350385842089</v>
      </c>
      <c r="E47" s="219">
        <f t="shared" si="2"/>
        <v>0.0035511186996202704</v>
      </c>
    </row>
    <row r="48" spans="1:5" ht="13.5" customHeight="1">
      <c r="A48" s="203">
        <v>21.2</v>
      </c>
      <c r="B48" s="197" t="s">
        <v>57</v>
      </c>
      <c r="C48" s="200">
        <v>0.4996292120307757</v>
      </c>
      <c r="D48" s="200">
        <v>0.49686791747780457</v>
      </c>
      <c r="E48" s="219">
        <f t="shared" si="2"/>
        <v>0.0027612945529711386</v>
      </c>
    </row>
    <row r="49" spans="1:5" ht="13.5" customHeight="1">
      <c r="A49" s="203">
        <v>22</v>
      </c>
      <c r="B49" s="197" t="s">
        <v>58</v>
      </c>
      <c r="C49" s="200">
        <v>0.3932801177623972</v>
      </c>
      <c r="D49" s="200">
        <v>0.3653740591934049</v>
      </c>
      <c r="E49" s="219">
        <f t="shared" si="2"/>
        <v>0.02790605856899231</v>
      </c>
    </row>
    <row r="50" spans="1:5" ht="13.5" customHeight="1">
      <c r="A50" s="203">
        <v>23</v>
      </c>
      <c r="B50" s="197" t="s">
        <v>59</v>
      </c>
      <c r="C50" s="200">
        <v>0.5952899456926939</v>
      </c>
      <c r="D50" s="200">
        <v>0.5511888303663991</v>
      </c>
      <c r="E50" s="219">
        <f t="shared" si="2"/>
        <v>0.04410111532629479</v>
      </c>
    </row>
    <row r="51" spans="1:5" ht="13.5" customHeight="1">
      <c r="A51" s="203">
        <v>24</v>
      </c>
      <c r="B51" s="197" t="s">
        <v>60</v>
      </c>
      <c r="C51" s="200">
        <v>0.5571209134145727</v>
      </c>
      <c r="D51" s="200">
        <v>0.558100844930338</v>
      </c>
      <c r="E51" s="219">
        <f t="shared" si="2"/>
        <v>-0.0009799315157652533</v>
      </c>
    </row>
    <row r="52" spans="1:5" ht="13.5" customHeight="1">
      <c r="A52" s="203">
        <v>26</v>
      </c>
      <c r="B52" s="197" t="s">
        <v>61</v>
      </c>
      <c r="C52" s="200">
        <v>0.5311651436942677</v>
      </c>
      <c r="D52" s="200">
        <v>0.5025195311652315</v>
      </c>
      <c r="E52" s="219">
        <f t="shared" si="2"/>
        <v>0.02864561252903619</v>
      </c>
    </row>
    <row r="53" spans="1:5" ht="13.5" customHeight="1">
      <c r="A53" s="203">
        <v>27</v>
      </c>
      <c r="B53" s="197" t="s">
        <v>62</v>
      </c>
      <c r="C53" s="200">
        <v>0.4858410570898487</v>
      </c>
      <c r="D53" s="200">
        <v>0.4698635941331728</v>
      </c>
      <c r="E53" s="219">
        <f t="shared" si="2"/>
        <v>0.015977462956675903</v>
      </c>
    </row>
    <row r="54" spans="1:5" ht="13.5" customHeight="1" hidden="1">
      <c r="A54" s="203">
        <v>28</v>
      </c>
      <c r="B54" s="197" t="s">
        <v>63</v>
      </c>
      <c r="C54" s="200">
        <v>0.43145632434094966</v>
      </c>
      <c r="D54" s="200">
        <v>0.4344194611595549</v>
      </c>
      <c r="E54" s="219">
        <f t="shared" si="2"/>
        <v>-0.0029631368186052165</v>
      </c>
    </row>
    <row r="55" spans="1:5" ht="13.5" customHeight="1" hidden="1">
      <c r="A55" s="203">
        <v>30</v>
      </c>
      <c r="B55" s="197" t="s">
        <v>204</v>
      </c>
      <c r="C55" s="200">
        <v>0</v>
      </c>
      <c r="D55" s="200"/>
      <c r="E55" s="219"/>
    </row>
    <row r="56" spans="1:5" ht="13.5" customHeight="1">
      <c r="A56" s="203">
        <v>34</v>
      </c>
      <c r="B56" s="197" t="s">
        <v>64</v>
      </c>
      <c r="C56" s="200">
        <v>1.1480893697035188</v>
      </c>
      <c r="D56" s="200">
        <v>1.2429523251608685</v>
      </c>
      <c r="E56" s="219">
        <f>+C56-D56</f>
        <v>-0.09486295545734968</v>
      </c>
    </row>
    <row r="57" spans="1:5" ht="13.5" customHeight="1" hidden="1">
      <c r="A57" s="203">
        <v>35</v>
      </c>
      <c r="B57" s="197" t="s">
        <v>65</v>
      </c>
      <c r="C57" s="200">
        <v>0.43277995579538847</v>
      </c>
      <c r="D57" s="200">
        <v>0.4260750696628036</v>
      </c>
      <c r="E57" s="219">
        <f>+C57-D57</f>
        <v>0.006704886132584853</v>
      </c>
    </row>
    <row r="58" spans="1:5" ht="13.5" customHeight="1">
      <c r="A58" s="203"/>
      <c r="B58" s="197" t="s">
        <v>65</v>
      </c>
      <c r="C58" s="200">
        <v>0.424950375802036</v>
      </c>
      <c r="D58" s="200">
        <v>0.4261640238092783</v>
      </c>
      <c r="E58" s="219">
        <f>+C58-D58</f>
        <v>-0.0012136480072423295</v>
      </c>
    </row>
  </sheetData>
  <mergeCells count="2">
    <mergeCell ref="A1:E1"/>
    <mergeCell ref="E4:E5"/>
  </mergeCells>
  <printOptions horizontalCentered="1"/>
  <pageMargins left="0.25" right="0.25" top="0.5" bottom="0.75" header="0.5" footer="0.5"/>
  <pageSetup horizontalDpi="600" verticalDpi="600" orientation="landscape" r:id="rId1"/>
  <headerFooter alignWithMargins="0">
    <oddFooter>&amp;LCalifornia Department of Insurance&amp;RRate Specialist Bureau - 9/17/2009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P1"/>
    </sheetView>
  </sheetViews>
  <sheetFormatPr defaultColWidth="9.140625" defaultRowHeight="12.75"/>
  <cols>
    <col min="1" max="1" width="7.7109375" style="12" customWidth="1"/>
    <col min="2" max="2" width="17.57421875" style="12" customWidth="1"/>
    <col min="3" max="4" width="12.7109375" style="13" customWidth="1"/>
    <col min="5" max="5" width="13.421875" style="13" customWidth="1"/>
    <col min="6" max="11" width="12.7109375" style="12" customWidth="1"/>
    <col min="12" max="13" width="19.140625" style="12" hidden="1" customWidth="1"/>
    <col min="14" max="14" width="15.28125" style="20" customWidth="1"/>
    <col min="15" max="15" width="10.421875" style="12" hidden="1" customWidth="1"/>
    <col min="16" max="16" width="7.7109375" style="12" hidden="1" customWidth="1"/>
    <col min="17" max="17" width="27.421875" style="12" hidden="1" customWidth="1"/>
    <col min="18" max="18" width="20.140625" style="12" hidden="1" customWidth="1"/>
    <col min="19" max="19" width="52.28125" style="12" hidden="1" customWidth="1"/>
    <col min="20" max="20" width="15.7109375" style="12" hidden="1" customWidth="1"/>
    <col min="21" max="21" width="18.28125" style="12" hidden="1" customWidth="1"/>
    <col min="22" max="25" width="9.140625" style="12" hidden="1" customWidth="1"/>
    <col min="26" max="16384" width="9.140625" style="12" customWidth="1"/>
  </cols>
  <sheetData>
    <row r="1" spans="1:24" s="10" customFormat="1" ht="57.75" customHeight="1" thickBot="1">
      <c r="A1" s="263" t="s">
        <v>166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126"/>
      <c r="R1" s="129" t="s">
        <v>145</v>
      </c>
      <c r="S1" s="129"/>
      <c r="T1" s="129"/>
      <c r="U1" s="129"/>
      <c r="V1" s="129"/>
      <c r="W1" s="129"/>
      <c r="X1" s="129"/>
    </row>
    <row r="2" spans="1:24" ht="6" customHeight="1">
      <c r="A2" s="122"/>
      <c r="B2" s="67"/>
      <c r="C2" s="68"/>
      <c r="D2" s="68"/>
      <c r="E2" s="68"/>
      <c r="F2" s="67"/>
      <c r="G2" s="67"/>
      <c r="H2" s="69"/>
      <c r="I2" s="70"/>
      <c r="J2" s="70"/>
      <c r="K2" s="69"/>
      <c r="L2" s="69"/>
      <c r="M2" s="69"/>
      <c r="N2" s="71"/>
      <c r="O2" s="67"/>
      <c r="P2" s="79"/>
      <c r="Q2" s="127"/>
      <c r="R2" s="130"/>
      <c r="S2" s="130"/>
      <c r="T2" s="130"/>
      <c r="U2" s="130"/>
      <c r="V2" s="130"/>
      <c r="W2" s="130"/>
      <c r="X2" s="130"/>
    </row>
    <row r="3" spans="1:24" s="11" customFormat="1" ht="15">
      <c r="A3" s="123"/>
      <c r="B3" s="24"/>
      <c r="C3" s="35" t="s">
        <v>1</v>
      </c>
      <c r="D3" s="35" t="s">
        <v>2</v>
      </c>
      <c r="E3" s="35" t="s">
        <v>19</v>
      </c>
      <c r="F3" s="23" t="s">
        <v>6</v>
      </c>
      <c r="G3" s="23" t="s">
        <v>8</v>
      </c>
      <c r="H3" s="23" t="s">
        <v>9</v>
      </c>
      <c r="I3" s="23" t="s">
        <v>11</v>
      </c>
      <c r="J3" s="23" t="s">
        <v>12</v>
      </c>
      <c r="K3" s="23" t="s">
        <v>118</v>
      </c>
      <c r="L3" s="23" t="s">
        <v>13</v>
      </c>
      <c r="M3" s="23" t="s">
        <v>156</v>
      </c>
      <c r="N3" s="76" t="s">
        <v>13</v>
      </c>
      <c r="O3" s="80"/>
      <c r="P3" s="81"/>
      <c r="Q3" s="147" t="s">
        <v>156</v>
      </c>
      <c r="R3" s="136" t="s">
        <v>146</v>
      </c>
      <c r="S3" s="130"/>
      <c r="T3" s="131"/>
      <c r="U3" s="131"/>
      <c r="V3" s="131"/>
      <c r="W3" s="131"/>
      <c r="X3" s="131"/>
    </row>
    <row r="4" spans="1:24" s="11" customFormat="1" ht="15">
      <c r="A4" s="123"/>
      <c r="B4" s="24"/>
      <c r="C4" s="23">
        <v>2008</v>
      </c>
      <c r="D4" s="23">
        <v>2008</v>
      </c>
      <c r="E4" s="23">
        <v>2008</v>
      </c>
      <c r="F4" s="23">
        <v>2008</v>
      </c>
      <c r="G4" s="23">
        <v>2008</v>
      </c>
      <c r="H4" s="23">
        <v>2008</v>
      </c>
      <c r="I4" s="23">
        <v>2007</v>
      </c>
      <c r="J4" s="23">
        <v>2007</v>
      </c>
      <c r="K4" s="23">
        <v>2007</v>
      </c>
      <c r="L4" s="23"/>
      <c r="M4" s="23"/>
      <c r="N4" s="76"/>
      <c r="O4" s="82"/>
      <c r="P4" s="83"/>
      <c r="Q4" s="128" t="s">
        <v>161</v>
      </c>
      <c r="R4" s="136" t="s">
        <v>147</v>
      </c>
      <c r="S4" s="130"/>
      <c r="T4" s="131"/>
      <c r="U4" s="131"/>
      <c r="V4" s="131"/>
      <c r="W4" s="131"/>
      <c r="X4" s="131"/>
    </row>
    <row r="5" spans="1:24" s="11" customFormat="1" ht="33.75" customHeight="1">
      <c r="A5" s="123"/>
      <c r="B5" s="24" t="s">
        <v>0</v>
      </c>
      <c r="C5" s="77" t="s">
        <v>23</v>
      </c>
      <c r="D5" s="77" t="s">
        <v>24</v>
      </c>
      <c r="E5" s="77" t="s">
        <v>3</v>
      </c>
      <c r="F5" s="78" t="s">
        <v>25</v>
      </c>
      <c r="G5" s="78" t="s">
        <v>26</v>
      </c>
      <c r="H5" s="78" t="s">
        <v>117</v>
      </c>
      <c r="I5" s="78" t="s">
        <v>25</v>
      </c>
      <c r="J5" s="78" t="s">
        <v>26</v>
      </c>
      <c r="K5" s="78" t="s">
        <v>117</v>
      </c>
      <c r="L5" s="78" t="s">
        <v>155</v>
      </c>
      <c r="M5" s="78" t="s">
        <v>157</v>
      </c>
      <c r="N5" s="118" t="s">
        <v>141</v>
      </c>
      <c r="O5" s="77" t="s">
        <v>115</v>
      </c>
      <c r="P5" s="84" t="s">
        <v>104</v>
      </c>
      <c r="Q5" s="11" t="s">
        <v>162</v>
      </c>
      <c r="R5" s="137"/>
      <c r="S5" s="138" t="s">
        <v>159</v>
      </c>
      <c r="T5" s="138" t="s">
        <v>144</v>
      </c>
      <c r="U5" s="139" t="s">
        <v>152</v>
      </c>
      <c r="V5" s="131"/>
      <c r="W5" s="131"/>
      <c r="X5" s="131"/>
    </row>
    <row r="6" spans="1:24" s="11" customFormat="1" ht="31.5" customHeight="1" thickBot="1">
      <c r="A6" s="124"/>
      <c r="B6" s="72"/>
      <c r="C6" s="73"/>
      <c r="D6" s="73"/>
      <c r="E6" s="74" t="s">
        <v>105</v>
      </c>
      <c r="F6" s="75"/>
      <c r="G6" s="75"/>
      <c r="H6" s="31"/>
      <c r="I6" s="75"/>
      <c r="J6" s="75"/>
      <c r="K6" s="31"/>
      <c r="L6" s="31"/>
      <c r="M6" s="31"/>
      <c r="N6" s="90" t="s">
        <v>135</v>
      </c>
      <c r="O6" s="73"/>
      <c r="P6" s="85"/>
      <c r="Q6" s="148" t="s">
        <v>163</v>
      </c>
      <c r="R6" s="140"/>
      <c r="S6" s="141" t="s">
        <v>160</v>
      </c>
      <c r="T6" s="141" t="s">
        <v>158</v>
      </c>
      <c r="U6" s="142" t="s">
        <v>148</v>
      </c>
      <c r="V6" s="131"/>
      <c r="W6" s="131"/>
      <c r="X6" s="131"/>
    </row>
    <row r="7" spans="2:24" ht="8.25" customHeight="1">
      <c r="B7" s="14"/>
      <c r="C7" s="15"/>
      <c r="D7" s="15"/>
      <c r="E7" s="15"/>
      <c r="F7" s="14"/>
      <c r="G7" s="14"/>
      <c r="H7" s="14"/>
      <c r="I7" s="14"/>
      <c r="J7" s="14"/>
      <c r="K7" s="14"/>
      <c r="L7" s="14"/>
      <c r="M7" s="14"/>
      <c r="N7" s="16"/>
      <c r="R7" s="133"/>
      <c r="S7" s="132"/>
      <c r="T7" s="132"/>
      <c r="U7" s="132"/>
      <c r="V7" s="130"/>
      <c r="W7" s="130"/>
      <c r="X7" s="130"/>
    </row>
    <row r="8" spans="1:24" ht="15" customHeight="1">
      <c r="A8" s="92" t="s">
        <v>76</v>
      </c>
      <c r="B8" s="93" t="s">
        <v>41</v>
      </c>
      <c r="C8" s="158">
        <v>943264561</v>
      </c>
      <c r="D8" s="158">
        <v>-6681096</v>
      </c>
      <c r="E8" s="33">
        <f aca="true" t="shared" si="0" ref="E8:E38">C8+D8</f>
        <v>936583465</v>
      </c>
      <c r="F8" s="32">
        <f>+aoe_2008!F7</f>
        <v>437281834</v>
      </c>
      <c r="G8" s="32">
        <f>+aoe_2008!G7</f>
        <v>12786934</v>
      </c>
      <c r="H8" s="32">
        <f>+aoe_2008!H7</f>
        <v>15462959.065487098</v>
      </c>
      <c r="I8" s="32">
        <f>+aoe_2007!F7</f>
        <v>384139514</v>
      </c>
      <c r="J8" s="32">
        <f>+aoe_2007!G7</f>
        <v>32382598</v>
      </c>
      <c r="K8" s="33">
        <f>+aoe_2007!H7</f>
        <v>14952707.894778432</v>
      </c>
      <c r="L8" s="33">
        <f>SUM(F8:K8)</f>
        <v>897006546.9602656</v>
      </c>
      <c r="M8" s="33">
        <f>+L8/2</f>
        <v>448503273.4801328</v>
      </c>
      <c r="N8" s="152">
        <f aca="true" t="shared" si="1" ref="N8:N18">0.5*SUM(F8:K8)/E8</f>
        <v>0.478871654519475</v>
      </c>
      <c r="O8" s="99"/>
      <c r="P8" s="99"/>
      <c r="Q8" s="101">
        <f>+N8*E8</f>
        <v>448503273.4801328</v>
      </c>
      <c r="R8" s="133" t="str">
        <f>+B8</f>
        <v>FIRE</v>
      </c>
      <c r="S8" s="134">
        <f>SUM(F8:K8)</f>
        <v>897006546.9602656</v>
      </c>
      <c r="T8" s="134">
        <f>+E8</f>
        <v>936583465</v>
      </c>
      <c r="U8" s="132"/>
      <c r="V8" s="130"/>
      <c r="W8" s="130"/>
      <c r="X8" s="130"/>
    </row>
    <row r="9" spans="1:24" ht="15" customHeight="1">
      <c r="A9" s="92" t="s">
        <v>77</v>
      </c>
      <c r="B9" s="93" t="s">
        <v>42</v>
      </c>
      <c r="C9" s="158">
        <v>472378685</v>
      </c>
      <c r="D9" s="158">
        <v>12702633</v>
      </c>
      <c r="E9" s="33">
        <f t="shared" si="0"/>
        <v>485081318</v>
      </c>
      <c r="F9" s="32">
        <f>+aoe_2008!F8</f>
        <v>431391897</v>
      </c>
      <c r="G9" s="32">
        <f>+aoe_2008!G8</f>
        <v>15159286</v>
      </c>
      <c r="H9" s="32">
        <f>+aoe_2008!H8</f>
        <v>10996006.044257512</v>
      </c>
      <c r="I9" s="32">
        <f>+aoe_2007!F8</f>
        <v>372560891</v>
      </c>
      <c r="J9" s="32">
        <f>+aoe_2007!G8</f>
        <v>17941720</v>
      </c>
      <c r="K9" s="33">
        <f>+aoe_2007!H8</f>
        <v>9794863.150774471</v>
      </c>
      <c r="L9" s="33">
        <f aca="true" t="shared" si="2" ref="L9:L38">SUM(F9:K9)</f>
        <v>857844663.195032</v>
      </c>
      <c r="M9" s="33">
        <f aca="true" t="shared" si="3" ref="M9:M38">+L9/2</f>
        <v>428922331.597516</v>
      </c>
      <c r="N9" s="152">
        <f t="shared" si="1"/>
        <v>0.8842276865371179</v>
      </c>
      <c r="O9" s="99"/>
      <c r="P9" s="99"/>
      <c r="Q9" s="101">
        <f aca="true" t="shared" si="4" ref="Q9:Q37">+N9*E9</f>
        <v>428922331.597516</v>
      </c>
      <c r="R9" s="133" t="str">
        <f>+B9</f>
        <v>ALLIED LINES</v>
      </c>
      <c r="S9" s="134">
        <f>SUM(F9:K9)</f>
        <v>857844663.195032</v>
      </c>
      <c r="T9" s="134">
        <f>+E9</f>
        <v>485081318</v>
      </c>
      <c r="U9" s="132"/>
      <c r="V9" s="130"/>
      <c r="W9" s="130"/>
      <c r="X9" s="130"/>
    </row>
    <row r="10" spans="1:24" ht="15" customHeight="1">
      <c r="A10" s="92" t="s">
        <v>78</v>
      </c>
      <c r="B10" s="93" t="s">
        <v>43</v>
      </c>
      <c r="C10" s="158">
        <v>124812104</v>
      </c>
      <c r="D10" s="158">
        <v>16574826</v>
      </c>
      <c r="E10" s="33">
        <f t="shared" si="0"/>
        <v>141386930</v>
      </c>
      <c r="F10" s="32">
        <f>+aoe_2008!F9</f>
        <v>98382045</v>
      </c>
      <c r="G10" s="32">
        <f>+aoe_2008!G9</f>
        <v>17836203</v>
      </c>
      <c r="H10" s="32">
        <f>+aoe_2008!H9</f>
        <v>15143789.543146886</v>
      </c>
      <c r="I10" s="32">
        <f>+aoe_2007!F9</f>
        <v>96394283</v>
      </c>
      <c r="J10" s="32">
        <f>+aoe_2007!G9</f>
        <v>15199084</v>
      </c>
      <c r="K10" s="33">
        <f>+aoe_2007!H9</f>
        <v>8264541.509855875</v>
      </c>
      <c r="L10" s="33">
        <f t="shared" si="2"/>
        <v>251219946.05300274</v>
      </c>
      <c r="M10" s="33">
        <f t="shared" si="3"/>
        <v>125609973.02650137</v>
      </c>
      <c r="N10" s="152">
        <f t="shared" si="1"/>
        <v>0.8884129036998072</v>
      </c>
      <c r="O10" s="99"/>
      <c r="P10" s="99"/>
      <c r="Q10" s="101">
        <f t="shared" si="4"/>
        <v>125609973.02650139</v>
      </c>
      <c r="R10" s="133"/>
      <c r="S10" s="132"/>
      <c r="T10" s="132"/>
      <c r="U10" s="132"/>
      <c r="V10" s="130"/>
      <c r="W10" s="130"/>
      <c r="X10" s="130"/>
    </row>
    <row r="11" spans="1:24" ht="15" customHeight="1">
      <c r="A11" s="92" t="s">
        <v>79</v>
      </c>
      <c r="B11" s="93" t="s">
        <v>44</v>
      </c>
      <c r="C11" s="158">
        <v>3493883027</v>
      </c>
      <c r="D11" s="158">
        <v>202281047</v>
      </c>
      <c r="E11" s="33">
        <f t="shared" si="0"/>
        <v>3696164074</v>
      </c>
      <c r="F11" s="32">
        <f>+aoe_2008!F10</f>
        <v>2362013892</v>
      </c>
      <c r="G11" s="32">
        <f>+aoe_2008!G10</f>
        <v>297066255</v>
      </c>
      <c r="H11" s="32">
        <f>+aoe_2008!H10</f>
        <v>333830086.739962</v>
      </c>
      <c r="I11" s="32">
        <f>+aoe_2007!F10</f>
        <v>2563927173</v>
      </c>
      <c r="J11" s="32">
        <f>+aoe_2007!G10</f>
        <v>283390794</v>
      </c>
      <c r="K11" s="33">
        <f>+aoe_2007!H10</f>
        <v>349495225.09556</v>
      </c>
      <c r="L11" s="33">
        <f t="shared" si="2"/>
        <v>6189723425.835522</v>
      </c>
      <c r="M11" s="33">
        <f t="shared" si="3"/>
        <v>3094861712.917761</v>
      </c>
      <c r="N11" s="152">
        <f t="shared" si="1"/>
        <v>0.8373171891064057</v>
      </c>
      <c r="O11" s="99"/>
      <c r="P11" s="99"/>
      <c r="Q11" s="101">
        <f t="shared" si="4"/>
        <v>3094861712.917761</v>
      </c>
      <c r="R11" s="133"/>
      <c r="S11" s="132"/>
      <c r="T11" s="132"/>
      <c r="U11" s="132"/>
      <c r="V11" s="130"/>
      <c r="W11" s="130"/>
      <c r="X11" s="130"/>
    </row>
    <row r="12" spans="1:24" ht="15" customHeight="1">
      <c r="A12" s="92" t="s">
        <v>143</v>
      </c>
      <c r="B12" s="93" t="s">
        <v>142</v>
      </c>
      <c r="C12" s="98">
        <f>+C13+C14</f>
        <v>1830722386</v>
      </c>
      <c r="D12" s="98">
        <f>+D13+D14</f>
        <v>490608437</v>
      </c>
      <c r="E12" s="33">
        <f t="shared" si="0"/>
        <v>2321330823</v>
      </c>
      <c r="F12" s="32">
        <f>+aoe_2008!F11</f>
        <v>3649089414</v>
      </c>
      <c r="G12" s="32">
        <f>+aoe_2008!G11</f>
        <v>1477305042</v>
      </c>
      <c r="H12" s="32">
        <f>+aoe_2008!H11</f>
        <v>253622058.83947998</v>
      </c>
      <c r="I12" s="32">
        <f>+aoe_2007!F11</f>
        <v>3688313805</v>
      </c>
      <c r="J12" s="32">
        <f>+aoe_2007!G11</f>
        <v>1486918707</v>
      </c>
      <c r="K12" s="33">
        <f>+aoe_2007!H11</f>
        <v>248858172.82401046</v>
      </c>
      <c r="L12" s="33">
        <f t="shared" si="2"/>
        <v>10804107199.663492</v>
      </c>
      <c r="M12" s="33">
        <f t="shared" si="3"/>
        <v>5402053599.831746</v>
      </c>
      <c r="N12" s="152">
        <f t="shared" si="1"/>
        <v>2.3271364625445057</v>
      </c>
      <c r="O12" s="99"/>
      <c r="P12" s="99"/>
      <c r="Q12" s="101">
        <f t="shared" si="4"/>
        <v>5402053599.831746</v>
      </c>
      <c r="R12" s="133"/>
      <c r="S12" s="132"/>
      <c r="T12" s="132"/>
      <c r="U12" s="132"/>
      <c r="V12" s="130"/>
      <c r="W12" s="130"/>
      <c r="X12" s="130"/>
    </row>
    <row r="13" spans="1:24" ht="15" customHeight="1">
      <c r="A13" s="92" t="s">
        <v>80</v>
      </c>
      <c r="B13" s="150" t="s">
        <v>45</v>
      </c>
      <c r="C13" s="159">
        <v>1083589005</v>
      </c>
      <c r="D13" s="159">
        <v>49603499</v>
      </c>
      <c r="E13" s="33">
        <f t="shared" si="0"/>
        <v>1133192504</v>
      </c>
      <c r="F13" s="32">
        <f>+aoe_2008!F12</f>
        <v>906385615</v>
      </c>
      <c r="G13" s="32">
        <f>+aoe_2008!G12</f>
        <v>210348385</v>
      </c>
      <c r="H13" s="32">
        <f>+aoe_2008!H12</f>
        <v>61287133.94879948</v>
      </c>
      <c r="I13" s="32">
        <f>+aoe_2007!F12</f>
        <v>974477299</v>
      </c>
      <c r="J13" s="32">
        <f>+aoe_2007!G12</f>
        <v>249950980</v>
      </c>
      <c r="K13" s="33">
        <f>+aoe_2007!H12</f>
        <v>75417119.70480037</v>
      </c>
      <c r="L13" s="33">
        <f t="shared" si="2"/>
        <v>2477866532.6535997</v>
      </c>
      <c r="M13" s="33">
        <f t="shared" si="3"/>
        <v>1238933266.3267999</v>
      </c>
      <c r="N13" s="152">
        <f t="shared" si="1"/>
        <v>1.0933122677334617</v>
      </c>
      <c r="O13" s="99"/>
      <c r="P13" s="99"/>
      <c r="Q13" s="101">
        <f t="shared" si="4"/>
        <v>1238933266.3267999</v>
      </c>
      <c r="R13" s="133"/>
      <c r="S13" s="132"/>
      <c r="T13" s="132"/>
      <c r="U13" s="132"/>
      <c r="V13" s="130"/>
      <c r="W13" s="130"/>
      <c r="X13" s="130"/>
    </row>
    <row r="14" spans="1:24" ht="15" customHeight="1">
      <c r="A14" s="92" t="s">
        <v>81</v>
      </c>
      <c r="B14" s="150" t="s">
        <v>46</v>
      </c>
      <c r="C14" s="159">
        <v>747133381</v>
      </c>
      <c r="D14" s="159">
        <v>441004938</v>
      </c>
      <c r="E14" s="33">
        <f t="shared" si="0"/>
        <v>1188138319</v>
      </c>
      <c r="F14" s="32">
        <f>+aoe_2008!F13</f>
        <v>2742703799</v>
      </c>
      <c r="G14" s="32">
        <f>+aoe_2008!G13</f>
        <v>1266956657</v>
      </c>
      <c r="H14" s="32">
        <f>+aoe_2008!H13</f>
        <v>190390125.0123915</v>
      </c>
      <c r="I14" s="32">
        <f>+aoe_2007!F13</f>
        <v>2713836506</v>
      </c>
      <c r="J14" s="32">
        <f>+aoe_2007!G13</f>
        <v>1236967727</v>
      </c>
      <c r="K14" s="33">
        <f>+aoe_2007!H13</f>
        <v>171910311.9201331</v>
      </c>
      <c r="L14" s="33">
        <f t="shared" si="2"/>
        <v>8322765125.932526</v>
      </c>
      <c r="M14" s="33">
        <f t="shared" si="3"/>
        <v>4161382562.966263</v>
      </c>
      <c r="N14" s="152">
        <f t="shared" si="1"/>
        <v>3.5024394857230954</v>
      </c>
      <c r="O14" s="99"/>
      <c r="P14" s="99"/>
      <c r="Q14" s="101">
        <f t="shared" si="4"/>
        <v>4161382562.966263</v>
      </c>
      <c r="R14" s="133"/>
      <c r="S14" s="132"/>
      <c r="T14" s="132"/>
      <c r="U14" s="132"/>
      <c r="V14" s="130"/>
      <c r="W14" s="130"/>
      <c r="X14" s="130"/>
    </row>
    <row r="15" spans="1:24" ht="15" customHeight="1">
      <c r="A15" s="92" t="s">
        <v>85</v>
      </c>
      <c r="B15" s="93" t="s">
        <v>48</v>
      </c>
      <c r="C15" s="159">
        <v>634636022</v>
      </c>
      <c r="D15" s="159">
        <v>26823593</v>
      </c>
      <c r="E15" s="33">
        <f t="shared" si="0"/>
        <v>661459615</v>
      </c>
      <c r="F15" s="32">
        <f>+aoe_2008!F14</f>
        <v>389384472</v>
      </c>
      <c r="G15" s="32">
        <f>+aoe_2008!G14</f>
        <v>30156437</v>
      </c>
      <c r="H15" s="32">
        <f>+aoe_2008!H14</f>
        <v>22832331.14335071</v>
      </c>
      <c r="I15" s="32">
        <f>+aoe_2007!F14</f>
        <v>538933607</v>
      </c>
      <c r="J15" s="32">
        <f>+aoe_2007!G14</f>
        <v>32945571</v>
      </c>
      <c r="K15" s="33">
        <f>+aoe_2007!H14</f>
        <v>35996102.757014215</v>
      </c>
      <c r="L15" s="33">
        <f t="shared" si="2"/>
        <v>1050248520.9003649</v>
      </c>
      <c r="M15" s="33">
        <f t="shared" si="3"/>
        <v>525124260.45018244</v>
      </c>
      <c r="N15" s="152">
        <f t="shared" si="1"/>
        <v>0.7938871074542962</v>
      </c>
      <c r="O15" s="99"/>
      <c r="P15" s="99"/>
      <c r="Q15" s="101">
        <f t="shared" si="4"/>
        <v>525124260.45018244</v>
      </c>
      <c r="R15" s="133" t="str">
        <f>+B15</f>
        <v>INLAND MRN</v>
      </c>
      <c r="S15" s="134">
        <f>SUM(F15:K15)</f>
        <v>1050248520.9003649</v>
      </c>
      <c r="T15" s="134">
        <f>+E15</f>
        <v>661459615</v>
      </c>
      <c r="U15" s="132"/>
      <c r="V15" s="130"/>
      <c r="W15" s="130"/>
      <c r="X15" s="130"/>
    </row>
    <row r="16" spans="1:24" ht="15" customHeight="1">
      <c r="A16" s="92" t="s">
        <v>87</v>
      </c>
      <c r="B16" s="93" t="s">
        <v>50</v>
      </c>
      <c r="C16" s="159">
        <v>160786874</v>
      </c>
      <c r="D16" s="159">
        <v>150100264</v>
      </c>
      <c r="E16" s="33">
        <f t="shared" si="0"/>
        <v>310887138</v>
      </c>
      <c r="F16" s="32">
        <f>+aoe_2008!F15</f>
        <v>1177934254</v>
      </c>
      <c r="G16" s="32">
        <f>+aoe_2008!G15</f>
        <v>476721730</v>
      </c>
      <c r="H16" s="32">
        <f>+aoe_2008!H15</f>
        <v>51541687.89232142</v>
      </c>
      <c r="I16" s="32">
        <f>+aoe_2007!F15</f>
        <v>1258875886</v>
      </c>
      <c r="J16" s="32">
        <f>+aoe_2007!G15</f>
        <v>522147747</v>
      </c>
      <c r="K16" s="33">
        <f>+aoe_2007!H15</f>
        <v>52082219.19570479</v>
      </c>
      <c r="L16" s="33">
        <f t="shared" si="2"/>
        <v>3539303524.0880265</v>
      </c>
      <c r="M16" s="33">
        <f t="shared" si="3"/>
        <v>1769651762.0440133</v>
      </c>
      <c r="N16" s="152">
        <f t="shared" si="1"/>
        <v>5.6922643163321</v>
      </c>
      <c r="O16" s="156">
        <f>SUM(O17:O18)</f>
        <v>3045446</v>
      </c>
      <c r="P16" s="99"/>
      <c r="Q16" s="101">
        <f t="shared" si="4"/>
        <v>1769651762.0440133</v>
      </c>
      <c r="R16" s="133"/>
      <c r="S16" s="132"/>
      <c r="T16" s="132"/>
      <c r="U16" s="132"/>
      <c r="V16" s="130"/>
      <c r="W16" s="130"/>
      <c r="X16" s="130"/>
    </row>
    <row r="17" spans="1:24" ht="15" customHeight="1">
      <c r="A17" s="92" t="s">
        <v>136</v>
      </c>
      <c r="B17" s="150" t="s">
        <v>109</v>
      </c>
      <c r="C17" s="32">
        <f>+$P$17*C16</f>
        <v>55235586.58876697</v>
      </c>
      <c r="D17" s="32">
        <f>+$P$17*D16</f>
        <v>51564384.099965654</v>
      </c>
      <c r="E17" s="33">
        <f t="shared" si="0"/>
        <v>106799970.68873262</v>
      </c>
      <c r="F17" s="32">
        <f>+aoe_2008!F16</f>
        <v>465322924.0331099</v>
      </c>
      <c r="G17" s="32">
        <f>+aoe_2008!G16</f>
        <v>188320824.01920092</v>
      </c>
      <c r="H17" s="32">
        <f>+aoe_2008!H16</f>
        <v>20360668.55023043</v>
      </c>
      <c r="I17" s="32">
        <f>+aoe_2007!F16</f>
        <v>503410457.70654154</v>
      </c>
      <c r="J17" s="32">
        <f>+aoe_2007!G16</f>
        <v>208801073.4266376</v>
      </c>
      <c r="K17" s="33">
        <f>+aoe_2007!H16</f>
        <v>20827099.871608924</v>
      </c>
      <c r="L17" s="33">
        <f t="shared" si="2"/>
        <v>1407043047.6073294</v>
      </c>
      <c r="M17" s="33">
        <f t="shared" si="3"/>
        <v>703521523.8036647</v>
      </c>
      <c r="N17" s="152">
        <f t="shared" si="1"/>
        <v>6.58728199330757</v>
      </c>
      <c r="O17" s="100">
        <v>1046211</v>
      </c>
      <c r="P17" s="101">
        <f>+O17/O16</f>
        <v>0.3435329340924121</v>
      </c>
      <c r="Q17" s="101">
        <f t="shared" si="4"/>
        <v>703521523.8036647</v>
      </c>
      <c r="R17" s="133"/>
      <c r="S17" s="132"/>
      <c r="T17" s="132"/>
      <c r="U17" s="132"/>
      <c r="V17" s="130"/>
      <c r="W17" s="130"/>
      <c r="X17" s="130"/>
    </row>
    <row r="18" spans="1:24" ht="15" customHeight="1">
      <c r="A18" s="92" t="s">
        <v>137</v>
      </c>
      <c r="B18" s="150" t="s">
        <v>110</v>
      </c>
      <c r="C18" s="32">
        <f>+$P$18*C16</f>
        <v>105551287.41123304</v>
      </c>
      <c r="D18" s="32">
        <f>+$P$18*D16</f>
        <v>98535879.90003435</v>
      </c>
      <c r="E18" s="33">
        <f t="shared" si="0"/>
        <v>204087167.31126738</v>
      </c>
      <c r="F18" s="32">
        <f>+aoe_2008!F17</f>
        <v>712611329.9668901</v>
      </c>
      <c r="G18" s="32">
        <f>+aoe_2008!G17</f>
        <v>288400905.9807991</v>
      </c>
      <c r="H18" s="32">
        <f>+aoe_2008!H17</f>
        <v>31181019.342090994</v>
      </c>
      <c r="I18" s="32">
        <f>+aoe_2007!F17</f>
        <v>755465428.2934585</v>
      </c>
      <c r="J18" s="32">
        <f>+aoe_2007!G17</f>
        <v>313346673.5733624</v>
      </c>
      <c r="K18" s="33">
        <f>+aoe_2007!H17</f>
        <v>31255119.324095856</v>
      </c>
      <c r="L18" s="33">
        <f t="shared" si="2"/>
        <v>2132260476.480697</v>
      </c>
      <c r="M18" s="33">
        <f t="shared" si="3"/>
        <v>1066130238.2403485</v>
      </c>
      <c r="N18" s="152">
        <f t="shared" si="1"/>
        <v>5.223896496217814</v>
      </c>
      <c r="O18" s="100">
        <v>1999235</v>
      </c>
      <c r="P18" s="101">
        <f>+O18/O16</f>
        <v>0.656467065907588</v>
      </c>
      <c r="Q18" s="101">
        <f t="shared" si="4"/>
        <v>1066130238.2403485</v>
      </c>
      <c r="R18" s="133"/>
      <c r="S18" s="132"/>
      <c r="T18" s="132"/>
      <c r="U18" s="132"/>
      <c r="V18" s="130"/>
      <c r="W18" s="130"/>
      <c r="X18" s="130"/>
    </row>
    <row r="19" spans="1:24" ht="15" customHeight="1">
      <c r="A19" s="92" t="s">
        <v>88</v>
      </c>
      <c r="B19" s="93" t="s">
        <v>51</v>
      </c>
      <c r="C19" s="159">
        <v>-22835463</v>
      </c>
      <c r="D19" s="159">
        <v>-176249</v>
      </c>
      <c r="E19" s="177">
        <f t="shared" si="0"/>
        <v>-23011712</v>
      </c>
      <c r="F19" s="32">
        <f>+aoe_2008!F18</f>
        <v>89296304</v>
      </c>
      <c r="G19" s="32">
        <f>+aoe_2008!G18</f>
        <v>3722317</v>
      </c>
      <c r="H19" s="32">
        <f>+aoe_2008!H18</f>
        <v>8976178.33016925</v>
      </c>
      <c r="I19" s="32">
        <f>+aoe_2007!F18</f>
        <v>118204543</v>
      </c>
      <c r="J19" s="32">
        <f>+aoe_2007!G18</f>
        <v>6302083</v>
      </c>
      <c r="K19" s="33">
        <f>+aoe_2007!H18</f>
        <v>11256961.948892813</v>
      </c>
      <c r="L19" s="33">
        <f t="shared" si="2"/>
        <v>237758387.27906206</v>
      </c>
      <c r="M19" s="33">
        <f t="shared" si="3"/>
        <v>118879193.63953103</v>
      </c>
      <c r="N19" s="153">
        <v>1</v>
      </c>
      <c r="O19" s="100"/>
      <c r="P19" s="99"/>
      <c r="Q19" s="101">
        <f t="shared" si="4"/>
        <v>-23011712</v>
      </c>
      <c r="R19" s="133"/>
      <c r="S19" s="132"/>
      <c r="T19" s="132"/>
      <c r="U19" s="132"/>
      <c r="V19" s="130"/>
      <c r="W19" s="130"/>
      <c r="X19" s="130"/>
    </row>
    <row r="20" spans="1:24" ht="15" customHeight="1">
      <c r="A20" s="92" t="s">
        <v>138</v>
      </c>
      <c r="B20" s="93" t="s">
        <v>52</v>
      </c>
      <c r="C20" s="159">
        <v>4118805413</v>
      </c>
      <c r="D20" s="159">
        <v>1281317337</v>
      </c>
      <c r="E20" s="33">
        <f t="shared" si="0"/>
        <v>5400122750</v>
      </c>
      <c r="F20" s="32">
        <f>+aoe_2008!F19</f>
        <v>16732033511</v>
      </c>
      <c r="G20" s="32">
        <f>+aoe_2008!G19</f>
        <v>4122304843</v>
      </c>
      <c r="H20" s="32">
        <f>+aoe_2008!H19</f>
        <v>738089167.2311007</v>
      </c>
      <c r="I20" s="32">
        <f>+aoe_2007!F19</f>
        <v>16772272575</v>
      </c>
      <c r="J20" s="32">
        <f>+aoe_2007!G19</f>
        <v>4087848905</v>
      </c>
      <c r="K20" s="33">
        <f>+aoe_2007!H19</f>
        <v>704257591.1723874</v>
      </c>
      <c r="L20" s="33">
        <f t="shared" si="2"/>
        <v>43156806592.40349</v>
      </c>
      <c r="M20" s="33">
        <f t="shared" si="3"/>
        <v>21578403296.201744</v>
      </c>
      <c r="N20" s="152">
        <f aca="true" t="shared" si="5" ref="N20:N37">0.5*SUM(F20:K20)/E20</f>
        <v>3.9959097774586225</v>
      </c>
      <c r="O20" s="156">
        <f>SUM(O21:O22)</f>
        <v>19734886</v>
      </c>
      <c r="P20" s="99"/>
      <c r="Q20" s="101">
        <f t="shared" si="4"/>
        <v>21578403296.201744</v>
      </c>
      <c r="R20" s="133"/>
      <c r="S20" s="132"/>
      <c r="T20" s="132"/>
      <c r="U20" s="132"/>
      <c r="V20" s="130"/>
      <c r="W20" s="130"/>
      <c r="X20" s="130"/>
    </row>
    <row r="21" spans="1:24" ht="15" customHeight="1">
      <c r="A21" s="92" t="s">
        <v>169</v>
      </c>
      <c r="B21" s="150" t="s">
        <v>111</v>
      </c>
      <c r="C21" s="32">
        <f>+$P$21*C20</f>
        <v>2628630955.2088437</v>
      </c>
      <c r="D21" s="32">
        <f>+$P$21*D20</f>
        <v>817739630.2465144</v>
      </c>
      <c r="E21" s="33">
        <f t="shared" si="0"/>
        <v>3446370585.455358</v>
      </c>
      <c r="F21" s="32">
        <f>+aoe_2008!F20</f>
        <v>11773684248.385725</v>
      </c>
      <c r="G21" s="32">
        <f>+aoe_2008!G20</f>
        <v>2900706334.6583376</v>
      </c>
      <c r="H21" s="32">
        <f>+aoe_2008!H20</f>
        <v>519364773.9481239</v>
      </c>
      <c r="I21" s="32">
        <f>+aoe_2007!F20</f>
        <v>11945193440.714273</v>
      </c>
      <c r="J21" s="32">
        <f>+aoe_2007!G20</f>
        <v>2911361338.082536</v>
      </c>
      <c r="K21" s="33">
        <f>+aoe_2007!H20</f>
        <v>501571454.97294873</v>
      </c>
      <c r="L21" s="33">
        <f t="shared" si="2"/>
        <v>30551881590.761944</v>
      </c>
      <c r="M21" s="33">
        <f t="shared" si="3"/>
        <v>15275940795.380972</v>
      </c>
      <c r="N21" s="152">
        <f t="shared" si="5"/>
        <v>4.432471905328374</v>
      </c>
      <c r="O21" s="100">
        <v>12594849</v>
      </c>
      <c r="P21" s="101">
        <f>+O21/O20</f>
        <v>0.6382022678012936</v>
      </c>
      <c r="Q21" s="101">
        <f t="shared" si="4"/>
        <v>15275940795.380974</v>
      </c>
      <c r="R21" s="133"/>
      <c r="S21" s="132"/>
      <c r="T21" s="132"/>
      <c r="U21" s="132"/>
      <c r="V21" s="130"/>
      <c r="W21" s="130"/>
      <c r="X21" s="130"/>
    </row>
    <row r="22" spans="1:24" ht="15" customHeight="1">
      <c r="A22" s="92" t="s">
        <v>170</v>
      </c>
      <c r="B22" s="150" t="s">
        <v>112</v>
      </c>
      <c r="C22" s="32">
        <f>+$P$22*C20</f>
        <v>1490174457.7911563</v>
      </c>
      <c r="D22" s="32">
        <f>+$P$22*D20</f>
        <v>463577706.7534856</v>
      </c>
      <c r="E22" s="33">
        <f t="shared" si="0"/>
        <v>1953752164.544642</v>
      </c>
      <c r="F22" s="32">
        <f>+aoe_2008!F21</f>
        <v>4958349262.614275</v>
      </c>
      <c r="G22" s="32">
        <f>+aoe_2008!G21</f>
        <v>1221598508.3416622</v>
      </c>
      <c r="H22" s="32">
        <f>+aoe_2008!H21</f>
        <v>218724393.28297687</v>
      </c>
      <c r="I22" s="32">
        <f>+aoe_2007!F21</f>
        <v>4827079134.2857275</v>
      </c>
      <c r="J22" s="32">
        <f>+aoe_2007!G21</f>
        <v>1176487566.917464</v>
      </c>
      <c r="K22" s="33">
        <f>+aoe_2007!H21</f>
        <v>202686136.19943863</v>
      </c>
      <c r="L22" s="33">
        <f t="shared" si="2"/>
        <v>12604925001.641544</v>
      </c>
      <c r="M22" s="33">
        <f t="shared" si="3"/>
        <v>6302462500.820772</v>
      </c>
      <c r="N22" s="152">
        <f t="shared" si="5"/>
        <v>3.2258249614222065</v>
      </c>
      <c r="O22" s="100">
        <v>7140037</v>
      </c>
      <c r="P22" s="101">
        <f>+O22/O20</f>
        <v>0.36179773219870637</v>
      </c>
      <c r="Q22" s="101">
        <f t="shared" si="4"/>
        <v>6302462500.820772</v>
      </c>
      <c r="R22" s="133"/>
      <c r="S22" s="132"/>
      <c r="T22" s="132"/>
      <c r="U22" s="132"/>
      <c r="V22" s="130"/>
      <c r="W22" s="130"/>
      <c r="X22" s="130"/>
    </row>
    <row r="23" spans="1:24" ht="15" customHeight="1">
      <c r="A23" s="92" t="s">
        <v>90</v>
      </c>
      <c r="B23" s="93" t="s">
        <v>53</v>
      </c>
      <c r="C23" s="159">
        <v>217469847</v>
      </c>
      <c r="D23" s="159">
        <v>336177426</v>
      </c>
      <c r="E23" s="33">
        <f t="shared" si="0"/>
        <v>553647273</v>
      </c>
      <c r="F23" s="32">
        <f>+aoe_2008!F22</f>
        <v>2181831889</v>
      </c>
      <c r="G23" s="32">
        <f>+aoe_2008!G22</f>
        <v>914680850</v>
      </c>
      <c r="H23" s="32">
        <f>+aoe_2008!H22</f>
        <v>126806928.35546613</v>
      </c>
      <c r="I23" s="32">
        <f>+aoe_2007!F22</f>
        <v>2291952573</v>
      </c>
      <c r="J23" s="32">
        <f>+aoe_2007!G22</f>
        <v>869875109</v>
      </c>
      <c r="K23" s="33">
        <f>+aoe_2007!H22</f>
        <v>139016537.23219666</v>
      </c>
      <c r="L23" s="33">
        <f t="shared" si="2"/>
        <v>6524163886.587663</v>
      </c>
      <c r="M23" s="33">
        <f t="shared" si="3"/>
        <v>3262081943.2938313</v>
      </c>
      <c r="N23" s="152">
        <f t="shared" si="5"/>
        <v>5.891985931074624</v>
      </c>
      <c r="O23" s="156">
        <f>SUM(O24:O25)</f>
        <v>1593428</v>
      </c>
      <c r="P23" s="99"/>
      <c r="Q23" s="101">
        <f t="shared" si="4"/>
        <v>3262081943.2938313</v>
      </c>
      <c r="R23" s="133"/>
      <c r="S23" s="132"/>
      <c r="T23" s="132"/>
      <c r="U23" s="132"/>
      <c r="V23" s="130"/>
      <c r="W23" s="130"/>
      <c r="X23" s="130"/>
    </row>
    <row r="24" spans="1:24" ht="15" customHeight="1">
      <c r="A24" s="92" t="s">
        <v>139</v>
      </c>
      <c r="B24" s="150" t="s">
        <v>113</v>
      </c>
      <c r="C24" s="32">
        <f>+$P$24*C23</f>
        <v>204629743.35201153</v>
      </c>
      <c r="D24" s="32">
        <f>+$P$24*D23</f>
        <v>316328453.58611876</v>
      </c>
      <c r="E24" s="33">
        <f t="shared" si="0"/>
        <v>520958196.93813026</v>
      </c>
      <c r="F24" s="32">
        <f>+aoe_2008!F23</f>
        <v>2023735366.4416924</v>
      </c>
      <c r="G24" s="32">
        <f>+aoe_2008!G23</f>
        <v>848402663.140262</v>
      </c>
      <c r="H24" s="32">
        <f>+aoe_2008!H23</f>
        <v>117618441.14415853</v>
      </c>
      <c r="I24" s="32">
        <f>+aoe_2007!F23</f>
        <v>2115870320.4909713</v>
      </c>
      <c r="J24" s="32">
        <f>+aoe_2007!G23</f>
        <v>803045816.6321527</v>
      </c>
      <c r="K24" s="33">
        <f>+aoe_2007!H23</f>
        <v>128336410.03401034</v>
      </c>
      <c r="L24" s="33">
        <f t="shared" si="2"/>
        <v>6037009017.883246</v>
      </c>
      <c r="M24" s="33">
        <f t="shared" si="3"/>
        <v>3018504508.941623</v>
      </c>
      <c r="N24" s="152">
        <f t="shared" si="5"/>
        <v>5.7941395810307315</v>
      </c>
      <c r="O24" s="100">
        <v>1499347</v>
      </c>
      <c r="P24" s="101">
        <f>+O24/O23</f>
        <v>0.9409568552830753</v>
      </c>
      <c r="Q24" s="101">
        <f t="shared" si="4"/>
        <v>3018504508.941623</v>
      </c>
      <c r="R24" s="133"/>
      <c r="S24" s="132"/>
      <c r="T24" s="132"/>
      <c r="U24" s="132"/>
      <c r="V24" s="130"/>
      <c r="W24" s="130"/>
      <c r="X24" s="130"/>
    </row>
    <row r="25" spans="1:24" ht="15" customHeight="1">
      <c r="A25" s="92" t="s">
        <v>140</v>
      </c>
      <c r="B25" s="150" t="s">
        <v>114</v>
      </c>
      <c r="C25" s="32">
        <f>+$P$25*C23</f>
        <v>12840103.647988487</v>
      </c>
      <c r="D25" s="32">
        <f>+$P$25*D23</f>
        <v>19848972.41388127</v>
      </c>
      <c r="E25" s="33">
        <f t="shared" si="0"/>
        <v>32689076.061869755</v>
      </c>
      <c r="F25" s="32">
        <f>+aoe_2008!F24</f>
        <v>158096522.5583077</v>
      </c>
      <c r="G25" s="32">
        <f>+aoe_2008!G24</f>
        <v>66278186.85973797</v>
      </c>
      <c r="H25" s="32">
        <f>+aoe_2008!H24</f>
        <v>9188487.211307628</v>
      </c>
      <c r="I25" s="32">
        <f>+aoe_2007!F24</f>
        <v>176082252.50902867</v>
      </c>
      <c r="J25" s="32">
        <f>+aoe_2007!G24</f>
        <v>66829292.367847286</v>
      </c>
      <c r="K25" s="33">
        <f>+aoe_2007!H24</f>
        <v>10680127.19818633</v>
      </c>
      <c r="L25" s="33">
        <f t="shared" si="2"/>
        <v>487154868.70441556</v>
      </c>
      <c r="M25" s="33">
        <f t="shared" si="3"/>
        <v>243577434.35220778</v>
      </c>
      <c r="N25" s="152">
        <f t="shared" si="5"/>
        <v>7.45134043835302</v>
      </c>
      <c r="O25" s="100">
        <v>94081</v>
      </c>
      <c r="P25" s="101">
        <f>+O25/O23</f>
        <v>0.05904314471692477</v>
      </c>
      <c r="Q25" s="101">
        <f t="shared" si="4"/>
        <v>243577434.35220778</v>
      </c>
      <c r="R25" s="133"/>
      <c r="S25" s="132"/>
      <c r="T25" s="132"/>
      <c r="U25" s="132"/>
      <c r="V25" s="130"/>
      <c r="W25" s="130"/>
      <c r="X25" s="130"/>
    </row>
    <row r="26" spans="1:24" ht="15" customHeight="1">
      <c r="A26" s="92" t="s">
        <v>171</v>
      </c>
      <c r="B26" s="176" t="s">
        <v>172</v>
      </c>
      <c r="C26" s="32">
        <f>+C27+C30</f>
        <v>11547967607</v>
      </c>
      <c r="D26" s="32">
        <f>+D27+D30</f>
        <v>430152275</v>
      </c>
      <c r="E26" s="33">
        <f t="shared" si="0"/>
        <v>11978119882</v>
      </c>
      <c r="F26" s="32">
        <f>+aoe_2008!F25</f>
        <v>6298016150</v>
      </c>
      <c r="G26" s="32">
        <f>+aoe_2008!G25</f>
        <v>971419179</v>
      </c>
      <c r="H26" s="32">
        <f>+aoe_2008!H25</f>
        <v>830321072.4497854</v>
      </c>
      <c r="I26" s="32">
        <f>+aoe_2007!F25</f>
        <v>6101846665</v>
      </c>
      <c r="J26" s="32">
        <f>+aoe_2007!G25</f>
        <v>965252424</v>
      </c>
      <c r="K26" s="33">
        <f>+aoe_2007!H25</f>
        <v>807617169.3383961</v>
      </c>
      <c r="L26" s="33">
        <f>SUM(F26:K26)</f>
        <v>15974472659.788181</v>
      </c>
      <c r="M26" s="33">
        <f t="shared" si="3"/>
        <v>7987236329.894091</v>
      </c>
      <c r="N26" s="152">
        <f t="shared" si="5"/>
        <v>0.6668188671159345</v>
      </c>
      <c r="O26" s="100"/>
      <c r="P26" s="101"/>
      <c r="Q26" s="101"/>
      <c r="R26" s="133"/>
      <c r="S26" s="132"/>
      <c r="T26" s="132"/>
      <c r="U26" s="132"/>
      <c r="V26" s="130"/>
      <c r="W26" s="130"/>
      <c r="X26" s="130"/>
    </row>
    <row r="27" spans="1:24" ht="15" customHeight="1">
      <c r="A27" s="92" t="s">
        <v>91</v>
      </c>
      <c r="B27" s="93" t="s">
        <v>54</v>
      </c>
      <c r="C27" s="159">
        <v>6479820408</v>
      </c>
      <c r="D27" s="159">
        <v>394129397</v>
      </c>
      <c r="E27" s="33">
        <f t="shared" si="0"/>
        <v>6873949805</v>
      </c>
      <c r="F27" s="32">
        <f>+aoe_2008!F26</f>
        <v>6058254262</v>
      </c>
      <c r="G27" s="32">
        <f>+aoe_2008!G26</f>
        <v>932977200</v>
      </c>
      <c r="H27" s="32">
        <f>+aoe_2008!H26</f>
        <v>681669300.9691813</v>
      </c>
      <c r="I27" s="32">
        <f>+aoe_2007!F26</f>
        <v>5879862636</v>
      </c>
      <c r="J27" s="32">
        <f>+aoe_2007!G26</f>
        <v>925216598</v>
      </c>
      <c r="K27" s="33">
        <f>+aoe_2007!H26</f>
        <v>656219307.4545702</v>
      </c>
      <c r="L27" s="33">
        <f t="shared" si="2"/>
        <v>15134199304.423752</v>
      </c>
      <c r="M27" s="33">
        <f t="shared" si="3"/>
        <v>7567099652.211876</v>
      </c>
      <c r="N27" s="152">
        <f t="shared" si="5"/>
        <v>1.1008371994086559</v>
      </c>
      <c r="O27" s="99"/>
      <c r="P27" s="99"/>
      <c r="Q27" s="101">
        <f t="shared" si="4"/>
        <v>7567099652.211876</v>
      </c>
      <c r="R27" s="133"/>
      <c r="S27" s="132"/>
      <c r="T27" s="132"/>
      <c r="U27" s="132"/>
      <c r="V27" s="130"/>
      <c r="W27" s="130"/>
      <c r="X27" s="130"/>
    </row>
    <row r="28" spans="1:24" ht="15" customHeight="1">
      <c r="A28" s="92" t="s">
        <v>173</v>
      </c>
      <c r="B28" s="93" t="s">
        <v>174</v>
      </c>
      <c r="C28" s="159">
        <f>+C29+C31</f>
        <v>1535404787</v>
      </c>
      <c r="D28" s="159">
        <f>+D29+D31</f>
        <v>176294935</v>
      </c>
      <c r="E28" s="33">
        <f>C28+D28</f>
        <v>1711699722</v>
      </c>
      <c r="F28" s="32">
        <f>+aoe_2008!F27</f>
        <v>2517855809</v>
      </c>
      <c r="G28" s="32">
        <f>+aoe_2008!G27</f>
        <v>371337993</v>
      </c>
      <c r="H28" s="32">
        <f>+aoe_2008!H27</f>
        <v>141138090.47377104</v>
      </c>
      <c r="I28" s="32">
        <f>+aoe_2007!F27</f>
        <v>2530255727</v>
      </c>
      <c r="J28" s="32">
        <f>+aoe_2007!G27</f>
        <v>360999121</v>
      </c>
      <c r="K28" s="33">
        <f>+aoe_2007!H27</f>
        <v>137901813.33594546</v>
      </c>
      <c r="L28" s="33">
        <f>SUM(F28:K28)</f>
        <v>6059488553.809716</v>
      </c>
      <c r="M28" s="33">
        <f>+L28/2</f>
        <v>3029744276.904858</v>
      </c>
      <c r="N28" s="152">
        <f>0.5*SUM(F28:K28)/E28</f>
        <v>1.7700208967521571</v>
      </c>
      <c r="O28" s="99"/>
      <c r="P28" s="99"/>
      <c r="Q28" s="101"/>
      <c r="R28" s="133"/>
      <c r="S28" s="132"/>
      <c r="T28" s="132"/>
      <c r="U28" s="132"/>
      <c r="V28" s="130"/>
      <c r="W28" s="130"/>
      <c r="X28" s="130"/>
    </row>
    <row r="29" spans="1:24" ht="15" customHeight="1">
      <c r="A29" s="92" t="s">
        <v>92</v>
      </c>
      <c r="B29" s="93" t="s">
        <v>55</v>
      </c>
      <c r="C29" s="159">
        <v>1157209023</v>
      </c>
      <c r="D29" s="159">
        <v>167245066</v>
      </c>
      <c r="E29" s="33">
        <f t="shared" si="0"/>
        <v>1324454089</v>
      </c>
      <c r="F29" s="32">
        <f>+aoe_2008!F28</f>
        <v>2434573524</v>
      </c>
      <c r="G29" s="32">
        <f>+aoe_2008!G28</f>
        <v>357634598</v>
      </c>
      <c r="H29" s="32">
        <f>+aoe_2008!H28</f>
        <v>131062841.46457809</v>
      </c>
      <c r="I29" s="32">
        <f>+aoe_2007!F28</f>
        <v>2439685054</v>
      </c>
      <c r="J29" s="32">
        <f>+aoe_2007!G28</f>
        <v>348538870</v>
      </c>
      <c r="K29" s="33">
        <f>+aoe_2007!H28</f>
        <v>126874139.46433939</v>
      </c>
      <c r="L29" s="33">
        <f t="shared" si="2"/>
        <v>5838369026.928918</v>
      </c>
      <c r="M29" s="33">
        <f t="shared" si="3"/>
        <v>2919184513.464459</v>
      </c>
      <c r="N29" s="152">
        <f t="shared" si="5"/>
        <v>2.204066216948694</v>
      </c>
      <c r="O29" s="99"/>
      <c r="P29" s="99"/>
      <c r="Q29" s="101">
        <f t="shared" si="4"/>
        <v>2919184513.464459</v>
      </c>
      <c r="R29" s="133"/>
      <c r="S29" s="132"/>
      <c r="T29" s="132"/>
      <c r="U29" s="132"/>
      <c r="V29" s="130"/>
      <c r="W29" s="130"/>
      <c r="X29" s="130"/>
    </row>
    <row r="30" spans="1:24" ht="15" customHeight="1">
      <c r="A30" s="92" t="s">
        <v>93</v>
      </c>
      <c r="B30" s="93" t="s">
        <v>56</v>
      </c>
      <c r="C30" s="159">
        <v>5068147199</v>
      </c>
      <c r="D30" s="159">
        <v>36022878</v>
      </c>
      <c r="E30" s="33">
        <f t="shared" si="0"/>
        <v>5104170077</v>
      </c>
      <c r="F30" s="32">
        <f>+aoe_2008!F29</f>
        <v>239761888</v>
      </c>
      <c r="G30" s="32">
        <f>+aoe_2008!G29</f>
        <v>38441979</v>
      </c>
      <c r="H30" s="32">
        <f>+aoe_2008!H29</f>
        <v>131095025.14081573</v>
      </c>
      <c r="I30" s="32">
        <f>+aoe_2007!F29</f>
        <v>221984029</v>
      </c>
      <c r="J30" s="32">
        <f>+aoe_2007!G29</f>
        <v>40035826</v>
      </c>
      <c r="K30" s="33">
        <f>+aoe_2007!H29</f>
        <v>136182354.90181336</v>
      </c>
      <c r="L30" s="33">
        <f t="shared" si="2"/>
        <v>807501102.0426291</v>
      </c>
      <c r="M30" s="33">
        <f t="shared" si="3"/>
        <v>403750551.02131456</v>
      </c>
      <c r="N30" s="152">
        <f t="shared" si="5"/>
        <v>0.07910209591969962</v>
      </c>
      <c r="O30" s="99"/>
      <c r="P30" s="99"/>
      <c r="Q30" s="101">
        <f t="shared" si="4"/>
        <v>403750551.0213146</v>
      </c>
      <c r="R30" s="133"/>
      <c r="S30" s="132"/>
      <c r="T30" s="132"/>
      <c r="U30" s="132"/>
      <c r="V30" s="130"/>
      <c r="W30" s="130"/>
      <c r="X30" s="130"/>
    </row>
    <row r="31" spans="1:24" ht="15" customHeight="1">
      <c r="A31" s="92" t="s">
        <v>94</v>
      </c>
      <c r="B31" s="93" t="s">
        <v>57</v>
      </c>
      <c r="C31" s="159">
        <v>378195764</v>
      </c>
      <c r="D31" s="159">
        <v>9049869</v>
      </c>
      <c r="E31" s="33">
        <f t="shared" si="0"/>
        <v>387245633</v>
      </c>
      <c r="F31" s="32">
        <f>+aoe_2008!F30</f>
        <v>83282285</v>
      </c>
      <c r="G31" s="32">
        <f>+aoe_2008!G30</f>
        <v>13703395</v>
      </c>
      <c r="H31" s="32">
        <f>+aoe_2008!H30</f>
        <v>10723135.89331986</v>
      </c>
      <c r="I31" s="32">
        <f>+aoe_2007!F30</f>
        <v>90570673</v>
      </c>
      <c r="J31" s="32">
        <f>+aoe_2007!G30</f>
        <v>12460251</v>
      </c>
      <c r="K31" s="33">
        <f>+aoe_2007!H30</f>
        <v>12099914.410923392</v>
      </c>
      <c r="L31" s="33">
        <f t="shared" si="2"/>
        <v>222839654.30424324</v>
      </c>
      <c r="M31" s="33">
        <f t="shared" si="3"/>
        <v>111419827.15212162</v>
      </c>
      <c r="N31" s="152">
        <f t="shared" si="5"/>
        <v>0.2877239086957544</v>
      </c>
      <c r="O31" s="99"/>
      <c r="P31" s="99"/>
      <c r="Q31" s="101">
        <f t="shared" si="4"/>
        <v>111419827.15212163</v>
      </c>
      <c r="R31" s="133"/>
      <c r="S31" s="132"/>
      <c r="T31" s="132"/>
      <c r="U31" s="132"/>
      <c r="V31" s="130"/>
      <c r="W31" s="130"/>
      <c r="X31" s="130"/>
    </row>
    <row r="32" spans="1:24" ht="15" customHeight="1">
      <c r="A32" s="92" t="s">
        <v>95</v>
      </c>
      <c r="B32" s="93" t="s">
        <v>58</v>
      </c>
      <c r="C32" s="159">
        <v>125889368</v>
      </c>
      <c r="D32" s="159">
        <v>17275063</v>
      </c>
      <c r="E32" s="33">
        <f t="shared" si="0"/>
        <v>143164431</v>
      </c>
      <c r="F32" s="32">
        <f>+aoe_2008!F31</f>
        <v>214813125</v>
      </c>
      <c r="G32" s="32">
        <f>+aoe_2008!G31</f>
        <v>32635781</v>
      </c>
      <c r="H32" s="32">
        <f>+aoe_2008!H31</f>
        <v>3029553.1454770695</v>
      </c>
      <c r="I32" s="32">
        <f>+aoe_2007!F31</f>
        <v>185614911</v>
      </c>
      <c r="J32" s="32">
        <f>+aoe_2007!G31</f>
        <v>31028576</v>
      </c>
      <c r="K32" s="33">
        <f>+aoe_2007!H31</f>
        <v>2400324.0943398285</v>
      </c>
      <c r="L32" s="33">
        <f t="shared" si="2"/>
        <v>469522270.2398169</v>
      </c>
      <c r="M32" s="33">
        <f t="shared" si="3"/>
        <v>234761135.11990845</v>
      </c>
      <c r="N32" s="152">
        <f t="shared" si="5"/>
        <v>1.6398007066427587</v>
      </c>
      <c r="O32" s="99"/>
      <c r="P32" s="99"/>
      <c r="Q32" s="101">
        <f t="shared" si="4"/>
        <v>234761135.11990845</v>
      </c>
      <c r="R32" s="133"/>
      <c r="S32" s="132"/>
      <c r="T32" s="132"/>
      <c r="U32" s="132"/>
      <c r="V32" s="130"/>
      <c r="W32" s="130"/>
      <c r="X32" s="130"/>
    </row>
    <row r="33" spans="1:24" ht="15" customHeight="1">
      <c r="A33" s="92" t="s">
        <v>96</v>
      </c>
      <c r="B33" s="93" t="s">
        <v>59</v>
      </c>
      <c r="C33" s="159">
        <v>35318711</v>
      </c>
      <c r="D33" s="159">
        <v>2672201</v>
      </c>
      <c r="E33" s="33">
        <f t="shared" si="0"/>
        <v>37990912</v>
      </c>
      <c r="F33" s="32">
        <f>+aoe_2008!F32</f>
        <v>121261717</v>
      </c>
      <c r="G33" s="32">
        <f>+aoe_2008!G32</f>
        <v>17037554</v>
      </c>
      <c r="H33" s="32">
        <f>+aoe_2008!H32</f>
        <v>3988082.8340123137</v>
      </c>
      <c r="I33" s="32">
        <f>+aoe_2007!F32</f>
        <v>123626956</v>
      </c>
      <c r="J33" s="32">
        <f>+aoe_2007!G32</f>
        <v>16209008</v>
      </c>
      <c r="K33" s="33">
        <f>+aoe_2007!H32</f>
        <v>4787217.055326995</v>
      </c>
      <c r="L33" s="33">
        <f t="shared" si="2"/>
        <v>286910534.88933927</v>
      </c>
      <c r="M33" s="33">
        <f t="shared" si="3"/>
        <v>143455267.44466963</v>
      </c>
      <c r="N33" s="152">
        <f t="shared" si="5"/>
        <v>3.7760416871453266</v>
      </c>
      <c r="O33" s="99"/>
      <c r="P33" s="99"/>
      <c r="Q33" s="101">
        <f t="shared" si="4"/>
        <v>143455267.44466963</v>
      </c>
      <c r="R33" s="133"/>
      <c r="S33" s="132"/>
      <c r="T33" s="132"/>
      <c r="U33" s="132"/>
      <c r="V33" s="130"/>
      <c r="W33" s="130"/>
      <c r="X33" s="130"/>
    </row>
    <row r="34" spans="1:24" ht="15" customHeight="1">
      <c r="A34" s="92" t="s">
        <v>97</v>
      </c>
      <c r="B34" s="93" t="s">
        <v>60</v>
      </c>
      <c r="C34" s="159">
        <v>185184799</v>
      </c>
      <c r="D34" s="159">
        <v>52355602</v>
      </c>
      <c r="E34" s="33">
        <f t="shared" si="0"/>
        <v>237540401</v>
      </c>
      <c r="F34" s="32">
        <f>+aoe_2008!F33</f>
        <v>385491956</v>
      </c>
      <c r="G34" s="32">
        <f>+aoe_2008!G33</f>
        <v>90941964</v>
      </c>
      <c r="H34" s="32">
        <f>+aoe_2008!H33</f>
        <v>23493384.385566294</v>
      </c>
      <c r="I34" s="32">
        <f>+aoe_2007!F33</f>
        <v>401795233</v>
      </c>
      <c r="J34" s="32">
        <f>+aoe_2007!G33</f>
        <v>73975035</v>
      </c>
      <c r="K34" s="33">
        <f>+aoe_2007!H33</f>
        <v>20433815.594008703</v>
      </c>
      <c r="L34" s="33">
        <f t="shared" si="2"/>
        <v>996131387.9795749</v>
      </c>
      <c r="M34" s="33">
        <f t="shared" si="3"/>
        <v>498065693.98978746</v>
      </c>
      <c r="N34" s="152">
        <f t="shared" si="5"/>
        <v>2.096762032450166</v>
      </c>
      <c r="O34" s="99"/>
      <c r="P34" s="99"/>
      <c r="Q34" s="101">
        <f t="shared" si="4"/>
        <v>498065693.98978746</v>
      </c>
      <c r="R34" s="133"/>
      <c r="S34" s="132"/>
      <c r="T34" s="132"/>
      <c r="U34" s="132"/>
      <c r="V34" s="130"/>
      <c r="W34" s="130"/>
      <c r="X34" s="130"/>
    </row>
    <row r="35" spans="1:24" ht="15" customHeight="1">
      <c r="A35" s="92" t="s">
        <v>98</v>
      </c>
      <c r="B35" s="93" t="s">
        <v>149</v>
      </c>
      <c r="C35" s="159">
        <v>2921433</v>
      </c>
      <c r="D35" s="159">
        <v>359210</v>
      </c>
      <c r="E35" s="33">
        <f t="shared" si="0"/>
        <v>3280643</v>
      </c>
      <c r="F35" s="32">
        <f>+aoe_2008!F34</f>
        <v>10240255</v>
      </c>
      <c r="G35" s="32">
        <f>+aoe_2008!G34</f>
        <v>1840129</v>
      </c>
      <c r="H35" s="32">
        <f>+aoe_2008!H34</f>
        <v>282728.29931539565</v>
      </c>
      <c r="I35" s="32">
        <f>+aoe_2007!F34</f>
        <v>9703385</v>
      </c>
      <c r="J35" s="32">
        <f>+aoe_2007!G34</f>
        <v>1635382</v>
      </c>
      <c r="K35" s="33">
        <f>+aoe_2007!H34</f>
        <v>383749.7847508164</v>
      </c>
      <c r="L35" s="33">
        <f t="shared" si="2"/>
        <v>24085629.08406621</v>
      </c>
      <c r="M35" s="33">
        <f t="shared" si="3"/>
        <v>12042814.542033104</v>
      </c>
      <c r="N35" s="153">
        <f>+U35</f>
        <v>0.6732914591535745</v>
      </c>
      <c r="O35" s="99"/>
      <c r="P35" s="99"/>
      <c r="Q35" s="101">
        <f t="shared" si="4"/>
        <v>2208828.91243196</v>
      </c>
      <c r="R35" s="133" t="str">
        <f>+B35</f>
        <v>BRGLRY THEFT *</v>
      </c>
      <c r="S35" s="134">
        <f>SUM(S8:S15)</f>
        <v>2805099731.0556626</v>
      </c>
      <c r="T35" s="134">
        <f>SUM(T8:T15)</f>
        <v>2083124398</v>
      </c>
      <c r="U35" s="135">
        <f>0.5*(+S35/T35)</f>
        <v>0.6732914591535745</v>
      </c>
      <c r="V35" s="130"/>
      <c r="W35" s="130"/>
      <c r="X35" s="130"/>
    </row>
    <row r="36" spans="1:24" ht="15" customHeight="1">
      <c r="A36" s="92" t="s">
        <v>99</v>
      </c>
      <c r="B36" s="93" t="s">
        <v>62</v>
      </c>
      <c r="C36" s="159">
        <v>10769908</v>
      </c>
      <c r="D36" s="159">
        <v>-127918</v>
      </c>
      <c r="E36" s="33">
        <f t="shared" si="0"/>
        <v>10641990</v>
      </c>
      <c r="F36" s="32">
        <f>+aoe_2008!F35</f>
        <v>32975905</v>
      </c>
      <c r="G36" s="32">
        <f>+aoe_2008!G35</f>
        <v>1763780</v>
      </c>
      <c r="H36" s="32">
        <f>+aoe_2008!H35</f>
        <v>1997607.1559002507</v>
      </c>
      <c r="I36" s="32">
        <f>+aoe_2007!F35</f>
        <v>60973131</v>
      </c>
      <c r="J36" s="32">
        <f>+aoe_2007!G35</f>
        <v>2962716</v>
      </c>
      <c r="K36" s="33">
        <f>+aoe_2007!H35</f>
        <v>5158785.058848374</v>
      </c>
      <c r="L36" s="33">
        <f t="shared" si="2"/>
        <v>105831924.21474862</v>
      </c>
      <c r="M36" s="33">
        <f t="shared" si="3"/>
        <v>52915962.10737431</v>
      </c>
      <c r="N36" s="152">
        <f t="shared" si="5"/>
        <v>4.972374725720877</v>
      </c>
      <c r="O36" s="99"/>
      <c r="P36" s="99"/>
      <c r="Q36" s="101">
        <f t="shared" si="4"/>
        <v>52915962.10737431</v>
      </c>
      <c r="R36" s="132"/>
      <c r="S36" s="132"/>
      <c r="T36" s="132"/>
      <c r="U36" s="132"/>
      <c r="V36" s="130"/>
      <c r="W36" s="130"/>
      <c r="X36" s="130"/>
    </row>
    <row r="37" spans="1:17" ht="15" customHeight="1" thickBot="1">
      <c r="A37" s="94" t="s">
        <v>102</v>
      </c>
      <c r="B37" s="95" t="s">
        <v>64</v>
      </c>
      <c r="C37" s="159">
        <v>169025941</v>
      </c>
      <c r="D37" s="159">
        <v>-416602</v>
      </c>
      <c r="E37" s="33">
        <f t="shared" si="0"/>
        <v>168609339</v>
      </c>
      <c r="F37" s="32">
        <f>+aoe_2008!F36</f>
        <v>149653492</v>
      </c>
      <c r="G37" s="32">
        <f>+aoe_2008!G36</f>
        <v>384380</v>
      </c>
      <c r="H37" s="32">
        <f>+aoe_2008!H36</f>
        <v>51915688.77638509</v>
      </c>
      <c r="I37" s="32">
        <f>+aoe_2007!F36</f>
        <v>845067333</v>
      </c>
      <c r="J37" s="32">
        <f>+aoe_2007!G36</f>
        <v>46895870</v>
      </c>
      <c r="K37" s="33">
        <f>+aoe_2007!H36</f>
        <v>124702094.51255074</v>
      </c>
      <c r="L37" s="33">
        <f t="shared" si="2"/>
        <v>1218618858.288936</v>
      </c>
      <c r="M37" s="33">
        <f t="shared" si="3"/>
        <v>609309429.144468</v>
      </c>
      <c r="N37" s="152">
        <f t="shared" si="5"/>
        <v>3.6137347596414453</v>
      </c>
      <c r="O37" s="99"/>
      <c r="P37" s="99"/>
      <c r="Q37" s="101">
        <f t="shared" si="4"/>
        <v>609309429.144468</v>
      </c>
    </row>
    <row r="38" spans="1:18" ht="21" customHeight="1" thickBot="1">
      <c r="A38" s="125"/>
      <c r="B38" s="91" t="s">
        <v>65</v>
      </c>
      <c r="C38" s="45">
        <f>SUM(C8:C37)-C12-C16-C20-C23-C26-C28</f>
        <v>25586406010</v>
      </c>
      <c r="D38" s="45">
        <f>SUM(D8:D37)-D12-D16-D20-D23-D26-D28</f>
        <v>3188292984</v>
      </c>
      <c r="E38" s="46">
        <f t="shared" si="0"/>
        <v>28774698994</v>
      </c>
      <c r="F38" s="45">
        <f>+aoe_2008!F37</f>
        <v>37278947921</v>
      </c>
      <c r="G38" s="45">
        <f>+aoe_2008!G37</f>
        <v>8855100657</v>
      </c>
      <c r="H38" s="45">
        <f>+aoe_2008!H37</f>
        <v>2640790688.8764906</v>
      </c>
      <c r="I38" s="45">
        <f>+aoe_2007!F37</f>
        <v>38344458191</v>
      </c>
      <c r="J38" s="45">
        <f>+aoe_2007!G37</f>
        <v>8853910450</v>
      </c>
      <c r="K38" s="46">
        <f>+aoe_2007!H37</f>
        <v>2610936007.8994246</v>
      </c>
      <c r="L38" s="145">
        <f t="shared" si="2"/>
        <v>98584143915.77592</v>
      </c>
      <c r="M38" s="145">
        <f t="shared" si="3"/>
        <v>49292071957.88796</v>
      </c>
      <c r="N38" s="154">
        <f>+Q38/E38</f>
        <v>1.7081893208030536</v>
      </c>
      <c r="O38" s="102"/>
      <c r="P38" s="103"/>
      <c r="Q38" s="146">
        <f>SUM(Q8:Q37)-Q12-Q16-Q20-Q23</f>
        <v>49152633530.87317</v>
      </c>
      <c r="R38" s="12" t="s">
        <v>164</v>
      </c>
    </row>
    <row r="39" spans="6:17" ht="14.25">
      <c r="F39" s="17"/>
      <c r="G39" s="17"/>
      <c r="H39" s="18"/>
      <c r="I39" s="17"/>
      <c r="J39" s="17"/>
      <c r="K39" s="21"/>
      <c r="L39" s="21"/>
      <c r="M39" s="21"/>
      <c r="N39" s="22"/>
      <c r="Q39" s="160"/>
    </row>
    <row r="40" spans="9:13" ht="14.25">
      <c r="I40" s="19"/>
      <c r="J40" s="19"/>
      <c r="K40" s="19"/>
      <c r="L40" s="19"/>
      <c r="M40" s="19"/>
    </row>
    <row r="41" spans="1:13" ht="14.25">
      <c r="A41" s="30"/>
      <c r="B41" s="30" t="s">
        <v>150</v>
      </c>
      <c r="C41" s="30" t="s">
        <v>168</v>
      </c>
      <c r="I41" s="19"/>
      <c r="J41" s="19"/>
      <c r="K41" s="19"/>
      <c r="L41" s="19"/>
      <c r="M41" s="19"/>
    </row>
    <row r="42" spans="1:13" ht="14.25">
      <c r="A42" s="30"/>
      <c r="C42" s="30" t="s">
        <v>151</v>
      </c>
      <c r="I42" s="19"/>
      <c r="J42" s="19"/>
      <c r="K42" s="19"/>
      <c r="L42" s="19"/>
      <c r="M42" s="19"/>
    </row>
    <row r="43" spans="1:13" ht="14.25">
      <c r="A43" s="30"/>
      <c r="I43" s="19"/>
      <c r="J43" s="19"/>
      <c r="K43" s="19"/>
      <c r="L43" s="19"/>
      <c r="M43" s="19"/>
    </row>
    <row r="44" spans="1:13" ht="14.25">
      <c r="A44" s="143"/>
      <c r="B44" s="143" t="s">
        <v>154</v>
      </c>
      <c r="I44" s="19"/>
      <c r="J44" s="19"/>
      <c r="K44" s="19"/>
      <c r="L44" s="19"/>
      <c r="M44" s="19"/>
    </row>
    <row r="45" spans="1:13" ht="14.25">
      <c r="A45" s="144"/>
      <c r="B45" s="144" t="s">
        <v>153</v>
      </c>
      <c r="I45" s="19"/>
      <c r="J45" s="19"/>
      <c r="K45" s="19"/>
      <c r="L45" s="19"/>
      <c r="M45" s="19"/>
    </row>
    <row r="46" spans="9:13" ht="14.25">
      <c r="I46" s="19"/>
      <c r="J46" s="19"/>
      <c r="K46" s="19"/>
      <c r="L46" s="19"/>
      <c r="M46" s="19"/>
    </row>
    <row r="47" spans="9:13" ht="14.25">
      <c r="I47" s="19"/>
      <c r="J47" s="19"/>
      <c r="K47" s="19"/>
      <c r="L47" s="19"/>
      <c r="M47" s="19"/>
    </row>
    <row r="48" spans="2:14" ht="15" customHeight="1"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9:13" ht="14.25">
      <c r="I49" s="19"/>
      <c r="J49" s="19"/>
      <c r="K49" s="19"/>
      <c r="L49" s="19"/>
      <c r="M49" s="19"/>
    </row>
    <row r="50" spans="9:13" ht="14.25">
      <c r="I50" s="19"/>
      <c r="J50" s="19"/>
      <c r="K50" s="19"/>
      <c r="L50" s="19"/>
      <c r="M50" s="19"/>
    </row>
    <row r="51" spans="9:13" ht="14.25">
      <c r="I51" s="19"/>
      <c r="J51" s="19"/>
      <c r="K51" s="19"/>
      <c r="L51" s="19"/>
      <c r="M51" s="19"/>
    </row>
    <row r="52" spans="9:13" ht="14.25">
      <c r="I52" s="19"/>
      <c r="J52" s="19"/>
      <c r="K52" s="19"/>
      <c r="L52" s="19"/>
      <c r="M52" s="19"/>
    </row>
    <row r="53" spans="9:13" ht="14.25">
      <c r="I53" s="19"/>
      <c r="J53" s="19"/>
      <c r="K53" s="19"/>
      <c r="L53" s="19"/>
      <c r="M53" s="19"/>
    </row>
    <row r="54" spans="9:13" ht="14.25">
      <c r="I54" s="19"/>
      <c r="J54" s="19"/>
      <c r="K54" s="19"/>
      <c r="L54" s="19"/>
      <c r="M54" s="19"/>
    </row>
    <row r="55" spans="9:13" ht="14.25">
      <c r="I55" s="19"/>
      <c r="J55" s="19"/>
      <c r="K55" s="19"/>
      <c r="L55" s="19"/>
      <c r="M55" s="19"/>
    </row>
    <row r="56" spans="9:13" ht="14.25">
      <c r="I56" s="19"/>
      <c r="J56" s="19"/>
      <c r="K56" s="19"/>
      <c r="L56" s="19"/>
      <c r="M56" s="19"/>
    </row>
    <row r="57" spans="9:13" ht="14.25">
      <c r="I57" s="19"/>
      <c r="J57" s="19"/>
      <c r="K57" s="19"/>
      <c r="L57" s="19"/>
      <c r="M57" s="19"/>
    </row>
    <row r="58" spans="9:13" ht="14.25">
      <c r="I58" s="19"/>
      <c r="J58" s="19"/>
      <c r="K58" s="19"/>
      <c r="L58" s="19"/>
      <c r="M58" s="19"/>
    </row>
    <row r="59" spans="9:13" ht="14.25">
      <c r="I59" s="19"/>
      <c r="J59" s="19"/>
      <c r="K59" s="19"/>
      <c r="L59" s="19"/>
      <c r="M59" s="19"/>
    </row>
    <row r="60" spans="9:13" ht="14.25">
      <c r="I60" s="19"/>
      <c r="J60" s="19"/>
      <c r="K60" s="19"/>
      <c r="L60" s="19"/>
      <c r="M60" s="19"/>
    </row>
    <row r="61" spans="9:13" ht="14.25">
      <c r="I61" s="19"/>
      <c r="J61" s="19"/>
      <c r="K61" s="19"/>
      <c r="L61" s="19"/>
      <c r="M61" s="19"/>
    </row>
    <row r="62" spans="9:13" ht="14.25">
      <c r="I62" s="19"/>
      <c r="J62" s="19"/>
      <c r="K62" s="19"/>
      <c r="L62" s="19"/>
      <c r="M62" s="19"/>
    </row>
    <row r="63" spans="9:13" ht="14.25">
      <c r="I63" s="19"/>
      <c r="J63" s="19"/>
      <c r="K63" s="19"/>
      <c r="L63" s="19"/>
      <c r="M63" s="19"/>
    </row>
    <row r="64" spans="9:13" ht="14.25">
      <c r="I64" s="19"/>
      <c r="J64" s="19"/>
      <c r="K64" s="19"/>
      <c r="L64" s="19"/>
      <c r="M64" s="19"/>
    </row>
    <row r="65" spans="9:13" ht="14.25">
      <c r="I65" s="19"/>
      <c r="J65" s="19"/>
      <c r="K65" s="19"/>
      <c r="L65" s="19"/>
      <c r="M65" s="19"/>
    </row>
    <row r="66" spans="9:13" ht="14.25">
      <c r="I66" s="19"/>
      <c r="J66" s="19"/>
      <c r="K66" s="19"/>
      <c r="L66" s="19"/>
      <c r="M66" s="19"/>
    </row>
    <row r="67" spans="9:13" ht="14.25">
      <c r="I67" s="19"/>
      <c r="J67" s="19"/>
      <c r="K67" s="19"/>
      <c r="L67" s="19"/>
      <c r="M67" s="19"/>
    </row>
    <row r="68" spans="9:13" ht="14.25">
      <c r="I68" s="19"/>
      <c r="J68" s="19"/>
      <c r="K68" s="19"/>
      <c r="L68" s="19"/>
      <c r="M68" s="19"/>
    </row>
    <row r="69" spans="9:13" ht="14.25">
      <c r="I69" s="19"/>
      <c r="J69" s="19"/>
      <c r="K69" s="19"/>
      <c r="L69" s="19"/>
      <c r="M69" s="19"/>
    </row>
    <row r="70" spans="9:13" ht="14.25">
      <c r="I70" s="19"/>
      <c r="J70" s="19"/>
      <c r="K70" s="19"/>
      <c r="L70" s="19"/>
      <c r="M70" s="19"/>
    </row>
  </sheetData>
  <mergeCells count="1">
    <mergeCell ref="A1:P1"/>
  </mergeCells>
  <printOptions horizontalCentered="1"/>
  <pageMargins left="0" right="0" top="0.46" bottom="0.25" header="0.5" footer="0.5"/>
  <pageSetup horizontalDpi="1200" verticalDpi="1200" orientation="landscape" scale="69" r:id="rId1"/>
  <headerFooter alignWithMargins="0">
    <oddFooter>&amp;L&amp;8California Department of Insurance&amp;R&amp;8Rate Specialist Bureau  - 09/23/09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:J1"/>
    </sheetView>
  </sheetViews>
  <sheetFormatPr defaultColWidth="9.140625" defaultRowHeight="12.75"/>
  <cols>
    <col min="1" max="1" width="8.140625" style="0" customWidth="1"/>
    <col min="2" max="2" width="18.140625" style="0" customWidth="1"/>
    <col min="3" max="3" width="14.28125" style="0" customWidth="1"/>
    <col min="4" max="5" width="15.421875" style="0" bestFit="1" customWidth="1"/>
    <col min="6" max="6" width="17.421875" style="0" customWidth="1"/>
    <col min="7" max="8" width="15.421875" style="0" bestFit="1" customWidth="1"/>
    <col min="9" max="9" width="10.8515625" style="0" customWidth="1"/>
    <col min="10" max="10" width="6.140625" style="0" customWidth="1"/>
    <col min="15" max="16" width="22.28125" style="0" customWidth="1"/>
  </cols>
  <sheetData>
    <row r="1" spans="1:10" ht="46.5" customHeight="1" thickBot="1">
      <c r="A1" s="264" t="s">
        <v>167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ht="12.75">
      <c r="A2" s="47"/>
      <c r="B2" s="26"/>
      <c r="C2" s="25" t="s">
        <v>1</v>
      </c>
      <c r="D2" s="25" t="s">
        <v>2</v>
      </c>
      <c r="E2" s="25" t="s">
        <v>19</v>
      </c>
      <c r="F2" s="25" t="s">
        <v>6</v>
      </c>
      <c r="G2" s="25" t="s">
        <v>8</v>
      </c>
      <c r="H2" s="25" t="s">
        <v>9</v>
      </c>
      <c r="I2" s="26"/>
      <c r="J2" s="34"/>
    </row>
    <row r="3" spans="1:10" ht="12.75">
      <c r="A3" s="48"/>
      <c r="B3" s="24"/>
      <c r="C3" s="23">
        <v>2008</v>
      </c>
      <c r="D3" s="23">
        <v>2008</v>
      </c>
      <c r="E3" s="23">
        <v>2008</v>
      </c>
      <c r="F3" s="23">
        <v>2008</v>
      </c>
      <c r="G3" s="23">
        <v>2008</v>
      </c>
      <c r="H3" s="23">
        <v>2008</v>
      </c>
      <c r="I3" s="23">
        <v>2008</v>
      </c>
      <c r="J3" s="49">
        <v>2008</v>
      </c>
    </row>
    <row r="4" spans="1:10" ht="12.75">
      <c r="A4" s="48"/>
      <c r="B4" s="24"/>
      <c r="C4" s="23" t="s">
        <v>16</v>
      </c>
      <c r="D4" s="23" t="s">
        <v>18</v>
      </c>
      <c r="E4" s="23" t="s">
        <v>20</v>
      </c>
      <c r="F4" s="23" t="s">
        <v>21</v>
      </c>
      <c r="G4" s="23" t="s">
        <v>22</v>
      </c>
      <c r="H4" s="23" t="s">
        <v>10</v>
      </c>
      <c r="I4" s="23" t="s">
        <v>103</v>
      </c>
      <c r="J4" s="49" t="s">
        <v>104</v>
      </c>
    </row>
    <row r="5" spans="1:10" ht="12.75">
      <c r="A5" s="48"/>
      <c r="B5" s="24" t="s">
        <v>0</v>
      </c>
      <c r="C5" s="23" t="s">
        <v>17</v>
      </c>
      <c r="D5" s="23" t="s">
        <v>17</v>
      </c>
      <c r="E5" s="23" t="s">
        <v>17</v>
      </c>
      <c r="F5" s="23" t="s">
        <v>106</v>
      </c>
      <c r="G5" s="23" t="s">
        <v>106</v>
      </c>
      <c r="H5" s="23" t="s">
        <v>7</v>
      </c>
      <c r="I5" s="23" t="s">
        <v>107</v>
      </c>
      <c r="J5" s="49"/>
    </row>
    <row r="6" spans="1:10" ht="11.25" customHeight="1" thickBot="1">
      <c r="A6" s="50"/>
      <c r="B6" s="28"/>
      <c r="C6" s="27" t="s">
        <v>108</v>
      </c>
      <c r="D6" s="27" t="s">
        <v>108</v>
      </c>
      <c r="E6" s="27" t="s">
        <v>108</v>
      </c>
      <c r="F6" s="28"/>
      <c r="G6" s="28"/>
      <c r="H6" s="31" t="s">
        <v>116</v>
      </c>
      <c r="I6" s="27" t="s">
        <v>108</v>
      </c>
      <c r="J6" s="36"/>
    </row>
    <row r="7" spans="1:10" ht="12.75" customHeight="1">
      <c r="A7" s="119" t="s">
        <v>76</v>
      </c>
      <c r="B7" s="120" t="s">
        <v>41</v>
      </c>
      <c r="C7" s="162">
        <v>172356</v>
      </c>
      <c r="D7" s="163">
        <v>4793319</v>
      </c>
      <c r="E7" s="163">
        <v>223318</v>
      </c>
      <c r="F7" s="164">
        <v>437281834</v>
      </c>
      <c r="G7" s="165">
        <v>12786934</v>
      </c>
      <c r="H7" s="166">
        <f aca="true" t="shared" si="0" ref="H7:H37">+C7*(F7+G7)/(D7+E7)</f>
        <v>15462959.065487098</v>
      </c>
      <c r="I7" s="105"/>
      <c r="J7" s="106"/>
    </row>
    <row r="8" spans="1:10" ht="12.75" customHeight="1">
      <c r="A8" s="121" t="s">
        <v>77</v>
      </c>
      <c r="B8" s="37" t="s">
        <v>42</v>
      </c>
      <c r="C8" s="167">
        <v>182087</v>
      </c>
      <c r="D8" s="96">
        <v>7046599</v>
      </c>
      <c r="E8" s="96">
        <v>348010</v>
      </c>
      <c r="F8" s="56">
        <v>431391897</v>
      </c>
      <c r="G8" s="168">
        <v>15159286</v>
      </c>
      <c r="H8" s="107">
        <f t="shared" si="0"/>
        <v>10996006.044257512</v>
      </c>
      <c r="I8" s="107"/>
      <c r="J8" s="108"/>
    </row>
    <row r="9" spans="1:10" ht="12.75" customHeight="1">
      <c r="A9" s="121" t="s">
        <v>78</v>
      </c>
      <c r="B9" s="37" t="s">
        <v>43</v>
      </c>
      <c r="C9" s="96">
        <v>123430</v>
      </c>
      <c r="D9" s="96">
        <v>848003</v>
      </c>
      <c r="E9" s="96">
        <v>99238</v>
      </c>
      <c r="F9" s="56">
        <v>98382045</v>
      </c>
      <c r="G9" s="168">
        <v>17836203</v>
      </c>
      <c r="H9" s="107">
        <f t="shared" si="0"/>
        <v>15143789.543146886</v>
      </c>
      <c r="I9" s="107"/>
      <c r="J9" s="108"/>
    </row>
    <row r="10" spans="1:10" ht="12.75" customHeight="1">
      <c r="A10" s="121" t="s">
        <v>79</v>
      </c>
      <c r="B10" s="37" t="s">
        <v>44</v>
      </c>
      <c r="C10" s="96">
        <v>2610422</v>
      </c>
      <c r="D10" s="96">
        <v>18960862</v>
      </c>
      <c r="E10" s="96">
        <v>1832115</v>
      </c>
      <c r="F10" s="56">
        <v>2362013892</v>
      </c>
      <c r="G10" s="168">
        <v>297066255</v>
      </c>
      <c r="H10" s="107">
        <f t="shared" si="0"/>
        <v>333830086.739962</v>
      </c>
      <c r="I10" s="107"/>
      <c r="J10" s="108"/>
    </row>
    <row r="11" spans="1:10" ht="12.75" customHeight="1">
      <c r="A11" s="121" t="s">
        <v>143</v>
      </c>
      <c r="B11" s="37" t="s">
        <v>142</v>
      </c>
      <c r="C11" s="96">
        <f>+C12+C13</f>
        <v>2053504</v>
      </c>
      <c r="D11" s="96">
        <f>+D12+D13</f>
        <v>31878222</v>
      </c>
      <c r="E11" s="96">
        <f>+E12+E13</f>
        <v>9628702</v>
      </c>
      <c r="F11" s="96">
        <f>+F12+F13</f>
        <v>3649089414</v>
      </c>
      <c r="G11" s="96">
        <f>+G12+G13</f>
        <v>1477305042</v>
      </c>
      <c r="H11" s="107">
        <f t="shared" si="0"/>
        <v>253622058.83947998</v>
      </c>
      <c r="I11" s="107"/>
      <c r="J11" s="108"/>
    </row>
    <row r="12" spans="1:10" ht="12.75" customHeight="1">
      <c r="A12" s="121" t="s">
        <v>80</v>
      </c>
      <c r="B12" s="151" t="s">
        <v>45</v>
      </c>
      <c r="C12" s="96">
        <v>613039</v>
      </c>
      <c r="D12" s="96">
        <v>9715618</v>
      </c>
      <c r="E12" s="96">
        <v>1454777</v>
      </c>
      <c r="F12" s="56">
        <v>906385615</v>
      </c>
      <c r="G12" s="168">
        <v>210348385</v>
      </c>
      <c r="H12" s="107">
        <f t="shared" si="0"/>
        <v>61287133.94879948</v>
      </c>
      <c r="I12" s="107"/>
      <c r="J12" s="108"/>
    </row>
    <row r="13" spans="1:10" ht="12.75" customHeight="1">
      <c r="A13" s="121" t="s">
        <v>81</v>
      </c>
      <c r="B13" s="151" t="s">
        <v>46</v>
      </c>
      <c r="C13" s="96">
        <v>1440465</v>
      </c>
      <c r="D13" s="96">
        <v>22162604</v>
      </c>
      <c r="E13" s="96">
        <v>8173925</v>
      </c>
      <c r="F13" s="56">
        <v>2742703799</v>
      </c>
      <c r="G13" s="168">
        <v>1266956657</v>
      </c>
      <c r="H13" s="107">
        <f t="shared" si="0"/>
        <v>190390125.0123915</v>
      </c>
      <c r="I13" s="107"/>
      <c r="J13" s="108"/>
    </row>
    <row r="14" spans="1:10" ht="12.75" customHeight="1">
      <c r="A14" s="121" t="s">
        <v>85</v>
      </c>
      <c r="B14" s="37" t="s">
        <v>48</v>
      </c>
      <c r="C14" s="96">
        <v>236357</v>
      </c>
      <c r="D14" s="96">
        <v>4093289</v>
      </c>
      <c r="E14" s="96">
        <v>249738</v>
      </c>
      <c r="F14" s="56">
        <v>389384472</v>
      </c>
      <c r="G14" s="168">
        <v>30156437</v>
      </c>
      <c r="H14" s="107">
        <f t="shared" si="0"/>
        <v>22832331.14335071</v>
      </c>
      <c r="I14" s="107"/>
      <c r="J14" s="108"/>
    </row>
    <row r="15" spans="1:10" ht="12.75" customHeight="1">
      <c r="A15" s="121" t="s">
        <v>87</v>
      </c>
      <c r="B15" s="37" t="s">
        <v>50</v>
      </c>
      <c r="C15" s="96">
        <v>1068997</v>
      </c>
      <c r="D15" s="96">
        <v>26419963</v>
      </c>
      <c r="E15" s="96">
        <v>7898321</v>
      </c>
      <c r="F15" s="56">
        <v>1177934254</v>
      </c>
      <c r="G15" s="168">
        <v>476721730</v>
      </c>
      <c r="H15" s="107">
        <f t="shared" si="0"/>
        <v>51541687.89232142</v>
      </c>
      <c r="I15" s="96">
        <f>SUM(I16:I17)</f>
        <v>21361465</v>
      </c>
      <c r="J15" s="109">
        <f>SUM(J16:J17)</f>
        <v>1</v>
      </c>
    </row>
    <row r="16" spans="1:10" ht="12.75" customHeight="1">
      <c r="A16" s="52" t="s">
        <v>136</v>
      </c>
      <c r="B16" s="151" t="s">
        <v>109</v>
      </c>
      <c r="C16" s="96">
        <f>+$J$16*C15</f>
        <v>422289.11175090284</v>
      </c>
      <c r="D16" s="96">
        <f>+$J$16*D15</f>
        <v>10436757.734363819</v>
      </c>
      <c r="E16" s="96">
        <f>+$J$16*E15</f>
        <v>3120097.586254688</v>
      </c>
      <c r="F16" s="97">
        <f>+$J$16*F15</f>
        <v>465322924.0331099</v>
      </c>
      <c r="G16" s="97">
        <f>+$J$16*G15</f>
        <v>188320824.01920092</v>
      </c>
      <c r="H16" s="107">
        <f t="shared" si="0"/>
        <v>20360668.55023043</v>
      </c>
      <c r="I16" s="96">
        <v>8438484</v>
      </c>
      <c r="J16" s="109">
        <f>+I16/I15</f>
        <v>0.3950330185687171</v>
      </c>
    </row>
    <row r="17" spans="1:10" ht="12.75" customHeight="1">
      <c r="A17" s="52" t="s">
        <v>137</v>
      </c>
      <c r="B17" s="151" t="s">
        <v>110</v>
      </c>
      <c r="C17" s="96">
        <f>+$J$17*C15</f>
        <v>646707.8882490972</v>
      </c>
      <c r="D17" s="96">
        <f>+$J$17*D15</f>
        <v>15983205.265636181</v>
      </c>
      <c r="E17" s="96">
        <f>+$J$17*E15</f>
        <v>4778223.413745312</v>
      </c>
      <c r="F17" s="97">
        <f>+$J$17*F15</f>
        <v>712611329.9668901</v>
      </c>
      <c r="G17" s="97">
        <f>+$J$17*G15</f>
        <v>288400905.9807991</v>
      </c>
      <c r="H17" s="107">
        <f t="shared" si="0"/>
        <v>31181019.342090994</v>
      </c>
      <c r="I17" s="96">
        <v>12922981</v>
      </c>
      <c r="J17" s="109">
        <f>+I17/I15</f>
        <v>0.6049669814312829</v>
      </c>
    </row>
    <row r="18" spans="1:10" ht="12.75" customHeight="1">
      <c r="A18" s="52">
        <v>12</v>
      </c>
      <c r="B18" s="37" t="s">
        <v>51</v>
      </c>
      <c r="C18" s="96">
        <v>13775</v>
      </c>
      <c r="D18" s="96">
        <v>135976</v>
      </c>
      <c r="E18" s="96">
        <v>6772</v>
      </c>
      <c r="F18" s="56">
        <v>89296304</v>
      </c>
      <c r="G18" s="168">
        <v>3722317</v>
      </c>
      <c r="H18" s="107">
        <f t="shared" si="0"/>
        <v>8976178.33016925</v>
      </c>
      <c r="I18" s="107"/>
      <c r="J18" s="110"/>
    </row>
    <row r="19" spans="1:10" ht="12.75" customHeight="1">
      <c r="A19" s="52" t="s">
        <v>138</v>
      </c>
      <c r="B19" s="37" t="s">
        <v>52</v>
      </c>
      <c r="C19" s="96">
        <v>5219121</v>
      </c>
      <c r="D19" s="96">
        <v>120491732</v>
      </c>
      <c r="E19" s="96">
        <v>26971908</v>
      </c>
      <c r="F19" s="56">
        <v>16732033511</v>
      </c>
      <c r="G19" s="168">
        <v>4122304843</v>
      </c>
      <c r="H19" s="107">
        <f t="shared" si="0"/>
        <v>738089167.2311007</v>
      </c>
      <c r="I19" s="96">
        <f>+I20+I21</f>
        <v>97660855</v>
      </c>
      <c r="J19" s="109">
        <f>+J20+J21</f>
        <v>1</v>
      </c>
    </row>
    <row r="20" spans="1:10" ht="12.75" customHeight="1">
      <c r="A20" s="52" t="s">
        <v>169</v>
      </c>
      <c r="B20" s="151" t="s">
        <v>111</v>
      </c>
      <c r="C20" s="96">
        <f>+$J$20*C19</f>
        <v>3672493.4042070694</v>
      </c>
      <c r="D20" s="96">
        <f>+$J$20*D19</f>
        <v>84785367.31213664</v>
      </c>
      <c r="E20" s="96">
        <f>+$J$20*E19</f>
        <v>18979087.518545724</v>
      </c>
      <c r="F20" s="97">
        <f>+$J$20*F19</f>
        <v>11773684248.385725</v>
      </c>
      <c r="G20" s="97">
        <f>+$J$20*G19</f>
        <v>2900706334.6583376</v>
      </c>
      <c r="H20" s="107">
        <f t="shared" si="0"/>
        <v>519364773.9481239</v>
      </c>
      <c r="I20" s="96">
        <v>68720163</v>
      </c>
      <c r="J20" s="110">
        <f>+I20/I19</f>
        <v>0.70366128783124</v>
      </c>
    </row>
    <row r="21" spans="1:10" ht="12.75" customHeight="1">
      <c r="A21" s="52" t="s">
        <v>170</v>
      </c>
      <c r="B21" s="151" t="s">
        <v>112</v>
      </c>
      <c r="C21" s="96">
        <f>+$J$21*C19</f>
        <v>1546627.5957929306</v>
      </c>
      <c r="D21" s="96">
        <f>+$J$21*D19</f>
        <v>35706364.687863365</v>
      </c>
      <c r="E21" s="96">
        <f>+$J$21*E19</f>
        <v>7992820.481454274</v>
      </c>
      <c r="F21" s="97">
        <f>+$J$21*F19</f>
        <v>4958349262.614275</v>
      </c>
      <c r="G21" s="97">
        <f>+$J$21*G19</f>
        <v>1221598508.3416622</v>
      </c>
      <c r="H21" s="107">
        <f t="shared" si="0"/>
        <v>218724393.28297687</v>
      </c>
      <c r="I21" s="96">
        <v>28940692</v>
      </c>
      <c r="J21" s="110">
        <f>+I21/I19</f>
        <v>0.29633871216875995</v>
      </c>
    </row>
    <row r="22" spans="1:10" ht="12.75" customHeight="1">
      <c r="A22" s="52">
        <v>18</v>
      </c>
      <c r="B22" s="37" t="s">
        <v>53</v>
      </c>
      <c r="C22" s="96">
        <v>889385</v>
      </c>
      <c r="D22" s="96">
        <v>15738237</v>
      </c>
      <c r="E22" s="96">
        <v>5979756</v>
      </c>
      <c r="F22" s="56">
        <v>2181831889</v>
      </c>
      <c r="G22" s="56">
        <v>914680850</v>
      </c>
      <c r="H22" s="107">
        <f t="shared" si="0"/>
        <v>126806928.35546613</v>
      </c>
      <c r="I22" s="96">
        <f>+I23+I24</f>
        <v>11407478</v>
      </c>
      <c r="J22" s="109">
        <f>+J23+J24</f>
        <v>1</v>
      </c>
    </row>
    <row r="23" spans="1:10" ht="12.75" customHeight="1">
      <c r="A23" s="52" t="s">
        <v>139</v>
      </c>
      <c r="B23" s="151" t="s">
        <v>113</v>
      </c>
      <c r="C23" s="96">
        <f>+$J$23*C22</f>
        <v>824939.7618382433</v>
      </c>
      <c r="D23" s="96">
        <f>+$J$23*D22</f>
        <v>14597837.249935437</v>
      </c>
      <c r="E23" s="96">
        <f>+$J$23*E22</f>
        <v>5546460.183712123</v>
      </c>
      <c r="F23" s="97">
        <f>+$J$23*F22</f>
        <v>2023735366.4416924</v>
      </c>
      <c r="G23" s="97">
        <f>+$J$23*G22</f>
        <v>848402663.140262</v>
      </c>
      <c r="H23" s="107">
        <f t="shared" si="0"/>
        <v>117618441.14415853</v>
      </c>
      <c r="I23" s="96">
        <v>10580887</v>
      </c>
      <c r="J23" s="110">
        <f>+I23/I22</f>
        <v>0.9275395490572061</v>
      </c>
    </row>
    <row r="24" spans="1:10" ht="12.75" customHeight="1">
      <c r="A24" s="52" t="s">
        <v>140</v>
      </c>
      <c r="B24" s="151" t="s">
        <v>114</v>
      </c>
      <c r="C24" s="96">
        <f>+$J$24*C22</f>
        <v>64445.2381617567</v>
      </c>
      <c r="D24" s="96">
        <f>+$J$24*D22</f>
        <v>1140399.7500645628</v>
      </c>
      <c r="E24" s="96">
        <f>+$J$24*E22</f>
        <v>433295.8162878771</v>
      </c>
      <c r="F24" s="97">
        <f>+$J$24*F22</f>
        <v>158096522.5583077</v>
      </c>
      <c r="G24" s="97">
        <f>+$J$24*G22</f>
        <v>66278186.85973797</v>
      </c>
      <c r="H24" s="107">
        <f t="shared" si="0"/>
        <v>9188487.211307628</v>
      </c>
      <c r="I24" s="96">
        <v>826591</v>
      </c>
      <c r="J24" s="110">
        <f>+I24/I22</f>
        <v>0.07246045094279384</v>
      </c>
    </row>
    <row r="25" spans="1:10" ht="12.75" customHeight="1">
      <c r="A25" s="52" t="s">
        <v>171</v>
      </c>
      <c r="B25" s="161" t="s">
        <v>172</v>
      </c>
      <c r="C25" s="169">
        <f>+C26+C29</f>
        <v>8345180</v>
      </c>
      <c r="D25" s="169">
        <f>+D26+D29</f>
        <v>64340249</v>
      </c>
      <c r="E25" s="169">
        <f>+E26+E29</f>
        <v>8721544</v>
      </c>
      <c r="F25" s="169">
        <f>+F26+F29</f>
        <v>6298016150</v>
      </c>
      <c r="G25" s="169">
        <f>+G26+G29</f>
        <v>971419179</v>
      </c>
      <c r="H25" s="107">
        <f t="shared" si="0"/>
        <v>830321072.4497854</v>
      </c>
      <c r="I25" s="96"/>
      <c r="J25" s="110"/>
    </row>
    <row r="26" spans="1:10" ht="12.75" customHeight="1">
      <c r="A26" s="52">
        <v>19.2</v>
      </c>
      <c r="B26" s="37" t="s">
        <v>54</v>
      </c>
      <c r="C26" s="167">
        <v>6805111</v>
      </c>
      <c r="D26" s="96">
        <v>61304691</v>
      </c>
      <c r="E26" s="96">
        <v>8488838</v>
      </c>
      <c r="F26" s="56">
        <v>6058254262</v>
      </c>
      <c r="G26" s="168">
        <v>932977200</v>
      </c>
      <c r="H26" s="107">
        <f t="shared" si="0"/>
        <v>681669300.9691813</v>
      </c>
      <c r="I26" s="107"/>
      <c r="J26" s="111"/>
    </row>
    <row r="27" spans="1:10" ht="12.75" customHeight="1">
      <c r="A27" s="52" t="s">
        <v>173</v>
      </c>
      <c r="B27" s="37" t="s">
        <v>174</v>
      </c>
      <c r="C27" s="167">
        <f>+C28+C30</f>
        <v>1428796</v>
      </c>
      <c r="D27" s="167">
        <f>+D28+D30</f>
        <v>25916952</v>
      </c>
      <c r="E27" s="167">
        <f>+E28+E30</f>
        <v>3331485</v>
      </c>
      <c r="F27" s="167">
        <f>+F28+F30</f>
        <v>2517855809</v>
      </c>
      <c r="G27" s="167">
        <f>+G28+G30</f>
        <v>371337993</v>
      </c>
      <c r="H27" s="107">
        <f>+C27*(F27+G27)/(D27+E27)</f>
        <v>141138090.47377104</v>
      </c>
      <c r="I27" s="107"/>
      <c r="J27" s="108"/>
    </row>
    <row r="28" spans="1:10" ht="12.75" customHeight="1">
      <c r="A28" s="52">
        <v>19.4</v>
      </c>
      <c r="B28" s="37" t="s">
        <v>55</v>
      </c>
      <c r="C28" s="167">
        <v>1331639</v>
      </c>
      <c r="D28" s="96">
        <v>25164598</v>
      </c>
      <c r="E28" s="96">
        <v>3205100</v>
      </c>
      <c r="F28" s="56">
        <v>2434573524</v>
      </c>
      <c r="G28" s="168">
        <v>357634598</v>
      </c>
      <c r="H28" s="107">
        <f t="shared" si="0"/>
        <v>131062841.46457809</v>
      </c>
      <c r="I28" s="107"/>
      <c r="J28" s="108"/>
    </row>
    <row r="29" spans="1:10" ht="12.75" customHeight="1">
      <c r="A29" s="52">
        <v>21.1</v>
      </c>
      <c r="B29" s="37" t="s">
        <v>56</v>
      </c>
      <c r="C29" s="167">
        <v>1540069</v>
      </c>
      <c r="D29" s="96">
        <v>3035558</v>
      </c>
      <c r="E29" s="96">
        <v>232706</v>
      </c>
      <c r="F29" s="56">
        <v>239761888</v>
      </c>
      <c r="G29" s="168">
        <v>38441979</v>
      </c>
      <c r="H29" s="107">
        <f t="shared" si="0"/>
        <v>131095025.14081573</v>
      </c>
      <c r="I29" s="107"/>
      <c r="J29" s="108"/>
    </row>
    <row r="30" spans="1:10" ht="12.75" customHeight="1">
      <c r="A30" s="52">
        <v>21.2</v>
      </c>
      <c r="B30" s="37" t="s">
        <v>57</v>
      </c>
      <c r="C30" s="167">
        <v>97157</v>
      </c>
      <c r="D30" s="96">
        <v>752354</v>
      </c>
      <c r="E30" s="96">
        <v>126385</v>
      </c>
      <c r="F30" s="56">
        <v>83282285</v>
      </c>
      <c r="G30" s="168">
        <v>13703395</v>
      </c>
      <c r="H30" s="107">
        <f t="shared" si="0"/>
        <v>10723135.89331986</v>
      </c>
      <c r="I30" s="107"/>
      <c r="J30" s="108"/>
    </row>
    <row r="31" spans="1:10" ht="12.75" customHeight="1">
      <c r="A31" s="52">
        <v>22</v>
      </c>
      <c r="B31" s="37" t="s">
        <v>58</v>
      </c>
      <c r="C31" s="167">
        <v>54830</v>
      </c>
      <c r="D31" s="96">
        <v>3994731</v>
      </c>
      <c r="E31" s="96">
        <v>483693</v>
      </c>
      <c r="F31" s="56">
        <v>214813125</v>
      </c>
      <c r="G31" s="168">
        <v>32635781</v>
      </c>
      <c r="H31" s="107">
        <f t="shared" si="0"/>
        <v>3029553.1454770695</v>
      </c>
      <c r="I31" s="107"/>
      <c r="J31" s="108"/>
    </row>
    <row r="32" spans="1:10" ht="12.75" customHeight="1">
      <c r="A32" s="52">
        <v>23</v>
      </c>
      <c r="B32" s="37" t="s">
        <v>59</v>
      </c>
      <c r="C32" s="167">
        <v>38457</v>
      </c>
      <c r="D32" s="96">
        <v>1170045</v>
      </c>
      <c r="E32" s="96">
        <v>163572</v>
      </c>
      <c r="F32" s="56">
        <v>121261717</v>
      </c>
      <c r="G32" s="168">
        <v>17037554</v>
      </c>
      <c r="H32" s="107">
        <f t="shared" si="0"/>
        <v>3988082.8340123137</v>
      </c>
      <c r="I32" s="107"/>
      <c r="J32" s="108"/>
    </row>
    <row r="33" spans="1:10" ht="12.75" customHeight="1">
      <c r="A33" s="52">
        <v>24</v>
      </c>
      <c r="B33" s="37" t="s">
        <v>60</v>
      </c>
      <c r="C33" s="167">
        <v>183604</v>
      </c>
      <c r="D33" s="96">
        <v>3108778</v>
      </c>
      <c r="E33" s="96">
        <v>614618</v>
      </c>
      <c r="F33" s="56">
        <v>385491956</v>
      </c>
      <c r="G33" s="168">
        <v>90941964</v>
      </c>
      <c r="H33" s="107">
        <f t="shared" si="0"/>
        <v>23493384.385566294</v>
      </c>
      <c r="I33" s="107"/>
      <c r="J33" s="108"/>
    </row>
    <row r="34" spans="1:10" ht="12.75" customHeight="1">
      <c r="A34" s="52">
        <v>26</v>
      </c>
      <c r="B34" s="37" t="s">
        <v>61</v>
      </c>
      <c r="C34" s="167">
        <v>2205</v>
      </c>
      <c r="D34" s="96">
        <v>79300</v>
      </c>
      <c r="E34" s="96">
        <v>14915</v>
      </c>
      <c r="F34" s="56">
        <v>10240255</v>
      </c>
      <c r="G34" s="168">
        <v>1840129</v>
      </c>
      <c r="H34" s="107">
        <f t="shared" si="0"/>
        <v>282728.29931539565</v>
      </c>
      <c r="I34" s="107"/>
      <c r="J34" s="108"/>
    </row>
    <row r="35" spans="1:10" ht="12.75" customHeight="1">
      <c r="A35" s="52">
        <v>27</v>
      </c>
      <c r="B35" s="37" t="s">
        <v>62</v>
      </c>
      <c r="C35" s="167">
        <v>37023</v>
      </c>
      <c r="D35" s="96">
        <v>613561</v>
      </c>
      <c r="E35" s="96">
        <v>30293</v>
      </c>
      <c r="F35" s="56">
        <v>32975905</v>
      </c>
      <c r="G35" s="168">
        <v>1763780</v>
      </c>
      <c r="H35" s="107">
        <f t="shared" si="0"/>
        <v>1997607.1559002507</v>
      </c>
      <c r="I35" s="107"/>
      <c r="J35" s="108"/>
    </row>
    <row r="36" spans="1:10" ht="12.75" customHeight="1" thickBot="1">
      <c r="A36" s="53" t="s">
        <v>102</v>
      </c>
      <c r="B36" s="170" t="s">
        <v>64</v>
      </c>
      <c r="C36" s="171">
        <v>25425</v>
      </c>
      <c r="D36" s="172">
        <v>38225</v>
      </c>
      <c r="E36" s="172">
        <v>35254</v>
      </c>
      <c r="F36" s="173">
        <v>149653492</v>
      </c>
      <c r="G36" s="174">
        <v>384380</v>
      </c>
      <c r="H36" s="175">
        <f t="shared" si="0"/>
        <v>51915688.77638509</v>
      </c>
      <c r="I36" s="113"/>
      <c r="J36" s="114"/>
    </row>
    <row r="37" spans="1:10" ht="21" customHeight="1" thickBot="1">
      <c r="A37" s="54"/>
      <c r="B37" s="29" t="s">
        <v>65</v>
      </c>
      <c r="C37" s="115">
        <f>SUM(C7:C36)-C11-C15-C19-C22-C25-C27</f>
        <v>22684954</v>
      </c>
      <c r="D37" s="115">
        <f>SUM(D7:D36)-D11-D15-D19-D22-D25-D27</f>
        <v>329668043</v>
      </c>
      <c r="E37" s="115">
        <f>SUM(E7:E36)-E11-E15-E19-E22-E25-E27</f>
        <v>66633251.999999985</v>
      </c>
      <c r="F37" s="115">
        <f>SUM(F7:F36)-F11-F15-F19-F22-F25-F27</f>
        <v>37278947921</v>
      </c>
      <c r="G37" s="115">
        <f>SUM(G7:G36)-G11-G15-G19-G22-G25-G27</f>
        <v>8855100657</v>
      </c>
      <c r="H37" s="116">
        <f t="shared" si="0"/>
        <v>2640790688.8764906</v>
      </c>
      <c r="I37" s="116"/>
      <c r="J37" s="117"/>
    </row>
    <row r="39" spans="1:3" ht="12.75">
      <c r="A39" s="30"/>
      <c r="B39" s="149" t="str">
        <f>+'reserve ratio'!B41</f>
        <v>Data Sources:</v>
      </c>
      <c r="C39" s="149" t="str">
        <f>+'reserve ratio'!C41</f>
        <v>AM Best's Aggregates &amp; Averages - Property Casualty (2008 &amp; 2009 edition)</v>
      </c>
    </row>
    <row r="40" spans="1:3" ht="12.75">
      <c r="A40" s="30"/>
      <c r="B40" s="144"/>
      <c r="C40" s="149" t="str">
        <f>+'reserve ratio'!C42</f>
        <v>Annual Statement - Statutory Page 14</v>
      </c>
    </row>
    <row r="41" spans="2:3" ht="12.75">
      <c r="B41" s="155"/>
      <c r="C41" s="155"/>
    </row>
  </sheetData>
  <mergeCells count="1">
    <mergeCell ref="A1:J1"/>
  </mergeCells>
  <printOptions horizontalCentered="1"/>
  <pageMargins left="0" right="0" top="0.46" bottom="0.25" header="0.5" footer="0.5"/>
  <pageSetup horizontalDpi="1200" verticalDpi="1200" orientation="landscape" scale="85" r:id="rId1"/>
  <headerFooter alignWithMargins="0">
    <oddFooter>&amp;L&amp;8California Department of Insurance&amp;R&amp;8Rate Specialist Bureau  - 09/23/09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A1" sqref="A1:J1"/>
    </sheetView>
  </sheetViews>
  <sheetFormatPr defaultColWidth="9.140625" defaultRowHeight="12.75"/>
  <cols>
    <col min="1" max="1" width="9.00390625" style="0" customWidth="1"/>
    <col min="2" max="2" width="18.140625" style="0" customWidth="1"/>
    <col min="3" max="3" width="14.28125" style="0" customWidth="1"/>
    <col min="4" max="5" width="15.421875" style="0" bestFit="1" customWidth="1"/>
    <col min="6" max="6" width="17.421875" style="0" customWidth="1"/>
    <col min="7" max="8" width="15.421875" style="0" bestFit="1" customWidth="1"/>
    <col min="9" max="9" width="10.8515625" style="0" customWidth="1"/>
    <col min="10" max="10" width="6.140625" style="0" customWidth="1"/>
    <col min="15" max="16" width="22.28125" style="0" customWidth="1"/>
  </cols>
  <sheetData>
    <row r="1" spans="1:10" ht="46.5" customHeight="1" thickBot="1">
      <c r="A1" s="264" t="s">
        <v>165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ht="12.75">
      <c r="A2" s="47"/>
      <c r="B2" s="26"/>
      <c r="C2" s="25" t="s">
        <v>1</v>
      </c>
      <c r="D2" s="25" t="s">
        <v>2</v>
      </c>
      <c r="E2" s="25" t="s">
        <v>19</v>
      </c>
      <c r="F2" s="25" t="s">
        <v>6</v>
      </c>
      <c r="G2" s="25" t="s">
        <v>8</v>
      </c>
      <c r="H2" s="25" t="s">
        <v>9</v>
      </c>
      <c r="I2" s="26"/>
      <c r="J2" s="34"/>
    </row>
    <row r="3" spans="1:10" ht="12.75">
      <c r="A3" s="48"/>
      <c r="B3" s="24"/>
      <c r="C3" s="23">
        <v>2007</v>
      </c>
      <c r="D3" s="23">
        <v>2007</v>
      </c>
      <c r="E3" s="23">
        <v>2007</v>
      </c>
      <c r="F3" s="23">
        <v>2007</v>
      </c>
      <c r="G3" s="23">
        <v>2007</v>
      </c>
      <c r="H3" s="23">
        <v>2007</v>
      </c>
      <c r="I3" s="23">
        <v>2007</v>
      </c>
      <c r="J3" s="49">
        <v>2007</v>
      </c>
    </row>
    <row r="4" spans="1:10" ht="12.75">
      <c r="A4" s="48"/>
      <c r="B4" s="24"/>
      <c r="C4" s="23" t="s">
        <v>16</v>
      </c>
      <c r="D4" s="23" t="s">
        <v>18</v>
      </c>
      <c r="E4" s="23" t="s">
        <v>20</v>
      </c>
      <c r="F4" s="23" t="s">
        <v>21</v>
      </c>
      <c r="G4" s="23" t="s">
        <v>22</v>
      </c>
      <c r="H4" s="23" t="s">
        <v>10</v>
      </c>
      <c r="I4" s="23" t="s">
        <v>103</v>
      </c>
      <c r="J4" s="49" t="s">
        <v>104</v>
      </c>
    </row>
    <row r="5" spans="1:10" ht="12.75">
      <c r="A5" s="48"/>
      <c r="B5" s="24" t="s">
        <v>0</v>
      </c>
      <c r="C5" s="23" t="s">
        <v>17</v>
      </c>
      <c r="D5" s="23" t="s">
        <v>17</v>
      </c>
      <c r="E5" s="23" t="s">
        <v>17</v>
      </c>
      <c r="F5" s="23" t="s">
        <v>106</v>
      </c>
      <c r="G5" s="23" t="s">
        <v>106</v>
      </c>
      <c r="H5" s="23" t="s">
        <v>7</v>
      </c>
      <c r="I5" s="23" t="s">
        <v>107</v>
      </c>
      <c r="J5" s="49"/>
    </row>
    <row r="6" spans="1:10" ht="11.25" customHeight="1" thickBot="1">
      <c r="A6" s="50"/>
      <c r="B6" s="28"/>
      <c r="C6" s="27" t="s">
        <v>108</v>
      </c>
      <c r="D6" s="27" t="s">
        <v>108</v>
      </c>
      <c r="E6" s="27" t="s">
        <v>108</v>
      </c>
      <c r="F6" s="28"/>
      <c r="G6" s="28"/>
      <c r="H6" s="31" t="s">
        <v>116</v>
      </c>
      <c r="I6" s="27" t="s">
        <v>108</v>
      </c>
      <c r="J6" s="36"/>
    </row>
    <row r="7" spans="1:10" ht="12.75" customHeight="1">
      <c r="A7" s="119" t="s">
        <v>76</v>
      </c>
      <c r="B7" s="120" t="s">
        <v>41</v>
      </c>
      <c r="C7" s="104">
        <v>171903</v>
      </c>
      <c r="D7" s="104">
        <v>4537647</v>
      </c>
      <c r="E7" s="104">
        <v>250877</v>
      </c>
      <c r="F7" s="56">
        <v>384139514</v>
      </c>
      <c r="G7" s="56">
        <v>32382598</v>
      </c>
      <c r="H7" s="105">
        <f aca="true" t="shared" si="0" ref="H7:H37">+C7*(F7+G7)/(D7+E7)</f>
        <v>14952707.894778432</v>
      </c>
      <c r="I7" s="105"/>
      <c r="J7" s="106"/>
    </row>
    <row r="8" spans="1:10" ht="12.75" customHeight="1">
      <c r="A8" s="121" t="s">
        <v>77</v>
      </c>
      <c r="B8" s="37" t="s">
        <v>42</v>
      </c>
      <c r="C8" s="96">
        <v>144787</v>
      </c>
      <c r="D8" s="96">
        <v>5462768</v>
      </c>
      <c r="E8" s="96">
        <v>309615</v>
      </c>
      <c r="F8" s="56">
        <v>372560891</v>
      </c>
      <c r="G8" s="56">
        <v>17941720</v>
      </c>
      <c r="H8" s="107">
        <f t="shared" si="0"/>
        <v>9794863.150774471</v>
      </c>
      <c r="I8" s="107"/>
      <c r="J8" s="108"/>
    </row>
    <row r="9" spans="1:10" ht="12.75" customHeight="1">
      <c r="A9" s="121" t="s">
        <v>78</v>
      </c>
      <c r="B9" s="37" t="s">
        <v>43</v>
      </c>
      <c r="C9" s="96">
        <v>62387</v>
      </c>
      <c r="D9" s="96">
        <v>751832</v>
      </c>
      <c r="E9" s="96">
        <v>90559</v>
      </c>
      <c r="F9" s="56">
        <v>96394283</v>
      </c>
      <c r="G9" s="56">
        <v>15199084</v>
      </c>
      <c r="H9" s="107">
        <f t="shared" si="0"/>
        <v>8264541.509855875</v>
      </c>
      <c r="I9" s="107"/>
      <c r="J9" s="108"/>
    </row>
    <row r="10" spans="1:10" ht="12.75" customHeight="1">
      <c r="A10" s="121" t="s">
        <v>79</v>
      </c>
      <c r="B10" s="37" t="s">
        <v>44</v>
      </c>
      <c r="C10" s="96">
        <v>2144840</v>
      </c>
      <c r="D10" s="96">
        <v>15772626</v>
      </c>
      <c r="E10" s="96">
        <v>1701265</v>
      </c>
      <c r="F10" s="56">
        <v>2563927173</v>
      </c>
      <c r="G10" s="56">
        <v>283390794</v>
      </c>
      <c r="H10" s="107">
        <f t="shared" si="0"/>
        <v>349495225.09556</v>
      </c>
      <c r="I10" s="107"/>
      <c r="J10" s="108"/>
    </row>
    <row r="11" spans="1:10" ht="12.75" customHeight="1">
      <c r="A11" s="121" t="s">
        <v>143</v>
      </c>
      <c r="B11" s="37" t="s">
        <v>142</v>
      </c>
      <c r="C11" s="96">
        <f>+C12+C13</f>
        <v>1952353</v>
      </c>
      <c r="D11" s="96">
        <f>+D12+D13</f>
        <v>30815584</v>
      </c>
      <c r="E11" s="96">
        <f>+E12+E13</f>
        <v>9785376</v>
      </c>
      <c r="F11" s="96">
        <f>+F12+F13</f>
        <v>3688313805</v>
      </c>
      <c r="G11" s="96">
        <f>+G12+G13</f>
        <v>1486918707</v>
      </c>
      <c r="H11" s="107">
        <f t="shared" si="0"/>
        <v>248858172.82401046</v>
      </c>
      <c r="I11" s="107"/>
      <c r="J11" s="108"/>
    </row>
    <row r="12" spans="1:10" ht="12.75" customHeight="1">
      <c r="A12" s="121" t="s">
        <v>80</v>
      </c>
      <c r="B12" s="151" t="s">
        <v>45</v>
      </c>
      <c r="C12" s="96">
        <v>632575</v>
      </c>
      <c r="D12" s="96">
        <v>8658477</v>
      </c>
      <c r="E12" s="96">
        <v>1611641</v>
      </c>
      <c r="F12" s="56">
        <v>974477299</v>
      </c>
      <c r="G12" s="56">
        <v>249950980</v>
      </c>
      <c r="H12" s="107">
        <f t="shared" si="0"/>
        <v>75417119.70480037</v>
      </c>
      <c r="I12" s="107"/>
      <c r="J12" s="108"/>
    </row>
    <row r="13" spans="1:10" ht="12.75" customHeight="1">
      <c r="A13" s="121" t="s">
        <v>81</v>
      </c>
      <c r="B13" s="151" t="s">
        <v>46</v>
      </c>
      <c r="C13" s="96">
        <v>1319778</v>
      </c>
      <c r="D13" s="96">
        <v>22157107</v>
      </c>
      <c r="E13" s="96">
        <v>8173735</v>
      </c>
      <c r="F13" s="56">
        <v>2713836506</v>
      </c>
      <c r="G13" s="56">
        <v>1236967727</v>
      </c>
      <c r="H13" s="107">
        <f t="shared" si="0"/>
        <v>171910311.9201331</v>
      </c>
      <c r="I13" s="107"/>
      <c r="J13" s="108"/>
    </row>
    <row r="14" spans="1:10" ht="12.75" customHeight="1">
      <c r="A14" s="121" t="s">
        <v>85</v>
      </c>
      <c r="B14" s="37" t="s">
        <v>48</v>
      </c>
      <c r="C14" s="96">
        <v>256139</v>
      </c>
      <c r="D14" s="96">
        <v>3832436</v>
      </c>
      <c r="E14" s="96">
        <v>236909</v>
      </c>
      <c r="F14" s="56">
        <v>538933607</v>
      </c>
      <c r="G14" s="56">
        <v>32945571</v>
      </c>
      <c r="H14" s="107">
        <f t="shared" si="0"/>
        <v>35996102.757014215</v>
      </c>
      <c r="I14" s="107"/>
      <c r="J14" s="108"/>
    </row>
    <row r="15" spans="1:10" ht="12.75" customHeight="1">
      <c r="A15" s="121" t="s">
        <v>87</v>
      </c>
      <c r="B15" s="37" t="s">
        <v>50</v>
      </c>
      <c r="C15" s="96">
        <v>1033713</v>
      </c>
      <c r="D15" s="96">
        <v>27316962</v>
      </c>
      <c r="E15" s="96">
        <v>8032286</v>
      </c>
      <c r="F15" s="56">
        <v>1258875886</v>
      </c>
      <c r="G15" s="56">
        <v>522147747</v>
      </c>
      <c r="H15" s="107">
        <f t="shared" si="0"/>
        <v>52082219.19570479</v>
      </c>
      <c r="I15" s="96">
        <f>SUM(I16:I17)</f>
        <v>21951211</v>
      </c>
      <c r="J15" s="109">
        <f>SUM(J16:J17)</f>
        <v>1</v>
      </c>
    </row>
    <row r="16" spans="1:10" ht="12.75" customHeight="1">
      <c r="A16" s="52" t="s">
        <v>136</v>
      </c>
      <c r="B16" s="151" t="s">
        <v>109</v>
      </c>
      <c r="C16" s="96">
        <f>+$J$16*C15</f>
        <v>413370.3252674761</v>
      </c>
      <c r="D16" s="96">
        <f>+$J$16*D15</f>
        <v>10923749.113399256</v>
      </c>
      <c r="E16" s="96">
        <f>+$J$16*E15</f>
        <v>3212021.7859903034</v>
      </c>
      <c r="F16" s="97">
        <f>+$J$16*F15</f>
        <v>503410457.70654154</v>
      </c>
      <c r="G16" s="97">
        <f>+$J$16*G15</f>
        <v>208801073.4266376</v>
      </c>
      <c r="H16" s="107">
        <f t="shared" si="0"/>
        <v>20827099.871608924</v>
      </c>
      <c r="I16" s="96">
        <v>8778045</v>
      </c>
      <c r="J16" s="109">
        <f>+I16/I15</f>
        <v>0.3998888717346847</v>
      </c>
    </row>
    <row r="17" spans="1:10" ht="12.75" customHeight="1">
      <c r="A17" s="52" t="s">
        <v>137</v>
      </c>
      <c r="B17" s="151" t="s">
        <v>110</v>
      </c>
      <c r="C17" s="96">
        <f>+$J$17*C15</f>
        <v>620342.6747325239</v>
      </c>
      <c r="D17" s="96">
        <f>+$J$17*D15</f>
        <v>16393212.886600744</v>
      </c>
      <c r="E17" s="96">
        <f>+$J$17*E15</f>
        <v>4820264.214009697</v>
      </c>
      <c r="F17" s="97">
        <f>+$J$17*F15</f>
        <v>755465428.2934585</v>
      </c>
      <c r="G17" s="97">
        <f>+$J$17*G15</f>
        <v>313346673.5733624</v>
      </c>
      <c r="H17" s="107">
        <f t="shared" si="0"/>
        <v>31255119.324095856</v>
      </c>
      <c r="I17" s="96">
        <v>13173166</v>
      </c>
      <c r="J17" s="109">
        <f>+I17/I15</f>
        <v>0.6001111282653153</v>
      </c>
    </row>
    <row r="18" spans="1:10" ht="12.75" customHeight="1">
      <c r="A18" s="52">
        <v>12</v>
      </c>
      <c r="B18" s="37" t="s">
        <v>51</v>
      </c>
      <c r="C18" s="96">
        <v>17712</v>
      </c>
      <c r="D18" s="96">
        <v>186013</v>
      </c>
      <c r="E18" s="96">
        <v>9889</v>
      </c>
      <c r="F18" s="56">
        <v>118204543</v>
      </c>
      <c r="G18" s="56">
        <v>6302083</v>
      </c>
      <c r="H18" s="107">
        <f t="shared" si="0"/>
        <v>11256961.948892813</v>
      </c>
      <c r="I18" s="107"/>
      <c r="J18" s="110"/>
    </row>
    <row r="19" spans="1:10" ht="12.75" customHeight="1">
      <c r="A19" s="52" t="s">
        <v>138</v>
      </c>
      <c r="B19" s="37" t="s">
        <v>52</v>
      </c>
      <c r="C19" s="96">
        <v>5091716</v>
      </c>
      <c r="D19" s="96">
        <v>124372398</v>
      </c>
      <c r="E19" s="96">
        <v>26444314</v>
      </c>
      <c r="F19" s="56">
        <v>16772272575</v>
      </c>
      <c r="G19" s="56">
        <v>4087848905</v>
      </c>
      <c r="H19" s="107">
        <f t="shared" si="0"/>
        <v>704257591.1723874</v>
      </c>
      <c r="I19" s="96">
        <f>+I20+I21</f>
        <v>99091481</v>
      </c>
      <c r="J19" s="109">
        <f>+J20+J21</f>
        <v>1</v>
      </c>
    </row>
    <row r="20" spans="1:10" ht="12.75" customHeight="1">
      <c r="A20" s="52" t="s">
        <v>169</v>
      </c>
      <c r="B20" s="151" t="s">
        <v>111</v>
      </c>
      <c r="C20" s="96">
        <f>+$J$20*C19</f>
        <v>3626314.340719562</v>
      </c>
      <c r="D20" s="96">
        <f>+$J$20*D19</f>
        <v>88577880.31718206</v>
      </c>
      <c r="E20" s="96">
        <f>+$J$20*E19</f>
        <v>18833610.33661168</v>
      </c>
      <c r="F20" s="97">
        <f>+$J$20*F19</f>
        <v>11945193440.714273</v>
      </c>
      <c r="G20" s="97">
        <f>+$J$20*G19</f>
        <v>2911361338.082536</v>
      </c>
      <c r="H20" s="107">
        <f t="shared" si="0"/>
        <v>501571454.97294873</v>
      </c>
      <c r="I20" s="96">
        <v>70572840</v>
      </c>
      <c r="J20" s="110">
        <f>+I20/I19</f>
        <v>0.7121988619788617</v>
      </c>
    </row>
    <row r="21" spans="1:10" ht="12.75" customHeight="1">
      <c r="A21" s="52" t="s">
        <v>170</v>
      </c>
      <c r="B21" s="151" t="s">
        <v>112</v>
      </c>
      <c r="C21" s="96">
        <f>+$J$21*C19</f>
        <v>1465401.659280438</v>
      </c>
      <c r="D21" s="96">
        <f>+$J$21*D19</f>
        <v>35794517.68281794</v>
      </c>
      <c r="E21" s="96">
        <f>+$J$21*E19</f>
        <v>7610703.663388319</v>
      </c>
      <c r="F21" s="97">
        <f>+$J$21*F19</f>
        <v>4827079134.2857275</v>
      </c>
      <c r="G21" s="97">
        <f>+$J$21*G19</f>
        <v>1176487566.917464</v>
      </c>
      <c r="H21" s="107">
        <f t="shared" si="0"/>
        <v>202686136.19943863</v>
      </c>
      <c r="I21" s="96">
        <v>28518641</v>
      </c>
      <c r="J21" s="110">
        <f>+I21/I19</f>
        <v>0.28780113802113827</v>
      </c>
    </row>
    <row r="22" spans="1:10" ht="12.75" customHeight="1">
      <c r="A22" s="52">
        <v>18</v>
      </c>
      <c r="B22" s="37" t="s">
        <v>53</v>
      </c>
      <c r="C22" s="96">
        <v>938641</v>
      </c>
      <c r="D22" s="96">
        <v>15386607</v>
      </c>
      <c r="E22" s="96">
        <v>5962084</v>
      </c>
      <c r="F22" s="56">
        <v>2291952573</v>
      </c>
      <c r="G22" s="56">
        <v>869875109</v>
      </c>
      <c r="H22" s="107">
        <f t="shared" si="0"/>
        <v>139016537.23219666</v>
      </c>
      <c r="I22" s="96">
        <f>+I23+I24</f>
        <v>11099310</v>
      </c>
      <c r="J22" s="109">
        <f>+J23+J24</f>
        <v>1</v>
      </c>
    </row>
    <row r="23" spans="1:10" ht="12.75" customHeight="1">
      <c r="A23" s="52" t="s">
        <v>139</v>
      </c>
      <c r="B23" s="151" t="s">
        <v>113</v>
      </c>
      <c r="C23" s="96">
        <f>+$J$23*C22</f>
        <v>866528.6781638678</v>
      </c>
      <c r="D23" s="96">
        <f>+$J$23*D22</f>
        <v>14204510.80353076</v>
      </c>
      <c r="E23" s="96">
        <f>+$J$23*E22</f>
        <v>5504039.102939191</v>
      </c>
      <c r="F23" s="97">
        <f>+$J$23*F22</f>
        <v>2115870320.4909713</v>
      </c>
      <c r="G23" s="97">
        <f>+$J$23*G22</f>
        <v>803045816.6321527</v>
      </c>
      <c r="H23" s="107">
        <f t="shared" si="0"/>
        <v>128336410.03401034</v>
      </c>
      <c r="I23" s="96">
        <v>10246591</v>
      </c>
      <c r="J23" s="110">
        <f>+I23/I22</f>
        <v>0.9231736927791007</v>
      </c>
    </row>
    <row r="24" spans="1:10" ht="12.75" customHeight="1">
      <c r="A24" s="52" t="s">
        <v>140</v>
      </c>
      <c r="B24" s="151" t="s">
        <v>114</v>
      </c>
      <c r="C24" s="96">
        <f>+$J$24*C22</f>
        <v>72112.32183613216</v>
      </c>
      <c r="D24" s="96">
        <f>+$J$24*D22</f>
        <v>1182096.1964692401</v>
      </c>
      <c r="E24" s="96">
        <f>+$J$24*E22</f>
        <v>458044.8970608083</v>
      </c>
      <c r="F24" s="97">
        <f>+$J$24*F22</f>
        <v>176082252.50902867</v>
      </c>
      <c r="G24" s="97">
        <f>+$J$24*G22</f>
        <v>66829292.367847286</v>
      </c>
      <c r="H24" s="107">
        <f t="shared" si="0"/>
        <v>10680127.19818633</v>
      </c>
      <c r="I24" s="96">
        <v>852719</v>
      </c>
      <c r="J24" s="110">
        <f>+I24/I22</f>
        <v>0.07682630722089932</v>
      </c>
    </row>
    <row r="25" spans="1:10" ht="12.75" customHeight="1">
      <c r="A25" s="52" t="s">
        <v>171</v>
      </c>
      <c r="B25" s="161" t="s">
        <v>172</v>
      </c>
      <c r="C25" s="96">
        <f>+C26+C29</f>
        <v>8228529</v>
      </c>
      <c r="D25" s="96">
        <f>+D26+D29</f>
        <v>63179595</v>
      </c>
      <c r="E25" s="96">
        <f>+E26+E29</f>
        <v>8824607</v>
      </c>
      <c r="F25" s="96">
        <f>+F26+F29</f>
        <v>6101846665</v>
      </c>
      <c r="G25" s="96">
        <f>+G26+G29</f>
        <v>965252424</v>
      </c>
      <c r="H25" s="107">
        <f t="shared" si="0"/>
        <v>807617169.3383961</v>
      </c>
      <c r="I25" s="96"/>
      <c r="J25" s="110"/>
    </row>
    <row r="26" spans="1:10" ht="12.75" customHeight="1">
      <c r="A26" s="52">
        <v>19.2</v>
      </c>
      <c r="B26" s="37" t="s">
        <v>54</v>
      </c>
      <c r="C26" s="96">
        <v>6650674</v>
      </c>
      <c r="D26" s="96">
        <v>60378771</v>
      </c>
      <c r="E26" s="96">
        <v>8589580</v>
      </c>
      <c r="F26" s="56">
        <v>5879862636</v>
      </c>
      <c r="G26" s="56">
        <v>925216598</v>
      </c>
      <c r="H26" s="107">
        <f t="shared" si="0"/>
        <v>656219307.4545702</v>
      </c>
      <c r="I26" s="107"/>
      <c r="J26" s="111"/>
    </row>
    <row r="27" spans="1:10" ht="12.75" customHeight="1">
      <c r="A27" s="52" t="s">
        <v>173</v>
      </c>
      <c r="B27" s="37" t="s">
        <v>174</v>
      </c>
      <c r="C27" s="96">
        <f>+C28+C30</f>
        <v>1424532</v>
      </c>
      <c r="D27" s="96">
        <f>+D28+D30</f>
        <v>26486985</v>
      </c>
      <c r="E27" s="96">
        <f>+E28+E30</f>
        <v>3379809</v>
      </c>
      <c r="F27" s="96">
        <f>+F28+F30</f>
        <v>2530255727</v>
      </c>
      <c r="G27" s="96">
        <f>+G28+G30</f>
        <v>360999121</v>
      </c>
      <c r="H27" s="107">
        <f>+C27*(F27+G27)/(D27+E27)</f>
        <v>137901813.33594546</v>
      </c>
      <c r="I27" s="107"/>
      <c r="J27" s="108"/>
    </row>
    <row r="28" spans="1:10" ht="12.75" customHeight="1">
      <c r="A28" s="52">
        <v>19.4</v>
      </c>
      <c r="B28" s="37" t="s">
        <v>55</v>
      </c>
      <c r="C28" s="96">
        <v>1317622</v>
      </c>
      <c r="D28" s="96">
        <v>25703255</v>
      </c>
      <c r="E28" s="96">
        <v>3253199</v>
      </c>
      <c r="F28" s="56">
        <v>2439685054</v>
      </c>
      <c r="G28" s="56">
        <v>348538870</v>
      </c>
      <c r="H28" s="107">
        <f t="shared" si="0"/>
        <v>126874139.46433939</v>
      </c>
      <c r="I28" s="107"/>
      <c r="J28" s="108"/>
    </row>
    <row r="29" spans="1:10" ht="12.75" customHeight="1">
      <c r="A29" s="52">
        <v>21.1</v>
      </c>
      <c r="B29" s="37" t="s">
        <v>56</v>
      </c>
      <c r="C29" s="96">
        <v>1577855</v>
      </c>
      <c r="D29" s="96">
        <v>2800824</v>
      </c>
      <c r="E29" s="96">
        <v>235027</v>
      </c>
      <c r="F29" s="56">
        <v>221984029</v>
      </c>
      <c r="G29" s="56">
        <v>40035826</v>
      </c>
      <c r="H29" s="107">
        <f t="shared" si="0"/>
        <v>136182354.90181336</v>
      </c>
      <c r="I29" s="107"/>
      <c r="J29" s="108"/>
    </row>
    <row r="30" spans="1:10" ht="12.75" customHeight="1">
      <c r="A30" s="52">
        <v>21.2</v>
      </c>
      <c r="B30" s="37" t="s">
        <v>57</v>
      </c>
      <c r="C30" s="96">
        <v>106910</v>
      </c>
      <c r="D30" s="96">
        <v>783730</v>
      </c>
      <c r="E30" s="96">
        <v>126610</v>
      </c>
      <c r="F30" s="56">
        <v>90570673</v>
      </c>
      <c r="G30" s="56">
        <v>12460251</v>
      </c>
      <c r="H30" s="107">
        <f t="shared" si="0"/>
        <v>12099914.410923392</v>
      </c>
      <c r="I30" s="107"/>
      <c r="J30" s="108"/>
    </row>
    <row r="31" spans="1:10" ht="12.75" customHeight="1">
      <c r="A31" s="52">
        <v>22</v>
      </c>
      <c r="B31" s="37" t="s">
        <v>58</v>
      </c>
      <c r="C31" s="96">
        <v>58965</v>
      </c>
      <c r="D31" s="96">
        <v>4829660</v>
      </c>
      <c r="E31" s="96">
        <v>492281</v>
      </c>
      <c r="F31" s="56">
        <v>185614911</v>
      </c>
      <c r="G31" s="56">
        <v>31028576</v>
      </c>
      <c r="H31" s="107">
        <f t="shared" si="0"/>
        <v>2400324.0943398285</v>
      </c>
      <c r="I31" s="107"/>
      <c r="J31" s="108"/>
    </row>
    <row r="32" spans="1:10" ht="12.75" customHeight="1">
      <c r="A32" s="52">
        <v>23</v>
      </c>
      <c r="B32" s="37" t="s">
        <v>59</v>
      </c>
      <c r="C32" s="96">
        <v>48197</v>
      </c>
      <c r="D32" s="96">
        <v>1256902</v>
      </c>
      <c r="E32" s="96">
        <v>150946</v>
      </c>
      <c r="F32" s="56">
        <v>123626956</v>
      </c>
      <c r="G32" s="56">
        <v>16209008</v>
      </c>
      <c r="H32" s="107">
        <f t="shared" si="0"/>
        <v>4787217.055326995</v>
      </c>
      <c r="I32" s="107"/>
      <c r="J32" s="108"/>
    </row>
    <row r="33" spans="1:10" ht="12.75" customHeight="1">
      <c r="A33" s="52">
        <v>24</v>
      </c>
      <c r="B33" s="37" t="s">
        <v>60</v>
      </c>
      <c r="C33" s="96">
        <v>161777</v>
      </c>
      <c r="D33" s="96">
        <v>3256706</v>
      </c>
      <c r="E33" s="96">
        <v>510025</v>
      </c>
      <c r="F33" s="56">
        <v>401795233</v>
      </c>
      <c r="G33" s="56">
        <v>73975035</v>
      </c>
      <c r="H33" s="107">
        <f t="shared" si="0"/>
        <v>20433815.594008703</v>
      </c>
      <c r="I33" s="107"/>
      <c r="J33" s="108"/>
    </row>
    <row r="34" spans="1:10" ht="12.75" customHeight="1">
      <c r="A34" s="52">
        <v>26</v>
      </c>
      <c r="B34" s="37" t="s">
        <v>61</v>
      </c>
      <c r="C34" s="96">
        <v>2622</v>
      </c>
      <c r="D34" s="96">
        <v>67449</v>
      </c>
      <c r="E34" s="96">
        <v>10024</v>
      </c>
      <c r="F34" s="56">
        <v>9703385</v>
      </c>
      <c r="G34" s="56">
        <v>1635382</v>
      </c>
      <c r="H34" s="107">
        <f t="shared" si="0"/>
        <v>383749.7847508164</v>
      </c>
      <c r="I34" s="107"/>
      <c r="J34" s="108"/>
    </row>
    <row r="35" spans="1:10" ht="12.75" customHeight="1">
      <c r="A35" s="52">
        <v>27</v>
      </c>
      <c r="B35" s="37" t="s">
        <v>62</v>
      </c>
      <c r="C35" s="96">
        <v>43749</v>
      </c>
      <c r="D35" s="96">
        <v>505091</v>
      </c>
      <c r="E35" s="96">
        <v>37116</v>
      </c>
      <c r="F35" s="56">
        <v>60973131</v>
      </c>
      <c r="G35" s="56">
        <v>2962716</v>
      </c>
      <c r="H35" s="107">
        <f t="shared" si="0"/>
        <v>5158785.058848374</v>
      </c>
      <c r="I35" s="107"/>
      <c r="J35" s="108"/>
    </row>
    <row r="36" spans="1:10" ht="12.75" customHeight="1" thickBot="1">
      <c r="A36" s="53" t="s">
        <v>102</v>
      </c>
      <c r="B36" s="38" t="s">
        <v>64</v>
      </c>
      <c r="C36" s="112">
        <v>43744</v>
      </c>
      <c r="D36" s="112">
        <v>241631</v>
      </c>
      <c r="E36" s="112">
        <v>71259</v>
      </c>
      <c r="F36" s="56">
        <v>845067333</v>
      </c>
      <c r="G36" s="56">
        <v>46895870</v>
      </c>
      <c r="H36" s="113">
        <f t="shared" si="0"/>
        <v>124702094.51255074</v>
      </c>
      <c r="I36" s="113"/>
      <c r="J36" s="114"/>
    </row>
    <row r="37" spans="1:10" ht="21" customHeight="1" thickBot="1">
      <c r="A37" s="54"/>
      <c r="B37" s="29" t="s">
        <v>65</v>
      </c>
      <c r="C37" s="115">
        <f>SUM(C7:C36)-C11-C15-C19-C22-C25-C27</f>
        <v>21826306</v>
      </c>
      <c r="D37" s="115">
        <f>SUM(D7:D36)-D11-D15-D19-D22-D25-D27</f>
        <v>328258892</v>
      </c>
      <c r="E37" s="115">
        <f>SUM(E7:E36)-E11-E15-E19-E22-E25-E27</f>
        <v>66299241</v>
      </c>
      <c r="F37" s="115">
        <f>SUM(F7:F36)-F11-F15-F19-F22-F25-F27</f>
        <v>38344458191</v>
      </c>
      <c r="G37" s="115">
        <f>SUM(G7:G36)-G11-G15-G19-G22-G25-G27</f>
        <v>8853910450</v>
      </c>
      <c r="H37" s="116">
        <f t="shared" si="0"/>
        <v>2610936007.8994246</v>
      </c>
      <c r="I37" s="116"/>
      <c r="J37" s="117"/>
    </row>
    <row r="39" spans="1:3" ht="12.75">
      <c r="A39" s="30"/>
      <c r="B39" s="149" t="str">
        <f>+'reserve ratio'!B41</f>
        <v>Data Sources:</v>
      </c>
      <c r="C39" s="149" t="str">
        <f>+'reserve ratio'!C41</f>
        <v>AM Best's Aggregates &amp; Averages - Property Casualty (2008 &amp; 2009 edition)</v>
      </c>
    </row>
    <row r="40" spans="1:3" ht="12.75">
      <c r="A40" s="30"/>
      <c r="B40" s="144"/>
      <c r="C40" s="149" t="str">
        <f>+'reserve ratio'!C42</f>
        <v>Annual Statement - Statutory Page 14</v>
      </c>
    </row>
    <row r="41" spans="2:3" ht="12.75">
      <c r="B41" s="155"/>
      <c r="C41" s="155"/>
    </row>
    <row r="44" spans="3:5" ht="12.75">
      <c r="C44" s="157"/>
      <c r="D44" s="157"/>
      <c r="E44" s="157"/>
    </row>
    <row r="45" spans="3:5" ht="12.75">
      <c r="C45" s="157"/>
      <c r="D45" s="157"/>
      <c r="E45" s="157"/>
    </row>
    <row r="46" spans="3:5" ht="12.75">
      <c r="C46" s="157"/>
      <c r="D46" s="157"/>
      <c r="E46" s="157"/>
    </row>
    <row r="47" spans="3:5" ht="12.75">
      <c r="C47" s="157"/>
      <c r="D47" s="157"/>
      <c r="E47" s="157"/>
    </row>
    <row r="48" spans="3:5" ht="12.75">
      <c r="C48" s="157"/>
      <c r="D48" s="157"/>
      <c r="E48" s="157"/>
    </row>
    <row r="49" spans="3:5" ht="12.75">
      <c r="C49" s="157"/>
      <c r="D49" s="157"/>
      <c r="E49" s="157"/>
    </row>
    <row r="50" spans="3:5" ht="12.75">
      <c r="C50" s="157"/>
      <c r="D50" s="157"/>
      <c r="E50" s="157"/>
    </row>
    <row r="51" spans="3:5" ht="12.75">
      <c r="C51" s="157"/>
      <c r="D51" s="157"/>
      <c r="E51" s="157"/>
    </row>
    <row r="52" spans="3:5" ht="12.75">
      <c r="C52" s="157"/>
      <c r="D52" s="157"/>
      <c r="E52" s="157"/>
    </row>
    <row r="53" spans="3:5" ht="12.75">
      <c r="C53" s="157"/>
      <c r="D53" s="157"/>
      <c r="E53" s="157"/>
    </row>
    <row r="54" spans="3:5" ht="12.75">
      <c r="C54" s="157"/>
      <c r="D54" s="157"/>
      <c r="E54" s="157"/>
    </row>
    <row r="55" spans="3:5" ht="12.75">
      <c r="C55" s="157"/>
      <c r="D55" s="157"/>
      <c r="E55" s="157"/>
    </row>
    <row r="56" spans="3:5" ht="12.75">
      <c r="C56" s="157"/>
      <c r="D56" s="157"/>
      <c r="E56" s="157"/>
    </row>
    <row r="57" spans="3:5" ht="12.75">
      <c r="C57" s="157"/>
      <c r="D57" s="157"/>
      <c r="E57" s="157"/>
    </row>
    <row r="58" spans="3:5" ht="12.75">
      <c r="C58" s="157"/>
      <c r="D58" s="157"/>
      <c r="E58" s="157"/>
    </row>
    <row r="59" spans="3:5" ht="12.75">
      <c r="C59" s="157"/>
      <c r="D59" s="157"/>
      <c r="E59" s="157"/>
    </row>
    <row r="60" spans="3:5" ht="12.75">
      <c r="C60" s="157"/>
      <c r="D60" s="157"/>
      <c r="E60" s="157"/>
    </row>
    <row r="61" spans="3:5" ht="12.75">
      <c r="C61" s="157"/>
      <c r="D61" s="157"/>
      <c r="E61" s="157"/>
    </row>
    <row r="62" spans="3:5" ht="12.75">
      <c r="C62" s="157"/>
      <c r="D62" s="157"/>
      <c r="E62" s="157"/>
    </row>
  </sheetData>
  <mergeCells count="1">
    <mergeCell ref="A1:J1"/>
  </mergeCells>
  <printOptions horizontalCentered="1"/>
  <pageMargins left="0" right="0" top="0.46" bottom="0.25" header="0.5" footer="0.5"/>
  <pageSetup horizontalDpi="1200" verticalDpi="1200" orientation="landscape" scale="85" r:id="rId1"/>
  <headerFooter alignWithMargins="0">
    <oddFooter>&amp;L&amp;8California Department of Insurance&amp;R&amp;8Rate Specialist Bureau  - 09/23/09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A1" sqref="A1:E1"/>
    </sheetView>
  </sheetViews>
  <sheetFormatPr defaultColWidth="9.140625" defaultRowHeight="12.75"/>
  <cols>
    <col min="1" max="1" width="10.7109375" style="12" customWidth="1"/>
    <col min="2" max="2" width="20.57421875" style="12" customWidth="1"/>
    <col min="3" max="3" width="15.7109375" style="12" customWidth="1"/>
    <col min="4" max="4" width="15.7109375" style="20" customWidth="1"/>
    <col min="5" max="5" width="15.7109375" style="12" customWidth="1"/>
    <col min="6" max="16384" width="9.140625" style="12" customWidth="1"/>
  </cols>
  <sheetData>
    <row r="1" spans="1:5" s="10" customFormat="1" ht="57.75" customHeight="1" thickBot="1">
      <c r="A1" s="263" t="s">
        <v>166</v>
      </c>
      <c r="B1" s="263"/>
      <c r="C1" s="263"/>
      <c r="D1" s="263"/>
      <c r="E1" s="263"/>
    </row>
    <row r="2" spans="1:5" ht="6" customHeight="1">
      <c r="A2" s="122"/>
      <c r="B2" s="67"/>
      <c r="C2" s="69"/>
      <c r="D2" s="71"/>
      <c r="E2" s="71"/>
    </row>
    <row r="3" spans="1:4" s="11" customFormat="1" ht="15">
      <c r="A3" s="123"/>
      <c r="B3" s="24"/>
      <c r="C3" s="23"/>
      <c r="D3" s="220"/>
    </row>
    <row r="4" spans="1:5" s="11" customFormat="1" ht="30" customHeight="1">
      <c r="A4" s="123"/>
      <c r="B4" s="24"/>
      <c r="C4" s="196">
        <v>2007</v>
      </c>
      <c r="D4" s="221">
        <v>2008</v>
      </c>
      <c r="E4" s="222" t="s">
        <v>212</v>
      </c>
    </row>
    <row r="5" spans="1:5" s="11" customFormat="1" ht="30" customHeight="1">
      <c r="A5" s="123"/>
      <c r="B5" s="24" t="s">
        <v>0</v>
      </c>
      <c r="C5" s="222" t="s">
        <v>141</v>
      </c>
      <c r="D5" s="222" t="s">
        <v>141</v>
      </c>
      <c r="E5" s="222" t="s">
        <v>224</v>
      </c>
    </row>
    <row r="6" spans="1:5" s="11" customFormat="1" ht="31.5" customHeight="1" thickBot="1">
      <c r="A6" s="124"/>
      <c r="B6" s="72"/>
      <c r="C6" s="223" t="s">
        <v>1</v>
      </c>
      <c r="D6" s="224" t="s">
        <v>2</v>
      </c>
      <c r="E6" s="223" t="s">
        <v>213</v>
      </c>
    </row>
    <row r="7" spans="2:5" ht="8.25" customHeight="1">
      <c r="B7" s="14"/>
      <c r="C7" s="14"/>
      <c r="D7" s="16"/>
      <c r="E7" s="16"/>
    </row>
    <row r="8" spans="1:5" ht="15" customHeight="1">
      <c r="A8" s="225" t="s">
        <v>76</v>
      </c>
      <c r="B8" s="226" t="s">
        <v>41</v>
      </c>
      <c r="C8" s="227">
        <v>0.7219746089010042</v>
      </c>
      <c r="D8" s="227">
        <v>0.478871654519475</v>
      </c>
      <c r="E8" s="227">
        <f aca="true" t="shared" si="0" ref="E8:E39">+D8-C8</f>
        <v>-0.24310295438152918</v>
      </c>
    </row>
    <row r="9" spans="1:5" ht="15" customHeight="1">
      <c r="A9" s="121" t="s">
        <v>77</v>
      </c>
      <c r="B9" s="228" t="s">
        <v>42</v>
      </c>
      <c r="C9" s="229">
        <v>1.4398458283985451</v>
      </c>
      <c r="D9" s="229">
        <v>0.8842276865371179</v>
      </c>
      <c r="E9" s="227">
        <f t="shared" si="0"/>
        <v>-0.5556181418614272</v>
      </c>
    </row>
    <row r="10" spans="1:5" ht="15" customHeight="1">
      <c r="A10" s="121" t="s">
        <v>78</v>
      </c>
      <c r="B10" s="228" t="s">
        <v>43</v>
      </c>
      <c r="C10" s="229">
        <v>0.6449226012404569</v>
      </c>
      <c r="D10" s="229">
        <v>0.8884129036998072</v>
      </c>
      <c r="E10" s="227">
        <f t="shared" si="0"/>
        <v>0.24349030245935033</v>
      </c>
    </row>
    <row r="11" spans="1:5" ht="15" customHeight="1">
      <c r="A11" s="121" t="s">
        <v>79</v>
      </c>
      <c r="B11" s="228" t="s">
        <v>44</v>
      </c>
      <c r="C11" s="229">
        <v>0.5376623062503498</v>
      </c>
      <c r="D11" s="229">
        <v>0.8373171891064057</v>
      </c>
      <c r="E11" s="227">
        <f t="shared" si="0"/>
        <v>0.2996548828560559</v>
      </c>
    </row>
    <row r="12" spans="1:5" ht="15" customHeight="1">
      <c r="A12" s="121" t="s">
        <v>143</v>
      </c>
      <c r="B12" s="228" t="s">
        <v>142</v>
      </c>
      <c r="C12" s="229">
        <v>2.298691204489667</v>
      </c>
      <c r="D12" s="229">
        <v>2.3271364625445057</v>
      </c>
      <c r="E12" s="227">
        <f t="shared" si="0"/>
        <v>0.028445258054838884</v>
      </c>
    </row>
    <row r="13" spans="1:5" ht="15" customHeight="1">
      <c r="A13" s="121" t="s">
        <v>80</v>
      </c>
      <c r="B13" s="230" t="s">
        <v>45</v>
      </c>
      <c r="C13" s="229">
        <v>0.9992575755415773</v>
      </c>
      <c r="D13" s="229">
        <v>1.0933122677334617</v>
      </c>
      <c r="E13" s="227">
        <f t="shared" si="0"/>
        <v>0.09405469219188434</v>
      </c>
    </row>
    <row r="14" spans="1:5" ht="15" customHeight="1">
      <c r="A14" s="121" t="s">
        <v>81</v>
      </c>
      <c r="B14" s="230" t="s">
        <v>46</v>
      </c>
      <c r="C14" s="229">
        <v>3.8193069987008914</v>
      </c>
      <c r="D14" s="229">
        <v>3.5024394857230954</v>
      </c>
      <c r="E14" s="227">
        <f t="shared" si="0"/>
        <v>-0.31686751297779603</v>
      </c>
    </row>
    <row r="15" spans="1:5" ht="15" customHeight="1">
      <c r="A15" s="121" t="s">
        <v>85</v>
      </c>
      <c r="B15" s="228" t="s">
        <v>48</v>
      </c>
      <c r="C15" s="229">
        <v>0.7476191036535447</v>
      </c>
      <c r="D15" s="229">
        <v>0.7938871074542962</v>
      </c>
      <c r="E15" s="227">
        <f t="shared" si="0"/>
        <v>0.04626800380075158</v>
      </c>
    </row>
    <row r="16" spans="1:5" ht="15" customHeight="1">
      <c r="A16" s="121" t="s">
        <v>87</v>
      </c>
      <c r="B16" s="228" t="s">
        <v>50</v>
      </c>
      <c r="C16" s="229">
        <v>4.261171654547963</v>
      </c>
      <c r="D16" s="229">
        <v>5.6922643163321</v>
      </c>
      <c r="E16" s="227">
        <f t="shared" si="0"/>
        <v>1.4310926617841364</v>
      </c>
    </row>
    <row r="17" spans="1:5" ht="15" customHeight="1">
      <c r="A17" s="121" t="s">
        <v>136</v>
      </c>
      <c r="B17" s="230" t="s">
        <v>109</v>
      </c>
      <c r="C17" s="229">
        <v>5.582416856344063</v>
      </c>
      <c r="D17" s="229">
        <v>6.58728199330757</v>
      </c>
      <c r="E17" s="227">
        <f t="shared" si="0"/>
        <v>1.0048651369635078</v>
      </c>
    </row>
    <row r="18" spans="1:5" ht="15" customHeight="1">
      <c r="A18" s="121" t="s">
        <v>137</v>
      </c>
      <c r="B18" s="230" t="s">
        <v>110</v>
      </c>
      <c r="C18" s="229">
        <v>3.668205841557858</v>
      </c>
      <c r="D18" s="229">
        <v>5.223896496217814</v>
      </c>
      <c r="E18" s="227">
        <f t="shared" si="0"/>
        <v>1.5556906546599563</v>
      </c>
    </row>
    <row r="19" spans="1:5" ht="15" customHeight="1">
      <c r="A19" s="121" t="s">
        <v>88</v>
      </c>
      <c r="B19" s="228" t="s">
        <v>51</v>
      </c>
      <c r="C19" s="231">
        <v>1</v>
      </c>
      <c r="D19" s="231">
        <v>1</v>
      </c>
      <c r="E19" s="227">
        <f t="shared" si="0"/>
        <v>0</v>
      </c>
    </row>
    <row r="20" spans="1:5" ht="15" customHeight="1">
      <c r="A20" s="121" t="s">
        <v>138</v>
      </c>
      <c r="B20" s="228" t="s">
        <v>52</v>
      </c>
      <c r="C20" s="229">
        <v>4.038306705704011</v>
      </c>
      <c r="D20" s="229">
        <v>3.9959097774586225</v>
      </c>
      <c r="E20" s="227">
        <f t="shared" si="0"/>
        <v>-0.042396928245388654</v>
      </c>
    </row>
    <row r="21" spans="1:5" ht="15" customHeight="1">
      <c r="A21" s="121" t="s">
        <v>169</v>
      </c>
      <c r="B21" s="230" t="s">
        <v>111</v>
      </c>
      <c r="C21" s="229">
        <v>4.381719384429307</v>
      </c>
      <c r="D21" s="229">
        <v>4.432471905328374</v>
      </c>
      <c r="E21" s="227">
        <f t="shared" si="0"/>
        <v>0.050752520899066234</v>
      </c>
    </row>
    <row r="22" spans="1:5" ht="15" customHeight="1">
      <c r="A22" s="121" t="s">
        <v>170</v>
      </c>
      <c r="B22" s="230" t="s">
        <v>112</v>
      </c>
      <c r="C22" s="229">
        <v>3.3929786646940303</v>
      </c>
      <c r="D22" s="229">
        <v>3.2258249614222065</v>
      </c>
      <c r="E22" s="227">
        <f t="shared" si="0"/>
        <v>-0.16715370327182377</v>
      </c>
    </row>
    <row r="23" spans="1:5" ht="15" customHeight="1">
      <c r="A23" s="121" t="s">
        <v>90</v>
      </c>
      <c r="B23" s="228" t="s">
        <v>53</v>
      </c>
      <c r="C23" s="229">
        <v>3.9516193344419293</v>
      </c>
      <c r="D23" s="229">
        <v>5.891985931074624</v>
      </c>
      <c r="E23" s="227">
        <f t="shared" si="0"/>
        <v>1.9403665966326944</v>
      </c>
    </row>
    <row r="24" spans="1:5" ht="15" customHeight="1">
      <c r="A24" s="121" t="s">
        <v>139</v>
      </c>
      <c r="B24" s="230" t="s">
        <v>113</v>
      </c>
      <c r="C24" s="229">
        <v>4.509185163892441</v>
      </c>
      <c r="D24" s="229">
        <v>5.7941395810307315</v>
      </c>
      <c r="E24" s="227">
        <f t="shared" si="0"/>
        <v>1.28495441713829</v>
      </c>
    </row>
    <row r="25" spans="1:5" ht="15" customHeight="1">
      <c r="A25" s="121" t="s">
        <v>140</v>
      </c>
      <c r="B25" s="230" t="s">
        <v>114</v>
      </c>
      <c r="C25" s="229">
        <v>1.5043002403303312</v>
      </c>
      <c r="D25" s="229">
        <v>7.45134043835302</v>
      </c>
      <c r="E25" s="227">
        <f t="shared" si="0"/>
        <v>5.947040198022688</v>
      </c>
    </row>
    <row r="26" spans="1:5" ht="15" customHeight="1">
      <c r="A26" s="121" t="s">
        <v>171</v>
      </c>
      <c r="B26" s="228" t="s">
        <v>172</v>
      </c>
      <c r="C26" s="229">
        <v>0.64</v>
      </c>
      <c r="D26" s="229">
        <v>0.6668188671159345</v>
      </c>
      <c r="E26" s="227">
        <f t="shared" si="0"/>
        <v>0.026818867115934508</v>
      </c>
    </row>
    <row r="27" spans="1:5" ht="15" customHeight="1">
      <c r="A27" s="121" t="s">
        <v>91</v>
      </c>
      <c r="B27" s="228" t="s">
        <v>54</v>
      </c>
      <c r="C27" s="229">
        <v>1.0812294037438568</v>
      </c>
      <c r="D27" s="229">
        <v>1.1008371994086559</v>
      </c>
      <c r="E27" s="227">
        <f t="shared" si="0"/>
        <v>0.019607795664799088</v>
      </c>
    </row>
    <row r="28" spans="1:5" ht="15" customHeight="1">
      <c r="A28" s="121" t="s">
        <v>173</v>
      </c>
      <c r="B28" s="228" t="s">
        <v>174</v>
      </c>
      <c r="C28" s="229">
        <v>1.73</v>
      </c>
      <c r="D28" s="229">
        <v>1.7700208967521571</v>
      </c>
      <c r="E28" s="227">
        <f t="shared" si="0"/>
        <v>0.04002089675215714</v>
      </c>
    </row>
    <row r="29" spans="1:5" ht="15" customHeight="1">
      <c r="A29" s="121" t="s">
        <v>92</v>
      </c>
      <c r="B29" s="228" t="s">
        <v>55</v>
      </c>
      <c r="C29" s="229">
        <v>2.1395966757679123</v>
      </c>
      <c r="D29" s="229">
        <v>2.204066216948694</v>
      </c>
      <c r="E29" s="227">
        <f t="shared" si="0"/>
        <v>0.06446954118078185</v>
      </c>
    </row>
    <row r="30" spans="1:5" ht="15" customHeight="1">
      <c r="A30" s="121" t="s">
        <v>93</v>
      </c>
      <c r="B30" s="228" t="s">
        <v>56</v>
      </c>
      <c r="C30" s="229">
        <v>0.07288914555947502</v>
      </c>
      <c r="D30" s="229">
        <v>0.07910209591969962</v>
      </c>
      <c r="E30" s="227">
        <f t="shared" si="0"/>
        <v>0.006212950360224595</v>
      </c>
    </row>
    <row r="31" spans="1:5" ht="15" customHeight="1">
      <c r="A31" s="121" t="s">
        <v>94</v>
      </c>
      <c r="B31" s="228" t="s">
        <v>57</v>
      </c>
      <c r="C31" s="229">
        <v>0.30830517121061574</v>
      </c>
      <c r="D31" s="229">
        <v>0.2877239086957544</v>
      </c>
      <c r="E31" s="227">
        <f t="shared" si="0"/>
        <v>-0.02058126251486131</v>
      </c>
    </row>
    <row r="32" spans="1:5" ht="15" customHeight="1">
      <c r="A32" s="121" t="s">
        <v>95</v>
      </c>
      <c r="B32" s="228" t="s">
        <v>58</v>
      </c>
      <c r="C32" s="229">
        <v>2.1683438276471563</v>
      </c>
      <c r="D32" s="229">
        <v>1.6398007066427587</v>
      </c>
      <c r="E32" s="227">
        <f t="shared" si="0"/>
        <v>-0.5285431210043976</v>
      </c>
    </row>
    <row r="33" spans="1:5" ht="15" customHeight="1">
      <c r="A33" s="121" t="s">
        <v>96</v>
      </c>
      <c r="B33" s="228" t="s">
        <v>59</v>
      </c>
      <c r="C33" s="229">
        <v>2.448564620815088</v>
      </c>
      <c r="D33" s="229">
        <v>3.7760416871453266</v>
      </c>
      <c r="E33" s="227">
        <f t="shared" si="0"/>
        <v>1.3274770663302387</v>
      </c>
    </row>
    <row r="34" spans="1:5" ht="15" customHeight="1">
      <c r="A34" s="121" t="s">
        <v>97</v>
      </c>
      <c r="B34" s="228" t="s">
        <v>60</v>
      </c>
      <c r="C34" s="229">
        <v>5.357683613496259</v>
      </c>
      <c r="D34" s="229">
        <v>2.096762032450166</v>
      </c>
      <c r="E34" s="227">
        <f t="shared" si="0"/>
        <v>-3.2609215810460928</v>
      </c>
    </row>
    <row r="35" spans="1:5" ht="15" customHeight="1">
      <c r="A35" s="121" t="s">
        <v>98</v>
      </c>
      <c r="B35" s="228" t="s">
        <v>149</v>
      </c>
      <c r="C35" s="231">
        <v>0.874460302348082</v>
      </c>
      <c r="D35" s="231">
        <v>0.6732914591535745</v>
      </c>
      <c r="E35" s="227">
        <f t="shared" si="0"/>
        <v>-0.20116884319450756</v>
      </c>
    </row>
    <row r="36" spans="1:5" ht="15" customHeight="1">
      <c r="A36" s="121" t="s">
        <v>99</v>
      </c>
      <c r="B36" s="228" t="s">
        <v>62</v>
      </c>
      <c r="C36" s="229">
        <v>1.5853373771133208</v>
      </c>
      <c r="D36" s="229">
        <v>4.972374725720877</v>
      </c>
      <c r="E36" s="227">
        <f t="shared" si="0"/>
        <v>3.3870373486075556</v>
      </c>
    </row>
    <row r="37" spans="1:5" ht="15" customHeight="1" hidden="1">
      <c r="A37" s="232" t="s">
        <v>100</v>
      </c>
      <c r="B37" s="228" t="s">
        <v>63</v>
      </c>
      <c r="C37" s="229">
        <v>0.4528877144601407</v>
      </c>
      <c r="D37" s="229"/>
      <c r="E37" s="229">
        <f t="shared" si="0"/>
        <v>-0.4528877144601407</v>
      </c>
    </row>
    <row r="38" spans="1:5" ht="15" customHeight="1" thickBot="1">
      <c r="A38" s="94" t="s">
        <v>101</v>
      </c>
      <c r="B38" s="95" t="s">
        <v>64</v>
      </c>
      <c r="C38" s="152">
        <v>4.980570366932959</v>
      </c>
      <c r="D38" s="152">
        <v>3.6137347596414453</v>
      </c>
      <c r="E38" s="152">
        <f t="shared" si="0"/>
        <v>-1.3668356072915135</v>
      </c>
    </row>
    <row r="39" spans="1:5" ht="21" customHeight="1" thickBot="1">
      <c r="A39" s="125"/>
      <c r="B39" s="91" t="s">
        <v>65</v>
      </c>
      <c r="C39" s="154">
        <v>1.62</v>
      </c>
      <c r="D39" s="154">
        <v>1.7081893208030536</v>
      </c>
      <c r="E39" s="154">
        <f t="shared" si="0"/>
        <v>0.08818932080305353</v>
      </c>
    </row>
    <row r="40" spans="1:5" ht="21" customHeight="1">
      <c r="A40" s="233"/>
      <c r="B40" s="234"/>
      <c r="C40" s="152"/>
      <c r="D40" s="152"/>
      <c r="E40" s="152"/>
    </row>
    <row r="41" spans="2:3" ht="14.25">
      <c r="B41" s="235" t="s">
        <v>220</v>
      </c>
      <c r="C41" s="152"/>
    </row>
    <row r="42" spans="1:3" ht="14.25">
      <c r="A42" s="30"/>
      <c r="B42" s="236" t="s">
        <v>221</v>
      </c>
      <c r="C42" s="152"/>
    </row>
    <row r="43" spans="1:3" ht="14.25">
      <c r="A43" s="30"/>
      <c r="B43" s="235" t="s">
        <v>222</v>
      </c>
      <c r="C43" s="152"/>
    </row>
    <row r="44" spans="2:4" ht="15" customHeight="1">
      <c r="B44"/>
      <c r="C44" s="152"/>
      <c r="D44"/>
    </row>
    <row r="45" ht="14.25">
      <c r="C45" s="152"/>
    </row>
    <row r="46" ht="14.25">
      <c r="C46" s="153"/>
    </row>
    <row r="47" ht="14.25">
      <c r="C47" s="152"/>
    </row>
    <row r="48" ht="14.25">
      <c r="C48" s="152"/>
    </row>
    <row r="49" ht="14.25">
      <c r="C49" s="152"/>
    </row>
    <row r="50" ht="14.25">
      <c r="C50" s="152"/>
    </row>
    <row r="51" ht="14.25">
      <c r="C51" s="152"/>
    </row>
    <row r="52" ht="14.25">
      <c r="C52" s="152"/>
    </row>
    <row r="53" ht="14.25">
      <c r="C53" s="152"/>
    </row>
    <row r="54" ht="14.25">
      <c r="C54" s="152"/>
    </row>
    <row r="55" ht="14.25">
      <c r="C55" s="152"/>
    </row>
    <row r="56" ht="14.25">
      <c r="C56" s="152"/>
    </row>
    <row r="57" ht="14.25">
      <c r="C57" s="152"/>
    </row>
    <row r="58" ht="14.25">
      <c r="C58" s="152"/>
    </row>
    <row r="59" ht="14.25">
      <c r="C59" s="152"/>
    </row>
    <row r="60" ht="14.25">
      <c r="C60" s="152"/>
    </row>
    <row r="61" ht="14.25">
      <c r="C61" s="153"/>
    </row>
    <row r="62" ht="14.25">
      <c r="C62" s="152"/>
    </row>
    <row r="63" ht="14.25">
      <c r="C63" s="152"/>
    </row>
    <row r="64" ht="14.25">
      <c r="C64" s="152"/>
    </row>
    <row r="65" ht="14.25">
      <c r="C65"/>
    </row>
    <row r="66" ht="14.25">
      <c r="C66" s="19"/>
    </row>
  </sheetData>
  <mergeCells count="1">
    <mergeCell ref="A1:E1"/>
  </mergeCells>
  <printOptions horizontalCentered="1"/>
  <pageMargins left="0" right="0" top="0.25" bottom="0.25" header="0.34" footer="0.5"/>
  <pageSetup horizontalDpi="1200" verticalDpi="1200" orientation="portrait" r:id="rId1"/>
  <headerFooter alignWithMargins="0">
    <oddFooter>&amp;L&amp;8California Department of Insurance&amp;R&amp;8Rate Specialist Bureau  - 9/29/09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63"/>
  <sheetViews>
    <sheetView zoomScaleSheetLayoutView="103" workbookViewId="0" topLeftCell="A1">
      <selection activeCell="A1" sqref="A1:D1"/>
    </sheetView>
  </sheetViews>
  <sheetFormatPr defaultColWidth="9.140625" defaultRowHeight="12.75"/>
  <cols>
    <col min="1" max="1" width="11.00390625" style="256" customWidth="1"/>
    <col min="2" max="2" width="35.140625" style="252" customWidth="1"/>
    <col min="3" max="4" width="20.8515625" style="217" customWidth="1"/>
    <col min="5" max="16384" width="9.140625" style="252" customWidth="1"/>
  </cols>
  <sheetData>
    <row r="1" spans="1:4" s="237" customFormat="1" ht="17.25" customHeight="1">
      <c r="A1" s="265" t="s">
        <v>223</v>
      </c>
      <c r="B1" s="265"/>
      <c r="C1" s="265"/>
      <c r="D1" s="265"/>
    </row>
    <row r="2" spans="1:4" s="237" customFormat="1" ht="17.25" customHeight="1">
      <c r="A2" s="266" t="s">
        <v>214</v>
      </c>
      <c r="B2" s="266"/>
      <c r="C2" s="266"/>
      <c r="D2" s="266"/>
    </row>
    <row r="3" spans="1:4" s="237" customFormat="1" ht="9" customHeight="1">
      <c r="A3" s="238"/>
      <c r="B3" s="238"/>
      <c r="C3" s="238"/>
      <c r="D3" s="238"/>
    </row>
    <row r="4" spans="1:4" s="240" customFormat="1" ht="9" customHeight="1" thickBot="1">
      <c r="A4" s="239"/>
      <c r="B4" s="239"/>
      <c r="C4" s="239"/>
      <c r="D4" s="239"/>
    </row>
    <row r="5" spans="1:4" s="244" customFormat="1" ht="15" customHeight="1">
      <c r="A5" s="241"/>
      <c r="B5" s="242"/>
      <c r="C5" s="243" t="s">
        <v>34</v>
      </c>
      <c r="D5" s="243" t="s">
        <v>215</v>
      </c>
    </row>
    <row r="6" spans="1:4" s="248" customFormat="1" ht="15" customHeight="1" thickBot="1">
      <c r="A6" s="245" t="s">
        <v>182</v>
      </c>
      <c r="B6" s="246" t="s">
        <v>0</v>
      </c>
      <c r="C6" s="247" t="s">
        <v>216</v>
      </c>
      <c r="D6" s="247" t="s">
        <v>15</v>
      </c>
    </row>
    <row r="7" spans="1:4" ht="12.75" customHeight="1">
      <c r="A7" s="249" t="s">
        <v>76</v>
      </c>
      <c r="B7" s="250" t="s">
        <v>41</v>
      </c>
      <c r="C7" s="251">
        <v>0.4626395410023329</v>
      </c>
      <c r="D7" s="251">
        <v>0.478871654519475</v>
      </c>
    </row>
    <row r="8" spans="1:4" ht="12.75" customHeight="1">
      <c r="A8" s="253" t="s">
        <v>77</v>
      </c>
      <c r="B8" s="250" t="s">
        <v>42</v>
      </c>
      <c r="C8" s="251">
        <v>0.4579318656001353</v>
      </c>
      <c r="D8" s="251">
        <v>0.8842276865371179</v>
      </c>
    </row>
    <row r="9" spans="1:3" ht="12.75" customHeight="1" hidden="1">
      <c r="A9" s="253" t="s">
        <v>185</v>
      </c>
      <c r="B9" s="250" t="s">
        <v>119</v>
      </c>
      <c r="C9" s="251">
        <v>0.11167831868330454</v>
      </c>
    </row>
    <row r="10" spans="1:3" ht="12.75" customHeight="1" hidden="1">
      <c r="A10" s="253" t="s">
        <v>186</v>
      </c>
      <c r="B10" s="250" t="s">
        <v>120</v>
      </c>
      <c r="C10" s="251">
        <v>0.5701575858665646</v>
      </c>
    </row>
    <row r="11" spans="1:4" ht="12.75" customHeight="1">
      <c r="A11" s="254" t="s">
        <v>78</v>
      </c>
      <c r="B11" s="250" t="s">
        <v>43</v>
      </c>
      <c r="C11" s="251">
        <v>0.4750215660654344</v>
      </c>
      <c r="D11" s="251">
        <v>0.8884129036998072</v>
      </c>
    </row>
    <row r="12" spans="1:4" ht="12.75" customHeight="1">
      <c r="A12" s="255" t="s">
        <v>79</v>
      </c>
      <c r="B12" s="250" t="s">
        <v>44</v>
      </c>
      <c r="C12" s="251">
        <v>0.5088203179716742</v>
      </c>
      <c r="D12" s="251">
        <v>0.8373171891064057</v>
      </c>
    </row>
    <row r="13" spans="1:4" ht="12.75" customHeight="1">
      <c r="A13" s="255" t="s">
        <v>143</v>
      </c>
      <c r="B13" s="250" t="s">
        <v>142</v>
      </c>
      <c r="C13" s="251">
        <v>0.48614885128756347</v>
      </c>
      <c r="D13" s="251">
        <v>2.3271364625445057</v>
      </c>
    </row>
    <row r="14" spans="1:4" ht="12.75" customHeight="1">
      <c r="A14" s="255" t="s">
        <v>80</v>
      </c>
      <c r="B14" s="250" t="s">
        <v>45</v>
      </c>
      <c r="C14" s="251">
        <v>0.4875877242954751</v>
      </c>
      <c r="D14" s="251">
        <v>1.0933122677334617</v>
      </c>
    </row>
    <row r="15" spans="1:4" ht="12.75" customHeight="1">
      <c r="A15" s="255" t="s">
        <v>81</v>
      </c>
      <c r="B15" s="250" t="s">
        <v>46</v>
      </c>
      <c r="C15" s="251">
        <v>0.4839817150936069</v>
      </c>
      <c r="D15" s="251">
        <v>3.5024394857230954</v>
      </c>
    </row>
    <row r="16" spans="1:3" ht="12.75" customHeight="1" hidden="1">
      <c r="A16" s="255" t="s">
        <v>82</v>
      </c>
      <c r="B16" s="250" t="s">
        <v>47</v>
      </c>
      <c r="C16" s="251">
        <v>0.20880019742373107</v>
      </c>
    </row>
    <row r="17" spans="1:3" ht="12.75" customHeight="1" hidden="1">
      <c r="A17" s="255" t="s">
        <v>83</v>
      </c>
      <c r="B17" s="250" t="s">
        <v>84</v>
      </c>
      <c r="C17" s="251">
        <v>0.2862819433968176</v>
      </c>
    </row>
    <row r="18" spans="1:4" ht="12.75" customHeight="1">
      <c r="A18" s="255" t="s">
        <v>85</v>
      </c>
      <c r="B18" s="250" t="s">
        <v>48</v>
      </c>
      <c r="C18" s="251">
        <v>0.3771651304761711</v>
      </c>
      <c r="D18" s="251">
        <v>0.7938871074542962</v>
      </c>
    </row>
    <row r="19" spans="1:4" ht="12.75" customHeight="1" hidden="1">
      <c r="A19" s="253">
        <v>10</v>
      </c>
      <c r="B19" s="250" t="s">
        <v>49</v>
      </c>
      <c r="C19" s="251">
        <v>4.388517088092355</v>
      </c>
      <c r="D19" s="251"/>
    </row>
    <row r="20" spans="1:4" ht="12.75" customHeight="1">
      <c r="A20" s="253">
        <v>11</v>
      </c>
      <c r="B20" s="250" t="s">
        <v>50</v>
      </c>
      <c r="C20" s="251">
        <v>0.41609312893780825</v>
      </c>
      <c r="D20" s="251">
        <v>5.6922643163321</v>
      </c>
    </row>
    <row r="21" spans="1:4" ht="12.75" customHeight="1">
      <c r="A21" s="253">
        <v>11.1</v>
      </c>
      <c r="B21" s="250" t="s">
        <v>191</v>
      </c>
      <c r="C21" s="251">
        <v>0.5068586502769852</v>
      </c>
      <c r="D21" s="251">
        <v>6.58728199330757</v>
      </c>
    </row>
    <row r="22" spans="1:4" ht="12.75" customHeight="1">
      <c r="A22" s="253">
        <v>11.2</v>
      </c>
      <c r="B22" s="250" t="s">
        <v>192</v>
      </c>
      <c r="C22" s="251">
        <v>0.3886400032182177</v>
      </c>
      <c r="D22" s="251">
        <v>5.223896496217814</v>
      </c>
    </row>
    <row r="23" spans="1:4" ht="12.75" customHeight="1">
      <c r="A23" s="253">
        <v>12</v>
      </c>
      <c r="B23" s="250" t="s">
        <v>51</v>
      </c>
      <c r="C23" s="251">
        <v>0.4751270021598567</v>
      </c>
      <c r="D23" s="251">
        <v>1</v>
      </c>
    </row>
    <row r="24" spans="1:3" ht="12.75" customHeight="1" hidden="1">
      <c r="A24" s="253">
        <v>13</v>
      </c>
      <c r="B24" s="250" t="s">
        <v>121</v>
      </c>
      <c r="C24" s="251">
        <v>0.7040903636564309</v>
      </c>
    </row>
    <row r="25" spans="1:3" ht="12.75" customHeight="1" hidden="1">
      <c r="A25" s="253">
        <v>14</v>
      </c>
      <c r="B25" s="250" t="s">
        <v>122</v>
      </c>
      <c r="C25" s="251">
        <v>0.05340349751147574</v>
      </c>
    </row>
    <row r="26" spans="1:3" ht="12.75" customHeight="1" hidden="1">
      <c r="A26" s="253">
        <v>15.1</v>
      </c>
      <c r="B26" s="250" t="s">
        <v>123</v>
      </c>
      <c r="C26" s="251">
        <v>0.21489914289466883</v>
      </c>
    </row>
    <row r="27" spans="1:3" ht="12.75" customHeight="1" hidden="1">
      <c r="A27" s="253">
        <v>15.2</v>
      </c>
      <c r="B27" s="250" t="s">
        <v>128</v>
      </c>
      <c r="C27" s="251">
        <v>0.2658998646820027</v>
      </c>
    </row>
    <row r="28" spans="1:3" ht="12.75" customHeight="1" hidden="1">
      <c r="A28" s="253">
        <v>15.3</v>
      </c>
      <c r="B28" s="250" t="s">
        <v>129</v>
      </c>
      <c r="C28" s="251">
        <v>22.318932730615593</v>
      </c>
    </row>
    <row r="29" spans="1:3" ht="12.75" customHeight="1" hidden="1">
      <c r="A29" s="253">
        <v>15.4</v>
      </c>
      <c r="B29" s="250" t="s">
        <v>130</v>
      </c>
      <c r="C29" s="251">
        <v>0.38397980612605764</v>
      </c>
    </row>
    <row r="30" spans="1:3" ht="12.75" customHeight="1" hidden="1">
      <c r="A30" s="253">
        <v>15.5</v>
      </c>
      <c r="B30" s="250" t="s">
        <v>131</v>
      </c>
      <c r="C30" s="251">
        <v>0.42728021775834646</v>
      </c>
    </row>
    <row r="31" spans="1:3" ht="12.75" customHeight="1" hidden="1">
      <c r="A31" s="253">
        <v>15.6</v>
      </c>
      <c r="B31" s="250" t="s">
        <v>193</v>
      </c>
      <c r="C31" s="251">
        <v>0</v>
      </c>
    </row>
    <row r="32" spans="1:3" ht="12.75" customHeight="1" hidden="1">
      <c r="A32" s="253">
        <v>15.7</v>
      </c>
      <c r="B32" s="250" t="s">
        <v>132</v>
      </c>
      <c r="C32" s="251">
        <v>0.08177016557268542</v>
      </c>
    </row>
    <row r="33" spans="1:4" ht="12.75" customHeight="1" hidden="1">
      <c r="A33" s="253">
        <v>15.8</v>
      </c>
      <c r="B33" s="250" t="s">
        <v>133</v>
      </c>
      <c r="C33" s="251">
        <v>0</v>
      </c>
      <c r="D33" s="251">
        <v>6.813358727514678</v>
      </c>
    </row>
    <row r="34" spans="1:4" ht="12.75" customHeight="1" hidden="1">
      <c r="A34" s="253">
        <v>16</v>
      </c>
      <c r="B34" s="250" t="s">
        <v>124</v>
      </c>
      <c r="C34" s="251">
        <v>0.20728836155345928</v>
      </c>
      <c r="D34" s="251">
        <v>4.038306705704011</v>
      </c>
    </row>
    <row r="35" spans="1:4" ht="12.75" customHeight="1">
      <c r="A35" s="253">
        <v>17.1</v>
      </c>
      <c r="B35" s="250" t="s">
        <v>52</v>
      </c>
      <c r="C35" s="251">
        <v>0.5247685738988294</v>
      </c>
      <c r="D35" s="251">
        <v>3.9959097774586225</v>
      </c>
    </row>
    <row r="36" spans="1:4" ht="12.75" customHeight="1">
      <c r="A36" s="253" t="s">
        <v>169</v>
      </c>
      <c r="B36" s="250" t="s">
        <v>194</v>
      </c>
      <c r="C36" s="251">
        <v>0.5132296906149457</v>
      </c>
      <c r="D36" s="251">
        <v>4.432471905328374</v>
      </c>
    </row>
    <row r="37" spans="1:4" ht="12.75" customHeight="1">
      <c r="A37" s="253" t="s">
        <v>170</v>
      </c>
      <c r="B37" s="250" t="s">
        <v>195</v>
      </c>
      <c r="C37" s="251">
        <v>0.5453556821301774</v>
      </c>
      <c r="D37" s="251">
        <v>3.2258249614222065</v>
      </c>
    </row>
    <row r="38" spans="1:4" ht="12.75" customHeight="1" hidden="1">
      <c r="A38" s="253">
        <v>17.3</v>
      </c>
      <c r="B38" s="250" t="s">
        <v>196</v>
      </c>
      <c r="C38" s="251">
        <v>0</v>
      </c>
      <c r="D38" s="251">
        <v>5.891985931074624</v>
      </c>
    </row>
    <row r="39" spans="1:4" ht="12.75" customHeight="1">
      <c r="A39" s="253">
        <v>18</v>
      </c>
      <c r="B39" s="250" t="s">
        <v>53</v>
      </c>
      <c r="C39" s="251">
        <v>0.5292683122829512</v>
      </c>
      <c r="D39" s="251">
        <v>5.891985931074624</v>
      </c>
    </row>
    <row r="40" spans="1:4" ht="12.75" customHeight="1">
      <c r="A40" s="253">
        <v>18.1</v>
      </c>
      <c r="B40" s="250" t="s">
        <v>197</v>
      </c>
      <c r="C40" s="251">
        <v>0.5405967432701687</v>
      </c>
      <c r="D40" s="251">
        <v>5.7941395810307315</v>
      </c>
    </row>
    <row r="41" spans="1:4" ht="12.75" customHeight="1">
      <c r="A41" s="253">
        <v>18.2</v>
      </c>
      <c r="B41" s="250" t="s">
        <v>198</v>
      </c>
      <c r="C41" s="251">
        <v>0.4731527555598952</v>
      </c>
      <c r="D41" s="251">
        <v>7.45134043835302</v>
      </c>
    </row>
    <row r="42" spans="1:3" ht="12.75" customHeight="1" hidden="1">
      <c r="A42" s="253">
        <v>19.1</v>
      </c>
      <c r="B42" s="250" t="s">
        <v>126</v>
      </c>
      <c r="C42" s="251">
        <v>9.4886798496103</v>
      </c>
    </row>
    <row r="43" spans="1:4" ht="12.75" customHeight="1">
      <c r="A43" s="253" t="s">
        <v>199</v>
      </c>
      <c r="B43" s="250" t="s">
        <v>172</v>
      </c>
      <c r="C43" s="251">
        <v>0.3263854556470353</v>
      </c>
      <c r="D43" s="251">
        <v>0.6668188671159345</v>
      </c>
    </row>
    <row r="44" spans="1:4" ht="12.75" customHeight="1">
      <c r="A44" s="253">
        <v>19.2</v>
      </c>
      <c r="B44" s="250" t="s">
        <v>54</v>
      </c>
      <c r="C44" s="251">
        <v>0.32336878795020096</v>
      </c>
      <c r="D44" s="251">
        <v>1.1008371994086559</v>
      </c>
    </row>
    <row r="45" spans="1:3" ht="12.75" customHeight="1" hidden="1">
      <c r="A45" s="253">
        <v>19.3</v>
      </c>
      <c r="B45" s="250" t="s">
        <v>200</v>
      </c>
      <c r="C45" s="251">
        <v>-4.851621160005867</v>
      </c>
    </row>
    <row r="46" spans="1:4" ht="12.75" customHeight="1">
      <c r="A46" s="253" t="s">
        <v>201</v>
      </c>
      <c r="B46" s="250" t="s">
        <v>174</v>
      </c>
      <c r="C46" s="251">
        <v>0.45383036420006306</v>
      </c>
      <c r="D46" s="251">
        <v>1.7700208967521571</v>
      </c>
    </row>
    <row r="47" spans="1:4" ht="12.75" customHeight="1">
      <c r="A47" s="253">
        <v>19.4</v>
      </c>
      <c r="B47" s="250" t="s">
        <v>55</v>
      </c>
      <c r="C47" s="251">
        <v>0.4390615907171024</v>
      </c>
      <c r="D47" s="251">
        <v>2.204066216948694</v>
      </c>
    </row>
    <row r="48" spans="1:4" ht="12.75" customHeight="1">
      <c r="A48" s="253">
        <v>21.1</v>
      </c>
      <c r="B48" s="250" t="s">
        <v>56</v>
      </c>
      <c r="C48" s="251">
        <v>0.33018615728382916</v>
      </c>
      <c r="D48" s="251">
        <v>0.07910209591969962</v>
      </c>
    </row>
    <row r="49" spans="1:4" ht="12.75" customHeight="1">
      <c r="A49" s="253">
        <v>21.2</v>
      </c>
      <c r="B49" s="250" t="s">
        <v>57</v>
      </c>
      <c r="C49" s="251">
        <v>0.4996292120307757</v>
      </c>
      <c r="D49" s="251">
        <v>0.2877239086957544</v>
      </c>
    </row>
    <row r="50" spans="1:4" ht="12.75" customHeight="1">
      <c r="A50" s="253">
        <v>22</v>
      </c>
      <c r="B50" s="250" t="s">
        <v>58</v>
      </c>
      <c r="C50" s="251">
        <v>0.3932801177623972</v>
      </c>
      <c r="D50" s="251">
        <v>1.6398007066427587</v>
      </c>
    </row>
    <row r="51" spans="1:4" ht="12.75" customHeight="1">
      <c r="A51" s="253">
        <v>23</v>
      </c>
      <c r="B51" s="250" t="s">
        <v>59</v>
      </c>
      <c r="C51" s="251">
        <v>0.5952899456926939</v>
      </c>
      <c r="D51" s="251">
        <v>3.7760416871453266</v>
      </c>
    </row>
    <row r="52" spans="1:4" ht="12.75" customHeight="1">
      <c r="A52" s="253">
        <v>24</v>
      </c>
      <c r="B52" s="250" t="s">
        <v>60</v>
      </c>
      <c r="C52" s="251">
        <v>0.5571209134145727</v>
      </c>
      <c r="D52" s="251">
        <v>2.096762032450166</v>
      </c>
    </row>
    <row r="53" spans="1:4" ht="12.75" customHeight="1">
      <c r="A53" s="253">
        <v>26</v>
      </c>
      <c r="B53" s="250" t="s">
        <v>61</v>
      </c>
      <c r="C53" s="251">
        <v>0.5311651436942677</v>
      </c>
      <c r="D53" s="251">
        <v>0.6732914591535745</v>
      </c>
    </row>
    <row r="54" spans="1:4" ht="12.75" customHeight="1">
      <c r="A54" s="253">
        <v>27</v>
      </c>
      <c r="B54" s="250" t="s">
        <v>62</v>
      </c>
      <c r="C54" s="251">
        <v>0.4858410570898487</v>
      </c>
      <c r="D54" s="251">
        <v>4.972374725720877</v>
      </c>
    </row>
    <row r="55" spans="1:4" ht="12.75" customHeight="1" hidden="1">
      <c r="A55" s="253">
        <v>28</v>
      </c>
      <c r="B55" s="250" t="s">
        <v>63</v>
      </c>
      <c r="C55" s="251">
        <v>0.43145632434094966</v>
      </c>
      <c r="D55" s="251"/>
    </row>
    <row r="56" spans="1:3" ht="12.75" customHeight="1" hidden="1">
      <c r="A56" s="253">
        <v>30</v>
      </c>
      <c r="B56" s="250" t="s">
        <v>204</v>
      </c>
      <c r="C56" s="251">
        <v>0</v>
      </c>
    </row>
    <row r="57" spans="1:4" ht="12.75" customHeight="1">
      <c r="A57" s="253">
        <v>34</v>
      </c>
      <c r="B57" s="250" t="s">
        <v>64</v>
      </c>
      <c r="C57" s="251">
        <v>1.1480893697035188</v>
      </c>
      <c r="D57" s="251">
        <v>3.6137347596414453</v>
      </c>
    </row>
    <row r="58" spans="1:3" ht="12.75" customHeight="1" hidden="1">
      <c r="A58" s="253">
        <v>35</v>
      </c>
      <c r="B58" s="250" t="s">
        <v>65</v>
      </c>
      <c r="C58" s="251">
        <v>0.43277995579538847</v>
      </c>
    </row>
    <row r="59" spans="1:4" ht="12.75" customHeight="1">
      <c r="A59" s="253"/>
      <c r="B59" s="250" t="s">
        <v>65</v>
      </c>
      <c r="C59" s="251">
        <v>0.424950375802036</v>
      </c>
      <c r="D59" s="251">
        <v>1.7081893208030536</v>
      </c>
    </row>
    <row r="60" ht="6.75" customHeight="1"/>
    <row r="61" ht="10.5" customHeight="1">
      <c r="A61" s="257" t="s">
        <v>217</v>
      </c>
    </row>
    <row r="62" ht="10.5" customHeight="1">
      <c r="A62" s="257" t="s">
        <v>218</v>
      </c>
    </row>
    <row r="63" ht="10.5" customHeight="1">
      <c r="A63" s="258" t="s">
        <v>219</v>
      </c>
    </row>
  </sheetData>
  <mergeCells count="2">
    <mergeCell ref="A1:D1"/>
    <mergeCell ref="A2:D2"/>
  </mergeCells>
  <printOptions horizontalCentered="1"/>
  <pageMargins left="0.25" right="0.25" top="0.5" bottom="0.5" header="0.5" footer="0.5"/>
  <pageSetup horizontalDpi="600" verticalDpi="600" orientation="landscape" r:id="rId1"/>
  <headerFooter alignWithMargins="0">
    <oddFooter>&amp;L&amp;9California Department of Insurance&amp;R&amp;9Rate Specialist Bureau - 9/29/2009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C41">
      <selection activeCell="E57" sqref="E57"/>
    </sheetView>
  </sheetViews>
  <sheetFormatPr defaultColWidth="9.140625" defaultRowHeight="12.75"/>
  <cols>
    <col min="1" max="1" width="5.7109375" style="0" customWidth="1"/>
    <col min="2" max="2" width="19.28125" style="0" customWidth="1"/>
    <col min="3" max="5" width="15.421875" style="0" bestFit="1" customWidth="1"/>
    <col min="6" max="6" width="17.421875" style="0" customWidth="1"/>
    <col min="7" max="8" width="15.421875" style="0" bestFit="1" customWidth="1"/>
    <col min="9" max="9" width="11.00390625" style="0" customWidth="1"/>
    <col min="10" max="10" width="7.28125" style="0" customWidth="1"/>
    <col min="15" max="16" width="22.28125" style="0" customWidth="1"/>
  </cols>
  <sheetData>
    <row r="1" spans="1:10" ht="46.5" customHeight="1" thickBot="1">
      <c r="A1" s="264"/>
      <c r="B1" s="264"/>
      <c r="C1" s="264"/>
      <c r="D1" s="264"/>
      <c r="E1" s="264"/>
      <c r="F1" s="264"/>
      <c r="G1" s="264"/>
      <c r="H1" s="264"/>
      <c r="I1" s="264"/>
      <c r="J1" s="264"/>
    </row>
    <row r="2" spans="1:10" ht="12.75">
      <c r="A2" s="26"/>
      <c r="B2" s="26"/>
      <c r="C2" s="25" t="s">
        <v>1</v>
      </c>
      <c r="D2" s="25" t="s">
        <v>2</v>
      </c>
      <c r="E2" s="25" t="s">
        <v>19</v>
      </c>
      <c r="F2" s="25" t="s">
        <v>6</v>
      </c>
      <c r="G2" s="25" t="s">
        <v>8</v>
      </c>
      <c r="H2" s="25" t="s">
        <v>9</v>
      </c>
      <c r="I2" s="26"/>
      <c r="J2" s="34"/>
    </row>
    <row r="3" spans="1:10" ht="12.75">
      <c r="A3" s="24"/>
      <c r="B3" s="24"/>
      <c r="C3" s="23">
        <v>2005</v>
      </c>
      <c r="D3" s="23">
        <v>2005</v>
      </c>
      <c r="E3" s="23">
        <v>2005</v>
      </c>
      <c r="F3" s="23">
        <v>2005</v>
      </c>
      <c r="G3" s="23">
        <v>2005</v>
      </c>
      <c r="H3" s="23">
        <v>2005</v>
      </c>
      <c r="I3" s="23">
        <v>2005</v>
      </c>
      <c r="J3" s="49">
        <v>2005</v>
      </c>
    </row>
    <row r="4" spans="1:10" ht="12.75">
      <c r="A4" s="24"/>
      <c r="B4" s="24"/>
      <c r="C4" s="23" t="s">
        <v>16</v>
      </c>
      <c r="D4" s="23" t="s">
        <v>18</v>
      </c>
      <c r="E4" s="23" t="s">
        <v>20</v>
      </c>
      <c r="F4" s="23" t="s">
        <v>21</v>
      </c>
      <c r="G4" s="23" t="s">
        <v>22</v>
      </c>
      <c r="H4" s="23" t="s">
        <v>10</v>
      </c>
      <c r="I4" s="23" t="s">
        <v>103</v>
      </c>
      <c r="J4" s="49" t="s">
        <v>104</v>
      </c>
    </row>
    <row r="5" spans="1:10" ht="12.75">
      <c r="A5" s="24"/>
      <c r="B5" s="24" t="s">
        <v>0</v>
      </c>
      <c r="C5" s="23" t="s">
        <v>17</v>
      </c>
      <c r="D5" s="23" t="s">
        <v>17</v>
      </c>
      <c r="E5" s="23" t="s">
        <v>17</v>
      </c>
      <c r="F5" s="23" t="s">
        <v>106</v>
      </c>
      <c r="G5" s="23" t="s">
        <v>106</v>
      </c>
      <c r="H5" s="23" t="s">
        <v>7</v>
      </c>
      <c r="I5" s="23" t="s">
        <v>107</v>
      </c>
      <c r="J5" s="49"/>
    </row>
    <row r="6" spans="1:10" ht="11.25" customHeight="1" thickBot="1">
      <c r="A6" s="86"/>
      <c r="B6" s="86"/>
      <c r="C6" s="27" t="s">
        <v>108</v>
      </c>
      <c r="D6" s="27" t="s">
        <v>108</v>
      </c>
      <c r="E6" s="27" t="s">
        <v>108</v>
      </c>
      <c r="F6" s="28"/>
      <c r="G6" s="28"/>
      <c r="H6" s="31" t="s">
        <v>116</v>
      </c>
      <c r="I6" s="27" t="s">
        <v>108</v>
      </c>
      <c r="J6" s="36"/>
    </row>
    <row r="7" spans="1:10" ht="12.75" customHeight="1">
      <c r="A7" s="87">
        <v>1</v>
      </c>
      <c r="B7" s="89" t="s">
        <v>41</v>
      </c>
      <c r="C7" s="55">
        <v>201690</v>
      </c>
      <c r="D7" s="55">
        <v>5504687</v>
      </c>
      <c r="E7" s="55">
        <v>246421</v>
      </c>
      <c r="F7" s="56">
        <v>428974587</v>
      </c>
      <c r="G7" s="56">
        <v>22478238</v>
      </c>
      <c r="H7" s="57">
        <f aca="true" t="shared" si="0" ref="H7:H54">+C7*(F7+G7)/(D7+E7)</f>
        <v>15832344.006450582</v>
      </c>
      <c r="I7" s="57"/>
      <c r="J7" s="39"/>
    </row>
    <row r="8" spans="1:10" ht="12.75" customHeight="1">
      <c r="A8" s="87">
        <v>2.1</v>
      </c>
      <c r="B8" s="89" t="s">
        <v>42</v>
      </c>
      <c r="C8" s="58">
        <v>235835</v>
      </c>
      <c r="D8" s="58">
        <v>15000082</v>
      </c>
      <c r="E8" s="58">
        <v>356982</v>
      </c>
      <c r="F8" s="59">
        <v>606459109</v>
      </c>
      <c r="G8" s="59">
        <v>19524124</v>
      </c>
      <c r="H8" s="57">
        <f t="shared" si="0"/>
        <v>9613084.620507866</v>
      </c>
      <c r="I8" s="60"/>
      <c r="J8" s="40"/>
    </row>
    <row r="9" spans="1:10" ht="12.75" customHeight="1">
      <c r="A9" s="87">
        <v>2.2</v>
      </c>
      <c r="B9" s="89" t="s">
        <v>119</v>
      </c>
      <c r="C9" s="58">
        <v>9831</v>
      </c>
      <c r="D9" s="58">
        <v>685116</v>
      </c>
      <c r="E9" s="58">
        <v>4407</v>
      </c>
      <c r="F9" s="59">
        <v>33535928</v>
      </c>
      <c r="G9" s="59">
        <v>273463</v>
      </c>
      <c r="H9" s="57">
        <f t="shared" si="0"/>
        <v>482043.56188408507</v>
      </c>
      <c r="I9" s="60"/>
      <c r="J9" s="40"/>
    </row>
    <row r="10" spans="1:10" ht="12.75" customHeight="1">
      <c r="A10" s="87">
        <v>2.3</v>
      </c>
      <c r="B10" s="89" t="s">
        <v>120</v>
      </c>
      <c r="C10" s="58">
        <v>274633</v>
      </c>
      <c r="D10" s="58">
        <v>3555874</v>
      </c>
      <c r="E10" s="58">
        <v>44318</v>
      </c>
      <c r="F10" s="59">
        <v>9255566</v>
      </c>
      <c r="G10" s="59">
        <v>157325</v>
      </c>
      <c r="H10" s="57">
        <f t="shared" si="0"/>
        <v>718042.3971840946</v>
      </c>
      <c r="I10" s="60"/>
      <c r="J10" s="40"/>
    </row>
    <row r="11" spans="1:10" ht="12.75" customHeight="1">
      <c r="A11" s="87">
        <v>3</v>
      </c>
      <c r="B11" s="89" t="s">
        <v>43</v>
      </c>
      <c r="C11" s="58">
        <v>56060</v>
      </c>
      <c r="D11" s="58">
        <v>731230</v>
      </c>
      <c r="E11" s="58">
        <v>84009</v>
      </c>
      <c r="F11" s="59">
        <v>72852394</v>
      </c>
      <c r="G11" s="59">
        <v>13817804</v>
      </c>
      <c r="H11" s="57">
        <f t="shared" si="0"/>
        <v>5959885.7511478225</v>
      </c>
      <c r="I11" s="60"/>
      <c r="J11" s="40"/>
    </row>
    <row r="12" spans="1:10" ht="12.75" customHeight="1">
      <c r="A12" s="87">
        <v>4</v>
      </c>
      <c r="B12" s="89" t="s">
        <v>44</v>
      </c>
      <c r="C12" s="58">
        <v>2381191</v>
      </c>
      <c r="D12" s="58">
        <v>19885116</v>
      </c>
      <c r="E12" s="58">
        <v>1821343</v>
      </c>
      <c r="F12" s="59">
        <v>1557816591</v>
      </c>
      <c r="G12" s="59">
        <v>302574372</v>
      </c>
      <c r="H12" s="57">
        <f t="shared" si="0"/>
        <v>204084241.35769603</v>
      </c>
      <c r="I12" s="60"/>
      <c r="J12" s="40"/>
    </row>
    <row r="13" spans="1:10" ht="12.75" customHeight="1">
      <c r="A13" s="87">
        <v>5.1</v>
      </c>
      <c r="B13" s="89" t="s">
        <v>45</v>
      </c>
      <c r="C13" s="58">
        <v>666958</v>
      </c>
      <c r="D13" s="58">
        <v>13310471</v>
      </c>
      <c r="E13" s="58">
        <v>1622109</v>
      </c>
      <c r="F13" s="59">
        <v>951039927</v>
      </c>
      <c r="G13" s="59">
        <v>184327296</v>
      </c>
      <c r="H13" s="57">
        <f t="shared" si="0"/>
        <v>50710744.71508835</v>
      </c>
      <c r="I13" s="60"/>
      <c r="J13" s="40"/>
    </row>
    <row r="14" spans="1:10" ht="12.75" customHeight="1">
      <c r="A14" s="87">
        <v>5.2</v>
      </c>
      <c r="B14" s="89" t="s">
        <v>46</v>
      </c>
      <c r="C14" s="58">
        <v>1233739</v>
      </c>
      <c r="D14" s="58">
        <v>21239157</v>
      </c>
      <c r="E14" s="58">
        <v>7371790</v>
      </c>
      <c r="F14" s="59">
        <v>2608248755</v>
      </c>
      <c r="G14" s="59">
        <v>1200338792</v>
      </c>
      <c r="H14" s="57">
        <f t="shared" si="0"/>
        <v>164230949.49105436</v>
      </c>
      <c r="I14" s="60"/>
      <c r="J14" s="40"/>
    </row>
    <row r="15" spans="1:10" ht="12.75" customHeight="1">
      <c r="A15" s="87">
        <v>6</v>
      </c>
      <c r="B15" s="89" t="s">
        <v>47</v>
      </c>
      <c r="C15" s="58">
        <v>26897</v>
      </c>
      <c r="D15" s="58">
        <v>7259646</v>
      </c>
      <c r="E15" s="58">
        <v>64239</v>
      </c>
      <c r="F15" s="59">
        <v>676793005</v>
      </c>
      <c r="G15" s="59">
        <v>866693</v>
      </c>
      <c r="H15" s="57">
        <f t="shared" si="0"/>
        <v>2488708.233008301</v>
      </c>
      <c r="I15" s="60"/>
      <c r="J15" s="40"/>
    </row>
    <row r="16" spans="1:10" ht="12.75" customHeight="1">
      <c r="A16" s="87">
        <v>8</v>
      </c>
      <c r="B16" s="89" t="s">
        <v>84</v>
      </c>
      <c r="C16" s="58">
        <v>85791</v>
      </c>
      <c r="D16" s="58">
        <v>4160228</v>
      </c>
      <c r="E16" s="58">
        <v>340237</v>
      </c>
      <c r="F16" s="59">
        <v>368901943</v>
      </c>
      <c r="G16" s="59">
        <v>29208969</v>
      </c>
      <c r="H16" s="57">
        <f t="shared" si="0"/>
        <v>7589067.629987568</v>
      </c>
      <c r="I16" s="60"/>
      <c r="J16" s="40"/>
    </row>
    <row r="17" spans="1:10" ht="12.75" customHeight="1">
      <c r="A17" s="87">
        <v>9</v>
      </c>
      <c r="B17" s="89" t="s">
        <v>48</v>
      </c>
      <c r="C17" s="58">
        <v>279506</v>
      </c>
      <c r="D17" s="58">
        <v>6165215</v>
      </c>
      <c r="E17" s="58">
        <v>330402</v>
      </c>
      <c r="F17" s="59">
        <v>524125330</v>
      </c>
      <c r="G17" s="59">
        <v>43138138</v>
      </c>
      <c r="H17" s="57">
        <f t="shared" si="0"/>
        <v>24409312.138755716</v>
      </c>
      <c r="I17" s="60"/>
      <c r="J17" s="40"/>
    </row>
    <row r="18" spans="1:10" ht="12.75" customHeight="1">
      <c r="A18" s="87">
        <v>10</v>
      </c>
      <c r="B18" s="89" t="s">
        <v>49</v>
      </c>
      <c r="C18" s="58">
        <v>-33416</v>
      </c>
      <c r="D18" s="58">
        <v>698114</v>
      </c>
      <c r="E18" s="58">
        <v>-34440</v>
      </c>
      <c r="F18" s="59">
        <v>856366</v>
      </c>
      <c r="G18" s="59">
        <v>225298</v>
      </c>
      <c r="H18" s="57">
        <f t="shared" si="0"/>
        <v>-54461.8053803524</v>
      </c>
      <c r="I18" s="60"/>
      <c r="J18" s="40"/>
    </row>
    <row r="19" spans="1:10" ht="12.75" customHeight="1">
      <c r="A19" s="87">
        <v>11</v>
      </c>
      <c r="B19" s="89" t="s">
        <v>50</v>
      </c>
      <c r="C19" s="58">
        <v>1200996</v>
      </c>
      <c r="D19" s="58">
        <v>26829870</v>
      </c>
      <c r="E19" s="58">
        <v>7085811</v>
      </c>
      <c r="F19" s="59">
        <v>1308606178</v>
      </c>
      <c r="G19" s="59">
        <v>501867764</v>
      </c>
      <c r="H19" s="57">
        <f t="shared" si="0"/>
        <v>64111110.210236736</v>
      </c>
      <c r="I19" s="58">
        <f>SUM(I20:I21)</f>
        <v>21258516</v>
      </c>
      <c r="J19" s="41">
        <f>SUM(J20:J21)</f>
        <v>1</v>
      </c>
    </row>
    <row r="20" spans="1:10" ht="12.75" customHeight="1">
      <c r="A20" s="87"/>
      <c r="B20" s="37" t="s">
        <v>109</v>
      </c>
      <c r="C20" s="58">
        <f>+$J$20*C19</f>
        <v>494550.61187507166</v>
      </c>
      <c r="D20" s="58">
        <f>+$J$20*D19</f>
        <v>11048103.927930342</v>
      </c>
      <c r="E20" s="58">
        <f>+$J$20*E19</f>
        <v>2917821.67940702</v>
      </c>
      <c r="F20" s="61">
        <f>+$J$20*F19</f>
        <v>538862732.2933623</v>
      </c>
      <c r="G20" s="61">
        <f>+$J$20*G19</f>
        <v>206660979.5258053</v>
      </c>
      <c r="H20" s="57">
        <f t="shared" si="0"/>
        <v>26399912.058377154</v>
      </c>
      <c r="I20" s="58">
        <v>8753911</v>
      </c>
      <c r="J20" s="41">
        <f>+I20/I19</f>
        <v>0.41178372940049063</v>
      </c>
    </row>
    <row r="21" spans="1:10" ht="12.75" customHeight="1">
      <c r="A21" s="87"/>
      <c r="B21" s="37" t="s">
        <v>110</v>
      </c>
      <c r="C21" s="58">
        <f>+$J$21*C19</f>
        <v>706445.3881249285</v>
      </c>
      <c r="D21" s="58">
        <f>+$J$21*D19</f>
        <v>15781766.07206966</v>
      </c>
      <c r="E21" s="58">
        <f>+$J$21*E19</f>
        <v>4167989.3205929804</v>
      </c>
      <c r="F21" s="61">
        <f>+$J$21*F19</f>
        <v>769743445.7066379</v>
      </c>
      <c r="G21" s="61">
        <f>+$J$21*G19</f>
        <v>295206784.47419477</v>
      </c>
      <c r="H21" s="57">
        <f t="shared" si="0"/>
        <v>37711198.15185959</v>
      </c>
      <c r="I21" s="58">
        <v>12504605</v>
      </c>
      <c r="J21" s="41">
        <f>+I21/I19</f>
        <v>0.5882162705995094</v>
      </c>
    </row>
    <row r="22" spans="1:10" ht="12.75" customHeight="1">
      <c r="A22" s="87">
        <v>12</v>
      </c>
      <c r="B22" s="89" t="s">
        <v>51</v>
      </c>
      <c r="C22" s="58">
        <v>18032</v>
      </c>
      <c r="D22" s="58">
        <v>360258</v>
      </c>
      <c r="E22" s="58">
        <v>33445</v>
      </c>
      <c r="F22" s="59">
        <v>301350300</v>
      </c>
      <c r="G22" s="59">
        <v>28037538</v>
      </c>
      <c r="H22" s="57">
        <f t="shared" si="0"/>
        <v>15086299.811827697</v>
      </c>
      <c r="I22" s="60"/>
      <c r="J22" s="42"/>
    </row>
    <row r="23" spans="1:10" ht="12.75" customHeight="1">
      <c r="A23" s="87">
        <v>13</v>
      </c>
      <c r="B23" s="89" t="s">
        <v>121</v>
      </c>
      <c r="C23" s="58">
        <v>158262</v>
      </c>
      <c r="D23" s="58">
        <v>2745068</v>
      </c>
      <c r="E23" s="58">
        <v>32035</v>
      </c>
      <c r="F23" s="59">
        <v>190233752</v>
      </c>
      <c r="G23" s="59">
        <v>1809601</v>
      </c>
      <c r="H23" s="57">
        <f t="shared" si="0"/>
        <v>10944198.012276102</v>
      </c>
      <c r="I23" s="60"/>
      <c r="J23" s="42"/>
    </row>
    <row r="24" spans="1:10" ht="12.75" customHeight="1">
      <c r="A24" s="87">
        <v>14</v>
      </c>
      <c r="B24" s="89" t="s">
        <v>122</v>
      </c>
      <c r="C24" s="58">
        <v>3904</v>
      </c>
      <c r="D24" s="58">
        <v>66050</v>
      </c>
      <c r="E24" s="58">
        <v>353</v>
      </c>
      <c r="F24" s="59">
        <v>4793052</v>
      </c>
      <c r="G24" s="59">
        <v>10267</v>
      </c>
      <c r="H24" s="57">
        <f t="shared" si="0"/>
        <v>282399.24967245455</v>
      </c>
      <c r="I24" s="60"/>
      <c r="J24" s="42"/>
    </row>
    <row r="25" spans="1:10" ht="12.75" customHeight="1">
      <c r="A25" s="87">
        <v>15</v>
      </c>
      <c r="B25" s="89" t="s">
        <v>134</v>
      </c>
      <c r="C25" s="58">
        <v>123120</v>
      </c>
      <c r="D25" s="58"/>
      <c r="E25" s="58"/>
      <c r="F25" s="59"/>
      <c r="G25" s="59"/>
      <c r="H25" s="57" t="e">
        <f t="shared" si="0"/>
        <v>#DIV/0!</v>
      </c>
      <c r="I25" s="60"/>
      <c r="J25" s="42"/>
    </row>
    <row r="26" spans="1:10" ht="12.75" customHeight="1">
      <c r="A26" s="87">
        <v>15.1</v>
      </c>
      <c r="B26" s="89" t="s">
        <v>123</v>
      </c>
      <c r="C26" s="58"/>
      <c r="D26" s="58">
        <v>17959</v>
      </c>
      <c r="E26" s="58">
        <v>430</v>
      </c>
      <c r="F26" s="59">
        <v>6990248</v>
      </c>
      <c r="G26" s="59">
        <v>252</v>
      </c>
      <c r="H26" s="57">
        <f t="shared" si="0"/>
        <v>0</v>
      </c>
      <c r="I26" s="60"/>
      <c r="J26" s="42"/>
    </row>
    <row r="27" spans="1:10" ht="12.75" customHeight="1">
      <c r="A27" s="87">
        <v>15.2</v>
      </c>
      <c r="B27" s="89" t="s">
        <v>128</v>
      </c>
      <c r="C27" s="58"/>
      <c r="D27" s="58">
        <v>311</v>
      </c>
      <c r="E27" s="58">
        <v>102</v>
      </c>
      <c r="F27" s="59">
        <v>2</v>
      </c>
      <c r="G27" s="59">
        <v>34</v>
      </c>
      <c r="H27" s="57">
        <f t="shared" si="0"/>
        <v>0</v>
      </c>
      <c r="I27" s="60"/>
      <c r="J27" s="42"/>
    </row>
    <row r="28" spans="1:10" ht="12.75" customHeight="1">
      <c r="A28" s="87">
        <v>15.3</v>
      </c>
      <c r="B28" s="89" t="s">
        <v>129</v>
      </c>
      <c r="C28" s="58"/>
      <c r="D28" s="58">
        <v>902459</v>
      </c>
      <c r="E28" s="58">
        <v>4105</v>
      </c>
      <c r="F28" s="59">
        <v>101943558</v>
      </c>
      <c r="G28" s="59">
        <v>515561</v>
      </c>
      <c r="H28" s="57">
        <f t="shared" si="0"/>
        <v>0</v>
      </c>
      <c r="I28" s="60"/>
      <c r="J28" s="42"/>
    </row>
    <row r="29" spans="1:10" ht="12.75" customHeight="1">
      <c r="A29" s="87">
        <v>15.4</v>
      </c>
      <c r="B29" s="89" t="s">
        <v>130</v>
      </c>
      <c r="C29" s="58"/>
      <c r="D29" s="58">
        <v>198339</v>
      </c>
      <c r="E29" s="58">
        <v>3159</v>
      </c>
      <c r="F29" s="59">
        <v>4389258</v>
      </c>
      <c r="G29" s="59">
        <v>70225</v>
      </c>
      <c r="H29" s="57">
        <f t="shared" si="0"/>
        <v>0</v>
      </c>
      <c r="I29" s="60"/>
      <c r="J29" s="42"/>
    </row>
    <row r="30" spans="1:10" ht="12.75" customHeight="1">
      <c r="A30" s="87">
        <v>15.5</v>
      </c>
      <c r="B30" s="89" t="s">
        <v>131</v>
      </c>
      <c r="C30" s="58"/>
      <c r="D30" s="58">
        <v>420008</v>
      </c>
      <c r="E30" s="58">
        <v>3216</v>
      </c>
      <c r="F30" s="59">
        <v>1063622</v>
      </c>
      <c r="G30" s="59">
        <v>41382</v>
      </c>
      <c r="H30" s="57">
        <f t="shared" si="0"/>
        <v>0</v>
      </c>
      <c r="I30" s="60"/>
      <c r="J30" s="42"/>
    </row>
    <row r="31" spans="1:10" ht="12.75" customHeight="1">
      <c r="A31" s="87">
        <v>15.6</v>
      </c>
      <c r="B31" s="89" t="s">
        <v>132</v>
      </c>
      <c r="C31" s="58"/>
      <c r="D31" s="58">
        <v>250785</v>
      </c>
      <c r="E31" s="58">
        <v>3009</v>
      </c>
      <c r="F31" s="59">
        <v>2668286</v>
      </c>
      <c r="G31" s="59">
        <v>-691716</v>
      </c>
      <c r="H31" s="57">
        <f t="shared" si="0"/>
        <v>0</v>
      </c>
      <c r="I31" s="60"/>
      <c r="J31" s="42"/>
    </row>
    <row r="32" spans="1:10" ht="12.75" customHeight="1">
      <c r="A32" s="87">
        <v>15.7</v>
      </c>
      <c r="B32" s="89" t="s">
        <v>133</v>
      </c>
      <c r="C32" s="58"/>
      <c r="D32" s="58">
        <v>115268</v>
      </c>
      <c r="E32" s="58"/>
      <c r="F32" s="59">
        <v>0</v>
      </c>
      <c r="G32" s="59">
        <v>0</v>
      </c>
      <c r="H32" s="57">
        <f t="shared" si="0"/>
        <v>0</v>
      </c>
      <c r="I32" s="60"/>
      <c r="J32" s="42"/>
    </row>
    <row r="33" spans="1:10" ht="12.75" customHeight="1">
      <c r="A33" s="87">
        <v>16</v>
      </c>
      <c r="B33" s="89" t="s">
        <v>124</v>
      </c>
      <c r="C33" s="58">
        <v>5980392</v>
      </c>
      <c r="D33" s="58">
        <v>133356707</v>
      </c>
      <c r="E33" s="58">
        <v>9775948</v>
      </c>
      <c r="F33" s="59">
        <v>31746022346</v>
      </c>
      <c r="G33" s="59">
        <v>2265228105</v>
      </c>
      <c r="H33" s="57">
        <f t="shared" si="0"/>
        <v>1421063628.7516415</v>
      </c>
      <c r="I33" s="60"/>
      <c r="J33" s="42"/>
    </row>
    <row r="34" spans="1:10" ht="12.75" customHeight="1">
      <c r="A34" s="87">
        <v>17</v>
      </c>
      <c r="B34" s="89" t="s">
        <v>52</v>
      </c>
      <c r="C34" s="58">
        <v>4181462</v>
      </c>
      <c r="D34" s="58">
        <v>117457699</v>
      </c>
      <c r="E34" s="58">
        <v>23494183</v>
      </c>
      <c r="F34" s="59">
        <v>15531775099</v>
      </c>
      <c r="G34" s="59">
        <v>3426773648</v>
      </c>
      <c r="H34" s="57">
        <f t="shared" si="0"/>
        <v>562422083.5925277</v>
      </c>
      <c r="I34" s="58">
        <f>+I35+I36</f>
        <v>84692440</v>
      </c>
      <c r="J34" s="41">
        <f>+J35+J36</f>
        <v>1</v>
      </c>
    </row>
    <row r="35" spans="1:10" ht="12.75" customHeight="1">
      <c r="A35" s="87"/>
      <c r="B35" s="37" t="s">
        <v>111</v>
      </c>
      <c r="C35" s="58">
        <f>+$J$35*C34</f>
        <v>3007645.135180944</v>
      </c>
      <c r="D35" s="58">
        <f>+$J$35*D34</f>
        <v>84485062.15933509</v>
      </c>
      <c r="E35" s="58">
        <f>+$J$35*E34</f>
        <v>16898913.63475283</v>
      </c>
      <c r="F35" s="61">
        <f>+$J$35*F34</f>
        <v>11171706885.589748</v>
      </c>
      <c r="G35" s="61">
        <f>+$J$35*G34</f>
        <v>2464812329.2220416</v>
      </c>
      <c r="H35" s="57">
        <f t="shared" si="0"/>
        <v>404539379.67997724</v>
      </c>
      <c r="I35" s="58">
        <v>60917642</v>
      </c>
      <c r="J35" s="42">
        <f>+I35/I34</f>
        <v>0.7192807528039102</v>
      </c>
    </row>
    <row r="36" spans="1:10" ht="12.75" customHeight="1">
      <c r="A36" s="87"/>
      <c r="B36" s="37" t="s">
        <v>112</v>
      </c>
      <c r="C36" s="58">
        <f>+$J$36*C34</f>
        <v>1173816.864819056</v>
      </c>
      <c r="D36" s="58">
        <f>+$J$36*D34</f>
        <v>32972636.840664905</v>
      </c>
      <c r="E36" s="58">
        <f>+$J$36*E34</f>
        <v>6595269.3652471695</v>
      </c>
      <c r="F36" s="61">
        <f>+$J$36*F34</f>
        <v>4360068213.410253</v>
      </c>
      <c r="G36" s="61">
        <f>+$J$36*G34</f>
        <v>961961318.7779583</v>
      </c>
      <c r="H36" s="57">
        <f t="shared" si="0"/>
        <v>157882703.91255066</v>
      </c>
      <c r="I36" s="58">
        <v>23774798</v>
      </c>
      <c r="J36" s="42">
        <f>+I36/I34</f>
        <v>0.28071924719608976</v>
      </c>
    </row>
    <row r="37" spans="1:10" ht="12.75" customHeight="1">
      <c r="A37" s="87">
        <v>18</v>
      </c>
      <c r="B37" s="89" t="s">
        <v>53</v>
      </c>
      <c r="C37" s="58">
        <v>710702</v>
      </c>
      <c r="D37" s="58">
        <v>16557817</v>
      </c>
      <c r="E37" s="58">
        <v>6090323</v>
      </c>
      <c r="F37" s="59">
        <v>2057495845</v>
      </c>
      <c r="G37" s="59">
        <v>789971625</v>
      </c>
      <c r="H37" s="57">
        <f t="shared" si="0"/>
        <v>89353952.50399989</v>
      </c>
      <c r="I37" s="58">
        <f>+I38+I39</f>
        <v>11504919</v>
      </c>
      <c r="J37" s="41">
        <f>+J38+J39</f>
        <v>1</v>
      </c>
    </row>
    <row r="38" spans="1:10" ht="12.75" customHeight="1">
      <c r="A38" s="87"/>
      <c r="B38" s="37" t="s">
        <v>113</v>
      </c>
      <c r="C38" s="58">
        <f>+$J$38*C37</f>
        <v>668157.3058534354</v>
      </c>
      <c r="D38" s="58">
        <f>+$J$38*D37</f>
        <v>15566617.791330561</v>
      </c>
      <c r="E38" s="58">
        <f>+$J$38*E37</f>
        <v>5725738.505670749</v>
      </c>
      <c r="F38" s="61">
        <f>+$J$38*F37</f>
        <v>1934328144.0038688</v>
      </c>
      <c r="G38" s="61">
        <f>+$J$38*G37</f>
        <v>742681619.9485303</v>
      </c>
      <c r="H38" s="57">
        <f t="shared" si="0"/>
        <v>84004964.3485292</v>
      </c>
      <c r="I38" s="58">
        <v>10816201</v>
      </c>
      <c r="J38" s="42">
        <f>+I38/I37</f>
        <v>0.9401370839725165</v>
      </c>
    </row>
    <row r="39" spans="1:10" ht="12.75" customHeight="1">
      <c r="A39" s="87"/>
      <c r="B39" s="37" t="s">
        <v>114</v>
      </c>
      <c r="C39" s="58">
        <f>+$J$39*C37</f>
        <v>42544.69414656461</v>
      </c>
      <c r="D39" s="58">
        <f>+$J$39*D37</f>
        <v>991199.2086694395</v>
      </c>
      <c r="E39" s="58">
        <f>+$J$39*E37</f>
        <v>364584.49432925164</v>
      </c>
      <c r="F39" s="61">
        <f>+$J$39*F37</f>
        <v>123167700.9961313</v>
      </c>
      <c r="G39" s="61">
        <f>+$J$39*G37</f>
        <v>47290005.05146972</v>
      </c>
      <c r="H39" s="57">
        <f t="shared" si="0"/>
        <v>5348988.155470697</v>
      </c>
      <c r="I39" s="58">
        <v>688718</v>
      </c>
      <c r="J39" s="42">
        <f>+I39/I37</f>
        <v>0.059862916027483545</v>
      </c>
    </row>
    <row r="40" spans="1:10" ht="12.75" customHeight="1">
      <c r="A40" s="87"/>
      <c r="B40" s="89" t="s">
        <v>126</v>
      </c>
      <c r="C40" s="58"/>
      <c r="D40" s="58">
        <v>20206708</v>
      </c>
      <c r="E40" s="58">
        <v>1328723</v>
      </c>
      <c r="F40" s="61">
        <v>16914895</v>
      </c>
      <c r="G40" s="61">
        <v>1824460</v>
      </c>
      <c r="H40" s="57">
        <f t="shared" si="0"/>
        <v>0</v>
      </c>
      <c r="I40" s="58"/>
      <c r="J40" s="42"/>
    </row>
    <row r="41" spans="1:10" ht="12.75" customHeight="1">
      <c r="A41" s="87">
        <v>19.2</v>
      </c>
      <c r="B41" s="89" t="s">
        <v>54</v>
      </c>
      <c r="C41" s="58">
        <v>6220391</v>
      </c>
      <c r="D41" s="58">
        <v>60663204</v>
      </c>
      <c r="E41" s="58">
        <v>8734964</v>
      </c>
      <c r="F41" s="59">
        <v>5624244659</v>
      </c>
      <c r="G41" s="59">
        <v>961231026</v>
      </c>
      <c r="H41" s="57">
        <f t="shared" si="0"/>
        <v>590278315.1522506</v>
      </c>
      <c r="I41" s="60"/>
      <c r="J41" s="43"/>
    </row>
    <row r="42" spans="1:10" ht="12.75" customHeight="1">
      <c r="A42" s="87">
        <v>19.3</v>
      </c>
      <c r="B42" s="89" t="s">
        <v>127</v>
      </c>
      <c r="C42" s="58"/>
      <c r="D42" s="58">
        <v>877933</v>
      </c>
      <c r="E42" s="58">
        <v>77782</v>
      </c>
      <c r="F42" s="59">
        <v>8700489</v>
      </c>
      <c r="G42" s="59">
        <v>226499</v>
      </c>
      <c r="H42" s="57">
        <f t="shared" si="0"/>
        <v>0</v>
      </c>
      <c r="I42" s="60"/>
      <c r="J42" s="43"/>
    </row>
    <row r="43" spans="1:10" ht="12.75" customHeight="1">
      <c r="A43" s="87">
        <v>19.4</v>
      </c>
      <c r="B43" s="89" t="s">
        <v>55</v>
      </c>
      <c r="C43" s="58">
        <v>1280860</v>
      </c>
      <c r="D43" s="58">
        <v>25809602</v>
      </c>
      <c r="E43" s="58">
        <v>3120096</v>
      </c>
      <c r="F43" s="59">
        <v>2340713769</v>
      </c>
      <c r="G43" s="59">
        <v>321664910</v>
      </c>
      <c r="H43" s="57">
        <f t="shared" si="0"/>
        <v>117876597.07971856</v>
      </c>
      <c r="I43" s="60"/>
      <c r="J43" s="40"/>
    </row>
    <row r="44" spans="1:10" ht="12.75" customHeight="1">
      <c r="A44" s="87">
        <v>21.1</v>
      </c>
      <c r="B44" s="89" t="s">
        <v>56</v>
      </c>
      <c r="C44" s="58">
        <v>1388087</v>
      </c>
      <c r="D44" s="58">
        <v>3217534</v>
      </c>
      <c r="E44" s="58">
        <v>246569</v>
      </c>
      <c r="F44" s="59">
        <v>323918268</v>
      </c>
      <c r="G44" s="59">
        <v>38444946</v>
      </c>
      <c r="H44" s="57">
        <f t="shared" si="0"/>
        <v>145201129.01712736</v>
      </c>
      <c r="I44" s="60"/>
      <c r="J44" s="40"/>
    </row>
    <row r="45" spans="1:10" ht="12.75" customHeight="1">
      <c r="A45" s="87">
        <v>21.2</v>
      </c>
      <c r="B45" s="89" t="s">
        <v>57</v>
      </c>
      <c r="C45" s="58">
        <v>121754</v>
      </c>
      <c r="D45" s="58">
        <v>876034</v>
      </c>
      <c r="E45" s="58">
        <v>115034</v>
      </c>
      <c r="F45" s="59">
        <v>97388717</v>
      </c>
      <c r="G45" s="59">
        <v>12004612</v>
      </c>
      <c r="H45" s="57">
        <f t="shared" si="0"/>
        <v>13439113.541216142</v>
      </c>
      <c r="I45" s="60"/>
      <c r="J45" s="40"/>
    </row>
    <row r="46" spans="1:10" ht="12.75" customHeight="1">
      <c r="A46" s="87">
        <v>22</v>
      </c>
      <c r="B46" s="89" t="s">
        <v>58</v>
      </c>
      <c r="C46" s="58">
        <v>43469</v>
      </c>
      <c r="D46" s="58">
        <v>4538341</v>
      </c>
      <c r="E46" s="58">
        <v>426875</v>
      </c>
      <c r="F46" s="59">
        <v>160928557</v>
      </c>
      <c r="G46" s="59">
        <v>22613051</v>
      </c>
      <c r="H46" s="57">
        <f t="shared" si="0"/>
        <v>1606852.583684577</v>
      </c>
      <c r="I46" s="60"/>
      <c r="J46" s="40"/>
    </row>
    <row r="47" spans="1:10" ht="12.75" customHeight="1">
      <c r="A47" s="87">
        <v>23</v>
      </c>
      <c r="B47" s="89" t="s">
        <v>59</v>
      </c>
      <c r="C47" s="58">
        <v>47846</v>
      </c>
      <c r="D47" s="58">
        <v>1256993</v>
      </c>
      <c r="E47" s="58">
        <v>147469</v>
      </c>
      <c r="F47" s="59">
        <v>137715307</v>
      </c>
      <c r="G47" s="59">
        <v>15550321</v>
      </c>
      <c r="H47" s="57">
        <f t="shared" si="0"/>
        <v>5221321.215731006</v>
      </c>
      <c r="I47" s="60"/>
      <c r="J47" s="40"/>
    </row>
    <row r="48" spans="1:10" ht="12.75" customHeight="1">
      <c r="A48" s="87">
        <v>24</v>
      </c>
      <c r="B48" s="89" t="s">
        <v>60</v>
      </c>
      <c r="C48" s="58">
        <v>152202</v>
      </c>
      <c r="D48" s="58">
        <v>3488016</v>
      </c>
      <c r="E48" s="58">
        <v>453446</v>
      </c>
      <c r="F48" s="59">
        <v>468381227</v>
      </c>
      <c r="G48" s="59">
        <v>55889761</v>
      </c>
      <c r="H48" s="57">
        <f t="shared" si="0"/>
        <v>20245049.404402733</v>
      </c>
      <c r="I48" s="60"/>
      <c r="J48" s="40"/>
    </row>
    <row r="49" spans="1:10" ht="12.75" customHeight="1">
      <c r="A49" s="87">
        <v>26</v>
      </c>
      <c r="B49" s="89" t="s">
        <v>61</v>
      </c>
      <c r="C49" s="58">
        <v>2822</v>
      </c>
      <c r="D49" s="58">
        <v>48057</v>
      </c>
      <c r="E49" s="58">
        <v>3486</v>
      </c>
      <c r="F49" s="59">
        <v>5595340</v>
      </c>
      <c r="G49" s="59">
        <v>699535</v>
      </c>
      <c r="H49" s="57">
        <f t="shared" si="0"/>
        <v>344646.94041867956</v>
      </c>
      <c r="I49" s="60"/>
      <c r="J49" s="40"/>
    </row>
    <row r="50" spans="1:10" ht="12.75" customHeight="1">
      <c r="A50" s="87">
        <v>27</v>
      </c>
      <c r="B50" s="89" t="s">
        <v>62</v>
      </c>
      <c r="C50" s="58">
        <v>18702</v>
      </c>
      <c r="D50" s="58">
        <v>384768</v>
      </c>
      <c r="E50" s="58">
        <v>32435</v>
      </c>
      <c r="F50" s="59">
        <v>28129945</v>
      </c>
      <c r="G50" s="59">
        <v>2157985</v>
      </c>
      <c r="H50" s="57">
        <f t="shared" si="0"/>
        <v>1357720.0232500725</v>
      </c>
      <c r="I50" s="60"/>
      <c r="J50" s="40"/>
    </row>
    <row r="51" spans="1:10" ht="12.75" customHeight="1">
      <c r="A51" s="87">
        <v>28</v>
      </c>
      <c r="B51" s="89" t="s">
        <v>63</v>
      </c>
      <c r="C51" s="58">
        <v>4924</v>
      </c>
      <c r="D51" s="58">
        <v>376766</v>
      </c>
      <c r="E51" s="58">
        <v>8232</v>
      </c>
      <c r="F51" s="59">
        <v>23127538</v>
      </c>
      <c r="G51" s="59">
        <v>641269</v>
      </c>
      <c r="H51" s="57">
        <f t="shared" si="0"/>
        <v>303995.3601525203</v>
      </c>
      <c r="I51" s="60"/>
      <c r="J51" s="40"/>
    </row>
    <row r="52" spans="1:10" ht="12.75" customHeight="1">
      <c r="A52" s="87">
        <v>29</v>
      </c>
      <c r="B52" s="89" t="s">
        <v>125</v>
      </c>
      <c r="C52" s="62">
        <v>-2352</v>
      </c>
      <c r="D52" s="62"/>
      <c r="E52" s="62"/>
      <c r="F52" s="63"/>
      <c r="G52" s="63"/>
      <c r="H52" s="57" t="e">
        <f t="shared" si="0"/>
        <v>#DIV/0!</v>
      </c>
      <c r="I52" s="64"/>
      <c r="J52" s="44"/>
    </row>
    <row r="53" spans="1:10" ht="12.75" customHeight="1" thickBot="1">
      <c r="A53" s="87">
        <v>33</v>
      </c>
      <c r="B53" s="89" t="s">
        <v>64</v>
      </c>
      <c r="C53" s="62">
        <v>36266</v>
      </c>
      <c r="D53" s="62">
        <v>1112228</v>
      </c>
      <c r="E53" s="62">
        <v>31262</v>
      </c>
      <c r="F53" s="63">
        <v>745177679</v>
      </c>
      <c r="G53" s="63">
        <v>36849546</v>
      </c>
      <c r="H53" s="57">
        <f t="shared" si="0"/>
        <v>24802140.238961425</v>
      </c>
      <c r="I53" s="64"/>
      <c r="J53" s="44"/>
    </row>
    <row r="54" spans="1:10" ht="21" customHeight="1" thickBot="1">
      <c r="A54" s="87">
        <v>34</v>
      </c>
      <c r="B54" s="89" t="s">
        <v>65</v>
      </c>
      <c r="C54" s="65">
        <f>SUM(C7:C53)-C19-C34-C37</f>
        <v>27110556</v>
      </c>
      <c r="D54" s="65">
        <f>SUM(D7:D53)-D19-D34-D37</f>
        <v>520329718</v>
      </c>
      <c r="E54" s="65">
        <f>SUM(E7:E53)-E19-E34-E37</f>
        <v>73504309.00000001</v>
      </c>
      <c r="F54" s="65">
        <f>SUM(F7:F53)-F19-F34-F37</f>
        <v>69077127437</v>
      </c>
      <c r="G54" s="65">
        <f>SUM(G7:G53)-G19-G34-G37</f>
        <v>10300362719</v>
      </c>
      <c r="H54" s="57">
        <f t="shared" si="0"/>
        <v>3623854131.2380652</v>
      </c>
      <c r="I54" s="66"/>
      <c r="J54" s="51"/>
    </row>
    <row r="55" spans="1:2" ht="12.75">
      <c r="A55" s="87"/>
      <c r="B55" s="87"/>
    </row>
    <row r="56" spans="1:8" ht="12.75">
      <c r="A56" s="30"/>
      <c r="B56" s="30"/>
      <c r="H56" s="88"/>
    </row>
    <row r="57" spans="1:7" ht="12.75">
      <c r="A57" s="30"/>
      <c r="B57" s="30"/>
      <c r="D57" s="88"/>
      <c r="G57" s="88"/>
    </row>
    <row r="58" ht="12.75">
      <c r="E58" s="88"/>
    </row>
  </sheetData>
  <mergeCells count="1">
    <mergeCell ref="A1:J1"/>
  </mergeCells>
  <printOptions horizontalCentered="1"/>
  <pageMargins left="0.25" right="0.25" top="0.5" bottom="0.25" header="0.5" footer="0.5"/>
  <pageSetup horizontalDpi="1200" verticalDpi="1200" orientation="landscape" r:id="rId1"/>
  <headerFooter alignWithMargins="0">
    <oddFooter>&amp;LCalifornia Department of Insurance&amp;RRate Specialist Bureau  - 01/16/07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Reserved Ratios 2008</dc:title>
  <dc:subject>CA Reserved Ratios 2008</dc:subject>
  <dc:creator>CDI</dc:creator>
  <cp:keywords/>
  <dc:description/>
  <cp:lastModifiedBy>ChoyC</cp:lastModifiedBy>
  <cp:lastPrinted>2009-09-29T17:30:46Z</cp:lastPrinted>
  <dcterms:created xsi:type="dcterms:W3CDTF">2006-09-26T02:28:32Z</dcterms:created>
  <dcterms:modified xsi:type="dcterms:W3CDTF">2009-10-01T15:23:24Z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