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055" tabRatio="599" firstSheet="5" activeTab="7"/>
  </bookViews>
  <sheets>
    <sheet name="Sheet4" sheetId="1" state="hidden" r:id="rId1"/>
    <sheet name="uep_res" sheetId="2" r:id="rId2"/>
    <sheet name="uep_res_06&amp;07" sheetId="3" r:id="rId3"/>
    <sheet name="reserve ratio" sheetId="4" r:id="rId4"/>
    <sheet name="aoe_2007" sheetId="5" r:id="rId5"/>
    <sheet name="aoe_2006" sheetId="6" r:id="rId6"/>
    <sheet name="reserve ratio 07 vs 06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_xlnm.Print_Area" localSheetId="1">'uep_res'!$A$1:$G$53</definedName>
    <definedName name="_xlnm.Print_Area" localSheetId="2">'uep_res_06&amp;07'!$A$1:$E$53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<sst xmlns="http://schemas.openxmlformats.org/spreadsheetml/2006/main" count="834" uniqueCount="219">
  <si>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</si>
  <si>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</si>
  <si>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</si>
  <si>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</si>
  <si>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</si>
  <si>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</si>
  <si>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</si>
  <si>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</si>
  <si>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</si>
  <si>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</si>
  <si>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</si>
  <si>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</si>
  <si>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</si>
  <si>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</si>
  <si>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</si>
  <si>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</si>
  <si>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</si>
  <si>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</si>
  <si>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</si>
  <si>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</si>
  <si>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</si>
  <si>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</si>
  <si>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</si>
  <si>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</si>
  <si>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</si>
  <si>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</si>
  <si>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</si>
  <si>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</si>
  <si>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</si>
  <si>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</si>
  <si>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</si>
  <si>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</si>
  <si>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</si>
  <si>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</si>
  <si>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</si>
  <si>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</si>
  <si>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</si>
  <si>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</si>
  <si>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</si>
  <si>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</si>
  <si>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</si>
  <si>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</si>
  <si>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</si>
  <si>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</si>
  <si>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</si>
  <si>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</si>
  <si>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</si>
  <si>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</si>
  <si>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</si>
  <si>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</si>
  <si>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</si>
  <si>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</si>
  <si>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</si>
  <si>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</si>
  <si>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</si>
  <si>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</si>
  <si>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</si>
  <si>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</si>
  <si>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</si>
  <si>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</si>
  <si>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</si>
  <si>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</si>
  <si>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</si>
  <si>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</si>
  <si>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</si>
  <si>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</si>
  <si>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</si>
  <si>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</si>
  <si>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</si>
  <si>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</si>
  <si>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</si>
  <si>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</si>
  <si>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</si>
  <si>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</si>
  <si>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</si>
  <si>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</si>
  <si>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</si>
  <si>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</si>
  <si>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</si>
  <si>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</si>
  <si>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</si>
  <si>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</si>
  <si>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</si>
  <si>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</si>
  <si>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</si>
  <si>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</si>
  <si>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</si>
  <si>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</si>
  <si>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</si>
  <si>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</si>
  <si>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</si>
  <si>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</si>
  <si>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</si>
  <si>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</si>
  <si>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</si>
  <si>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</si>
  <si>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</si>
  <si>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</si>
  <si>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</si>
  <si>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</si>
  <si>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</si>
  <si>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</si>
  <si>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</si>
  <si>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</si>
  <si>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</si>
  <si>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</si>
  <si>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</si>
  <si>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</si>
  <si>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</si>
  <si>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</si>
  <si>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</si>
  <si>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</si>
  <si>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</si>
  <si>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</si>
  <si>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</si>
  <si>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</si>
  <si>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</si>
  <si>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</si>
  <si>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</si>
  <si>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</si>
  <si>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</si>
  <si>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</si>
  <si>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</si>
  <si>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</si>
  <si>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</si>
  <si>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</si>
  <si>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</si>
  <si>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</si>
  <si>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</si>
  <si>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</si>
  <si>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</si>
  <si>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</si>
  <si>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</si>
  <si>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</si>
  <si>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</si>
  <si>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</si>
  <si>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</si>
  <si>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</si>
  <si>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</si>
  <si>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17.2</t>
  </si>
  <si>
    <t>18.1</t>
  </si>
  <si>
    <t>18.2</t>
  </si>
  <si>
    <t>16</t>
  </si>
  <si>
    <t>WORKERS' COMP</t>
  </si>
  <si>
    <t>Allocation of AOE Reserves to California-2006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</si>
  <si>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</si>
  <si>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</si>
  <si>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</si>
  <si>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</si>
  <si>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</si>
  <si>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</si>
  <si>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</si>
  <si>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</si>
  <si>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BRGLRY THEFT *</t>
  </si>
  <si>
    <t>Data Sources:</t>
  </si>
  <si>
    <t>Annual Statement - Statutory Page 14</t>
  </si>
  <si>
    <t>0.5(A/B)</t>
  </si>
  <si>
    <t xml:space="preserve"> *   The Loss Reserve Ratio for Burglary and Theft is the dollar-weighted average of the Loss Reserve Ratios for Fire, Allied Lines and Inland Marine</t>
  </si>
  <si>
    <t>Notes:  The Loss Reserve Ratio for Earthquake = 1.00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</si>
  <si>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</si>
  <si>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</si>
  <si>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</si>
  <si>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</si>
  <si>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</si>
  <si>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</si>
  <si>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</si>
  <si>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</si>
  <si>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</si>
  <si>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</si>
  <si>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Allocation of AOE Reserves to California-2007</t>
  </si>
  <si>
    <t>California Loss Reserve Ratio 2007</t>
  </si>
  <si>
    <t>AM Best's Aggregates &amp; Averages - Property Casualty (2007 &amp; 2008 edition)</t>
  </si>
  <si>
    <t>2007 SUMMARY OF BY-LINE UNEARNED PREMIUM RESERVE RATIO</t>
  </si>
  <si>
    <t>Two-Year Average Unearned Premium to Earned Premium</t>
  </si>
  <si>
    <t>2007 CA Direct</t>
  </si>
  <si>
    <t>2007 CA UEP</t>
  </si>
  <si>
    <t>2006 CA UEP</t>
  </si>
  <si>
    <t>2-year Avg.</t>
  </si>
  <si>
    <t>UEP RSV</t>
  </si>
  <si>
    <t>Line #</t>
  </si>
  <si>
    <t>Earned Premium</t>
  </si>
  <si>
    <t>Reserves</t>
  </si>
  <si>
    <t>02.2</t>
  </si>
  <si>
    <t>02.3</t>
  </si>
  <si>
    <t>from Best's - Total US PC Industry</t>
  </si>
  <si>
    <t>2007 EP</t>
  </si>
  <si>
    <t>2007 UEP</t>
  </si>
  <si>
    <t>2006 UEP</t>
  </si>
  <si>
    <t>MED MAL - occurrence</t>
  </si>
  <si>
    <t>MED MAL - claims-made</t>
  </si>
  <si>
    <t>OTHER LIAB - occurrence</t>
  </si>
  <si>
    <t>OTHER LIAB - claims-made</t>
  </si>
  <si>
    <t>PROD LIAB - occurrence</t>
  </si>
  <si>
    <t>PROD LIAB - claims-made</t>
  </si>
  <si>
    <t>CML A NO-FLT</t>
  </si>
  <si>
    <t>Data source:</t>
  </si>
  <si>
    <t>[1]  Annual Stm - All Insurers</t>
  </si>
  <si>
    <t>[2]  AM Best's Aggregates &amp; Averages - Property-Casualty</t>
  </si>
  <si>
    <t xml:space="preserve">       Underwriting &amp; Investment Exhibit - Part 1</t>
  </si>
  <si>
    <t>Unearned Premium Reserve Ratio and Loss Reserve Ratio</t>
  </si>
  <si>
    <t>Loss Reserve</t>
  </si>
  <si>
    <t>Reserve Ratio</t>
  </si>
  <si>
    <t>Notes:</t>
  </si>
  <si>
    <t>Loss Reserve Ratio for Earthquake = 1.00</t>
  </si>
  <si>
    <t>Loss Reserve Ratio for Burglary and Theft is the dollar-weighted average of the Loss Reserve Ratios for Fire, Allied Lines and Inland Marine</t>
  </si>
  <si>
    <t>2007 SUMMARY BY-LINE</t>
  </si>
  <si>
    <t>Comparison of</t>
  </si>
  <si>
    <t>2007 vs 2006</t>
  </si>
  <si>
    <t>[3] = [2] - [1]</t>
  </si>
  <si>
    <t>EARTHQUAKE *</t>
  </si>
  <si>
    <t>BRGLRY THEFT **</t>
  </si>
  <si>
    <t>Notes:   *The Loss Reserve Ratio for Earthquake is 1.00</t>
  </si>
  <si>
    <t xml:space="preserve">            **The Loss Reserve Ratio for Burglary and Theft is the dollar-weighted average of the</t>
  </si>
  <si>
    <t xml:space="preserve">                Loss Reserve Ratios for Fire, Allied Lines and Inland Marine</t>
  </si>
  <si>
    <t>2006 vs 2007 UNEARNED PREMIUM RESERVE RATIO BY LINE</t>
  </si>
  <si>
    <t>2007 UEP RSV</t>
  </si>
  <si>
    <t>2006 UEP RSV</t>
  </si>
  <si>
    <t>Comparison of 2007 vs 2006</t>
  </si>
  <si>
    <t>TOTAL PROP 103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</si>
</sst>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Albertus MT"/>
      <family val="1"/>
    </font>
    <font>
      <sz val="14"/>
      <name val="Arial"/>
      <family val="0"/>
    </font>
    <font>
      <b/>
      <sz val="14"/>
      <color indexed="18"/>
      <name val="Albertus MT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" borderId="1" xfId="23" applyFont="1" applyFill="1" applyBorder="1" applyAlignment="1">
      <alignment horizontal="center"/>
      <protection/>
    </xf>
    <xf numFmtId="0" fontId="2" fillId="0" borderId="0" xfId="23">
      <alignment/>
      <protection/>
    </xf>
    <xf numFmtId="0" fontId="2" fillId="0" borderId="2" xfId="23" applyFont="1" applyFill="1" applyBorder="1" applyAlignment="1">
      <alignment wrapText="1"/>
      <protection/>
    </xf>
    <xf numFmtId="0" fontId="2" fillId="0" borderId="2" xfId="23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 quotePrefix="1">
      <alignment/>
    </xf>
    <xf numFmtId="165" fontId="7" fillId="0" borderId="0" xfId="15" applyNumberFormat="1" applyFont="1" applyAlignment="1" quotePrefix="1">
      <alignment/>
    </xf>
    <xf numFmtId="10" fontId="7" fillId="0" borderId="0" xfId="25" applyNumberFormat="1" applyFont="1" applyAlignment="1" quotePrefix="1">
      <alignment/>
    </xf>
    <xf numFmtId="165" fontId="8" fillId="0" borderId="0" xfId="15" applyNumberFormat="1" applyFont="1" applyFill="1" applyBorder="1" applyAlignment="1">
      <alignment horizontal="right" wrapText="1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5" applyNumberFormat="1" applyFont="1" applyAlignment="1">
      <alignment/>
    </xf>
    <xf numFmtId="165" fontId="7" fillId="0" borderId="0" xfId="0" applyNumberFormat="1" applyFont="1" applyBorder="1" applyAlignment="1">
      <alignment/>
    </xf>
    <xf numFmtId="168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0" fontId="11" fillId="0" borderId="5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10" fillId="0" borderId="0" xfId="15" applyNumberFormat="1" applyFont="1" applyFill="1" applyBorder="1" applyAlignment="1">
      <alignment horizontal="right" wrapText="1"/>
    </xf>
    <xf numFmtId="165" fontId="10" fillId="0" borderId="0" xfId="15" applyNumberFormat="1" applyFont="1" applyFill="1" applyBorder="1" applyAlignment="1">
      <alignment/>
    </xf>
    <xf numFmtId="0" fontId="9" fillId="0" borderId="6" xfId="0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3" fontId="14" fillId="0" borderId="11" xfId="15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165" fontId="10" fillId="0" borderId="13" xfId="15" applyNumberFormat="1" applyFont="1" applyFill="1" applyBorder="1" applyAlignment="1">
      <alignment horizontal="right" wrapText="1"/>
    </xf>
    <xf numFmtId="165" fontId="10" fillId="0" borderId="13" xfId="15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3" fontId="14" fillId="0" borderId="22" xfId="15" applyNumberFormat="1" applyFont="1" applyBorder="1" applyAlignment="1">
      <alignment/>
    </xf>
    <xf numFmtId="3" fontId="14" fillId="0" borderId="22" xfId="17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/>
    </xf>
    <xf numFmtId="3" fontId="14" fillId="0" borderId="8" xfId="15" applyNumberFormat="1" applyFont="1" applyBorder="1" applyAlignment="1">
      <alignment/>
    </xf>
    <xf numFmtId="3" fontId="14" fillId="0" borderId="8" xfId="17" applyNumberFormat="1" applyFont="1" applyFill="1" applyBorder="1" applyAlignment="1">
      <alignment vertical="center"/>
    </xf>
    <xf numFmtId="3" fontId="14" fillId="0" borderId="8" xfId="0" applyNumberFormat="1" applyFont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4" fillId="0" borderId="9" xfId="15" applyNumberFormat="1" applyFont="1" applyBorder="1" applyAlignment="1">
      <alignment/>
    </xf>
    <xf numFmtId="3" fontId="14" fillId="0" borderId="9" xfId="17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/>
    </xf>
    <xf numFmtId="3" fontId="10" fillId="0" borderId="5" xfId="15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6" fillId="0" borderId="3" xfId="0" applyFont="1" applyBorder="1" applyAlignment="1">
      <alignment/>
    </xf>
    <xf numFmtId="165" fontId="16" fillId="0" borderId="3" xfId="15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0" fontId="13" fillId="0" borderId="3" xfId="25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65" fontId="13" fillId="0" borderId="4" xfId="15" applyNumberFormat="1" applyFont="1" applyBorder="1" applyAlignment="1">
      <alignment horizontal="center" wrapText="1"/>
    </xf>
    <xf numFmtId="165" fontId="12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0" fontId="9" fillId="0" borderId="0" xfId="2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0" fontId="16" fillId="0" borderId="16" xfId="0" applyFont="1" applyBorder="1" applyAlignment="1">
      <alignment/>
    </xf>
    <xf numFmtId="9" fontId="13" fillId="0" borderId="16" xfId="25" applyFont="1" applyBorder="1" applyAlignment="1">
      <alignment horizontal="center"/>
    </xf>
    <xf numFmtId="9" fontId="13" fillId="0" borderId="7" xfId="25" applyFont="1" applyBorder="1" applyAlignment="1">
      <alignment horizontal="center"/>
    </xf>
    <xf numFmtId="0" fontId="9" fillId="0" borderId="4" xfId="0" applyFont="1" applyBorder="1" applyAlignment="1">
      <alignment/>
    </xf>
    <xf numFmtId="0" fontId="18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5" fillId="0" borderId="0" xfId="0" applyFont="1" applyFill="1" applyAlignment="1">
      <alignment horizontal="left"/>
    </xf>
    <xf numFmtId="10" fontId="19" fillId="0" borderId="4" xfId="25" applyNumberFormat="1" applyFont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20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3" fontId="14" fillId="0" borderId="8" xfId="15" applyNumberFormat="1" applyFont="1" applyFill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4" fillId="0" borderId="22" xfId="15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3" fontId="14" fillId="0" borderId="11" xfId="15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3" fontId="14" fillId="0" borderId="9" xfId="15" applyNumberFormat="1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5" xfId="15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0" fontId="13" fillId="0" borderId="0" xfId="25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49" fontId="20" fillId="0" borderId="26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9" fontId="13" fillId="0" borderId="0" xfId="25" applyFont="1" applyBorder="1" applyAlignment="1">
      <alignment horizont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165" fontId="7" fillId="3" borderId="27" xfId="0" applyNumberFormat="1" applyFont="1" applyFill="1" applyBorder="1" applyAlignment="1">
      <alignment/>
    </xf>
    <xf numFmtId="169" fontId="7" fillId="3" borderId="2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wrapText="1"/>
    </xf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65" fontId="10" fillId="0" borderId="33" xfId="15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9" fontId="12" fillId="0" borderId="0" xfId="25" applyFont="1" applyBorder="1" applyAlignment="1">
      <alignment horizontal="center" wrapText="1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wrapText="1"/>
    </xf>
    <xf numFmtId="39" fontId="10" fillId="0" borderId="0" xfId="15" applyNumberFormat="1" applyFont="1" applyFill="1" applyBorder="1" applyAlignment="1">
      <alignment horizontal="center"/>
    </xf>
    <xf numFmtId="39" fontId="9" fillId="0" borderId="0" xfId="15" applyNumberFormat="1" applyFont="1" applyFill="1" applyBorder="1" applyAlignment="1">
      <alignment horizontal="center"/>
    </xf>
    <xf numFmtId="39" fontId="10" fillId="0" borderId="13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3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0" fontId="22" fillId="0" borderId="0" xfId="24" applyFont="1" applyBorder="1" applyAlignment="1">
      <alignment horizontal="center"/>
      <protection/>
    </xf>
    <xf numFmtId="0" fontId="23" fillId="0" borderId="0" xfId="24" applyFont="1">
      <alignment/>
      <protection/>
    </xf>
    <xf numFmtId="0" fontId="24" fillId="0" borderId="0" xfId="24" applyFont="1" applyBorder="1" applyAlignment="1">
      <alignment horizontal="center" vertical="top"/>
      <protection/>
    </xf>
    <xf numFmtId="0" fontId="25" fillId="0" borderId="34" xfId="24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top"/>
      <protection/>
    </xf>
    <xf numFmtId="0" fontId="25" fillId="0" borderId="34" xfId="24" applyFont="1" applyBorder="1">
      <alignment/>
      <protection/>
    </xf>
    <xf numFmtId="6" fontId="25" fillId="0" borderId="34" xfId="24" applyNumberFormat="1" applyFont="1" applyBorder="1" applyAlignment="1">
      <alignment horizontal="center"/>
      <protection/>
    </xf>
    <xf numFmtId="6" fontId="25" fillId="0" borderId="35" xfId="24" applyNumberFormat="1" applyFont="1" applyBorder="1" applyAlignment="1">
      <alignment horizontal="center"/>
      <protection/>
    </xf>
    <xf numFmtId="0" fontId="25" fillId="0" borderId="35" xfId="24" applyFont="1" applyBorder="1" applyAlignment="1">
      <alignment horizontal="center"/>
      <protection/>
    </xf>
    <xf numFmtId="0" fontId="25" fillId="0" borderId="0" xfId="24" applyFont="1" applyBorder="1" applyAlignment="1">
      <alignment horizontal="center"/>
      <protection/>
    </xf>
    <xf numFmtId="0" fontId="25" fillId="0" borderId="0" xfId="24" applyFont="1">
      <alignment/>
      <protection/>
    </xf>
    <xf numFmtId="0" fontId="25" fillId="0" borderId="36" xfId="24" applyFont="1" applyBorder="1" applyAlignment="1">
      <alignment horizontal="center" vertical="top"/>
      <protection/>
    </xf>
    <xf numFmtId="0" fontId="25" fillId="0" borderId="36" xfId="24" applyFont="1" applyBorder="1" applyAlignment="1">
      <alignment vertical="top"/>
      <protection/>
    </xf>
    <xf numFmtId="6" fontId="25" fillId="0" borderId="36" xfId="24" applyNumberFormat="1" applyFont="1" applyBorder="1" applyAlignment="1">
      <alignment horizontal="center" vertical="top"/>
      <protection/>
    </xf>
    <xf numFmtId="6" fontId="25" fillId="0" borderId="37" xfId="24" applyNumberFormat="1" applyFont="1" applyBorder="1" applyAlignment="1">
      <alignment horizontal="center" vertical="top"/>
      <protection/>
    </xf>
    <xf numFmtId="0" fontId="25" fillId="0" borderId="37" xfId="24" applyFont="1" applyBorder="1" applyAlignment="1">
      <alignment horizontal="center" vertical="top"/>
      <protection/>
    </xf>
    <xf numFmtId="0" fontId="25" fillId="0" borderId="0" xfId="24" applyFont="1" applyBorder="1" applyAlignment="1">
      <alignment horizontal="center" vertical="top"/>
      <protection/>
    </xf>
    <xf numFmtId="0" fontId="25" fillId="0" borderId="0" xfId="24" applyFont="1" applyAlignment="1">
      <alignment vertical="top"/>
      <protection/>
    </xf>
    <xf numFmtId="0" fontId="26" fillId="0" borderId="32" xfId="22" applyFont="1" applyFill="1" applyBorder="1" applyAlignment="1">
      <alignment horizontal="center" wrapText="1"/>
      <protection/>
    </xf>
    <xf numFmtId="0" fontId="26" fillId="0" borderId="38" xfId="22" applyFont="1" applyFill="1" applyBorder="1" applyAlignment="1">
      <alignment wrapText="1"/>
      <protection/>
    </xf>
    <xf numFmtId="6" fontId="26" fillId="0" borderId="38" xfId="22" applyNumberFormat="1" applyFont="1" applyFill="1" applyBorder="1" applyAlignment="1">
      <alignment horizontal="right" wrapText="1"/>
      <protection/>
    </xf>
    <xf numFmtId="6" fontId="27" fillId="0" borderId="38" xfId="17" applyNumberFormat="1" applyFont="1" applyBorder="1" applyAlignment="1">
      <alignment/>
    </xf>
    <xf numFmtId="2" fontId="25" fillId="0" borderId="38" xfId="17" applyNumberFormat="1" applyFont="1" applyBorder="1" applyAlignment="1">
      <alignment horizontal="center"/>
    </xf>
    <xf numFmtId="0" fontId="26" fillId="0" borderId="0" xfId="24" applyFont="1">
      <alignment/>
      <protection/>
    </xf>
    <xf numFmtId="0" fontId="26" fillId="0" borderId="38" xfId="22" applyFont="1" applyFill="1" applyBorder="1" applyAlignment="1">
      <alignment horizontal="center" wrapText="1"/>
      <protection/>
    </xf>
    <xf numFmtId="0" fontId="26" fillId="0" borderId="32" xfId="22" applyFont="1" applyFill="1" applyBorder="1" applyAlignment="1" quotePrefix="1">
      <alignment horizontal="center" wrapText="1"/>
      <protection/>
    </xf>
    <xf numFmtId="0" fontId="26" fillId="0" borderId="38" xfId="22" applyFont="1" applyFill="1" applyBorder="1" applyAlignment="1" quotePrefix="1">
      <alignment horizontal="center" wrapText="1"/>
      <protection/>
    </xf>
    <xf numFmtId="0" fontId="27" fillId="0" borderId="0" xfId="24" applyFont="1">
      <alignment/>
      <protection/>
    </xf>
    <xf numFmtId="0" fontId="25" fillId="0" borderId="0" xfId="24" applyFont="1" applyAlignment="1">
      <alignment horizontal="center"/>
      <protection/>
    </xf>
    <xf numFmtId="2" fontId="25" fillId="0" borderId="29" xfId="17" applyNumberFormat="1" applyFont="1" applyBorder="1" applyAlignment="1">
      <alignment horizontal="center"/>
    </xf>
    <xf numFmtId="165" fontId="27" fillId="0" borderId="29" xfId="15" applyNumberFormat="1" applyFont="1" applyBorder="1" applyAlignment="1">
      <alignment/>
    </xf>
    <xf numFmtId="165" fontId="27" fillId="0" borderId="39" xfId="15" applyNumberFormat="1" applyFont="1" applyBorder="1" applyAlignment="1">
      <alignment/>
    </xf>
    <xf numFmtId="165" fontId="27" fillId="0" borderId="40" xfId="15" applyNumberFormat="1" applyFont="1" applyBorder="1" applyAlignment="1">
      <alignment/>
    </xf>
    <xf numFmtId="2" fontId="25" fillId="0" borderId="31" xfId="17" applyNumberFormat="1" applyFont="1" applyBorder="1" applyAlignment="1">
      <alignment horizontal="center"/>
    </xf>
    <xf numFmtId="165" fontId="27" fillId="0" borderId="31" xfId="15" applyNumberFormat="1" applyFont="1" applyBorder="1" applyAlignment="1">
      <alignment/>
    </xf>
    <xf numFmtId="165" fontId="27" fillId="0" borderId="41" xfId="15" applyNumberFormat="1" applyFont="1" applyBorder="1" applyAlignment="1">
      <alignment/>
    </xf>
    <xf numFmtId="165" fontId="27" fillId="0" borderId="42" xfId="15" applyNumberFormat="1" applyFont="1" applyBorder="1" applyAlignment="1">
      <alignment/>
    </xf>
    <xf numFmtId="0" fontId="10" fillId="0" borderId="0" xfId="24" applyFont="1">
      <alignment/>
      <protection/>
    </xf>
    <xf numFmtId="0" fontId="26" fillId="0" borderId="0" xfId="24" applyFont="1" applyAlignment="1">
      <alignment horizontal="center"/>
      <protection/>
    </xf>
    <xf numFmtId="165" fontId="26" fillId="0" borderId="0" xfId="15" applyNumberFormat="1" applyFont="1" applyAlignment="1">
      <alignment/>
    </xf>
    <xf numFmtId="0" fontId="2" fillId="0" borderId="0" xfId="24">
      <alignment/>
      <protection/>
    </xf>
    <xf numFmtId="0" fontId="31" fillId="0" borderId="0" xfId="21" applyFont="1">
      <alignment/>
      <protection/>
    </xf>
    <xf numFmtId="0" fontId="24" fillId="0" borderId="0" xfId="21" applyFont="1" applyBorder="1" applyAlignment="1">
      <alignment horizontal="center" vertical="top"/>
      <protection/>
    </xf>
    <xf numFmtId="0" fontId="23" fillId="0" borderId="0" xfId="21" applyFont="1">
      <alignment/>
      <protection/>
    </xf>
    <xf numFmtId="0" fontId="25" fillId="0" borderId="34" xfId="21" applyFont="1" applyBorder="1" applyAlignment="1">
      <alignment horizontal="center"/>
      <protection/>
    </xf>
    <xf numFmtId="0" fontId="25" fillId="0" borderId="34" xfId="21" applyFont="1" applyBorder="1">
      <alignment/>
      <protection/>
    </xf>
    <xf numFmtId="0" fontId="25" fillId="0" borderId="35" xfId="2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36" xfId="21" applyFont="1" applyBorder="1" applyAlignment="1">
      <alignment horizontal="center" vertical="top"/>
      <protection/>
    </xf>
    <xf numFmtId="0" fontId="25" fillId="0" borderId="36" xfId="21" applyFont="1" applyBorder="1" applyAlignment="1">
      <alignment vertical="top"/>
      <protection/>
    </xf>
    <xf numFmtId="0" fontId="25" fillId="0" borderId="37" xfId="21" applyFont="1" applyBorder="1" applyAlignment="1">
      <alignment horizontal="center" vertical="top"/>
      <protection/>
    </xf>
    <xf numFmtId="0" fontId="25" fillId="0" borderId="0" xfId="21" applyFont="1" applyAlignment="1">
      <alignment vertical="top"/>
      <protection/>
    </xf>
    <xf numFmtId="0" fontId="11" fillId="0" borderId="32" xfId="22" applyFont="1" applyFill="1" applyBorder="1" applyAlignment="1">
      <alignment horizontal="center" wrapText="1"/>
      <protection/>
    </xf>
    <xf numFmtId="0" fontId="11" fillId="0" borderId="38" xfId="22" applyFont="1" applyFill="1" applyBorder="1" applyAlignment="1">
      <alignment wrapText="1"/>
      <protection/>
    </xf>
    <xf numFmtId="2" fontId="9" fillId="0" borderId="38" xfId="17" applyNumberFormat="1" applyFont="1" applyBorder="1" applyAlignment="1">
      <alignment horizontal="center"/>
    </xf>
    <xf numFmtId="0" fontId="26" fillId="0" borderId="0" xfId="21" applyFont="1">
      <alignment/>
      <protection/>
    </xf>
    <xf numFmtId="0" fontId="11" fillId="0" borderId="38" xfId="22" applyFont="1" applyFill="1" applyBorder="1" applyAlignment="1">
      <alignment horizontal="center" wrapText="1"/>
      <protection/>
    </xf>
    <xf numFmtId="0" fontId="11" fillId="0" borderId="32" xfId="22" applyFont="1" applyFill="1" applyBorder="1" applyAlignment="1" quotePrefix="1">
      <alignment horizontal="center" wrapText="1"/>
      <protection/>
    </xf>
    <xf numFmtId="0" fontId="11" fillId="0" borderId="38" xfId="22" applyFont="1" applyFill="1" applyBorder="1" applyAlignment="1" quotePrefix="1">
      <alignment horizontal="center" wrapText="1"/>
      <protection/>
    </xf>
    <xf numFmtId="0" fontId="26" fillId="0" borderId="0" xfId="21" applyFont="1" applyAlignment="1">
      <alignment horizontal="center"/>
      <protection/>
    </xf>
    <xf numFmtId="167" fontId="20" fillId="0" borderId="0" xfId="21" applyNumberFormat="1" applyFont="1" applyAlignment="1">
      <alignment horizontal="left"/>
      <protection/>
    </xf>
    <xf numFmtId="0" fontId="20" fillId="0" borderId="0" xfId="21" applyFont="1">
      <alignment/>
      <protection/>
    </xf>
    <xf numFmtId="1" fontId="9" fillId="0" borderId="0" xfId="25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25" applyNumberFormat="1" applyFont="1" applyBorder="1" applyAlignment="1">
      <alignment horizontal="center"/>
    </xf>
    <xf numFmtId="10" fontId="33" fillId="0" borderId="0" xfId="25" applyNumberFormat="1" applyFont="1" applyBorder="1" applyAlignment="1">
      <alignment horizontal="center" wrapText="1"/>
    </xf>
    <xf numFmtId="0" fontId="33" fillId="0" borderId="4" xfId="0" applyFont="1" applyBorder="1" applyAlignment="1">
      <alignment horizontal="center"/>
    </xf>
    <xf numFmtId="1" fontId="33" fillId="0" borderId="4" xfId="25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wrapText="1"/>
    </xf>
    <xf numFmtId="39" fontId="10" fillId="0" borderId="43" xfId="15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wrapText="1"/>
    </xf>
    <xf numFmtId="39" fontId="10" fillId="0" borderId="26" xfId="15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right" wrapText="1"/>
    </xf>
    <xf numFmtId="39" fontId="9" fillId="0" borderId="26" xfId="15" applyNumberFormat="1" applyFont="1" applyFill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Fill="1" applyBorder="1" applyAlignment="1">
      <alignment/>
    </xf>
    <xf numFmtId="174" fontId="25" fillId="0" borderId="38" xfId="17" applyNumberFormat="1" applyFont="1" applyBorder="1" applyAlignment="1">
      <alignment horizontal="center"/>
    </xf>
    <xf numFmtId="0" fontId="22" fillId="0" borderId="0" xfId="24" applyFont="1" applyBorder="1" applyAlignment="1">
      <alignment horizontal="center"/>
      <protection/>
    </xf>
    <xf numFmtId="0" fontId="24" fillId="0" borderId="0" xfId="24" applyFont="1" applyBorder="1" applyAlignment="1">
      <alignment horizontal="center" vertical="top"/>
      <protection/>
    </xf>
    <xf numFmtId="0" fontId="25" fillId="0" borderId="34" xfId="24" applyFont="1" applyBorder="1" applyAlignment="1">
      <alignment horizontal="center" wrapText="1"/>
      <protection/>
    </xf>
    <xf numFmtId="0" fontId="2" fillId="0" borderId="36" xfId="24" applyBorder="1" applyAlignment="1">
      <alignment horizontal="center" wrapText="1"/>
      <protection/>
    </xf>
    <xf numFmtId="0" fontId="1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0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p_loss_reserves_06_rev5_16" xfId="21"/>
    <cellStyle name="Normal_Sheet1" xfId="22"/>
    <cellStyle name="Normal_Tbl_2004LossRSVratios" xfId="23"/>
    <cellStyle name="Normal_UEPRsvRatio200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8.421875" style="197" customWidth="1"/>
    <col min="2" max="2" width="28.8515625" style="182" customWidth="1"/>
    <col min="3" max="4" width="19.7109375" style="198" customWidth="1"/>
    <col min="5" max="5" width="19.7109375" style="182" customWidth="1"/>
    <col min="6" max="6" width="17.421875" style="182" bestFit="1" customWidth="1"/>
    <col min="7" max="7" width="13.421875" style="182" customWidth="1"/>
    <col min="8" max="8" width="9.28125" style="182" hidden="1" customWidth="1"/>
    <col min="9" max="11" width="12.7109375" style="182" hidden="1" customWidth="1"/>
    <col min="12" max="16384" width="9.140625" style="182" customWidth="1"/>
  </cols>
  <sheetData>
    <row r="1" spans="1:8" s="160" customFormat="1" ht="18" customHeight="1">
      <c r="A1" s="240" t="s">
        <v>172</v>
      </c>
      <c r="B1" s="240"/>
      <c r="C1" s="240"/>
      <c r="D1" s="240"/>
      <c r="E1" s="240"/>
      <c r="F1" s="240"/>
      <c r="G1" s="240"/>
      <c r="H1" s="159"/>
    </row>
    <row r="2" spans="1:8" s="160" customFormat="1" ht="18" customHeight="1">
      <c r="A2" s="241" t="s">
        <v>173</v>
      </c>
      <c r="B2" s="241"/>
      <c r="C2" s="241"/>
      <c r="D2" s="241"/>
      <c r="E2" s="241"/>
      <c r="F2" s="241"/>
      <c r="G2" s="241"/>
      <c r="H2" s="161"/>
    </row>
    <row r="3" spans="1:8" s="160" customFormat="1" ht="16.5" customHeight="1" thickBot="1">
      <c r="A3" s="159"/>
      <c r="B3" s="159"/>
      <c r="C3" s="159"/>
      <c r="D3" s="159"/>
      <c r="E3" s="159"/>
      <c r="F3" s="159"/>
      <c r="G3" s="159"/>
      <c r="H3" s="159"/>
    </row>
    <row r="4" spans="1:8" s="169" customFormat="1" ht="15" customHeight="1">
      <c r="A4" s="162"/>
      <c r="B4" s="164"/>
      <c r="C4" s="165" t="s">
        <v>174</v>
      </c>
      <c r="D4" s="165" t="s">
        <v>175</v>
      </c>
      <c r="E4" s="165" t="s">
        <v>176</v>
      </c>
      <c r="F4" s="166" t="s">
        <v>177</v>
      </c>
      <c r="G4" s="167" t="s">
        <v>178</v>
      </c>
      <c r="H4" s="168"/>
    </row>
    <row r="5" spans="1:8" s="176" customFormat="1" ht="15" customHeight="1" thickBot="1">
      <c r="A5" s="170" t="s">
        <v>179</v>
      </c>
      <c r="B5" s="171" t="s">
        <v>0</v>
      </c>
      <c r="C5" s="172" t="s">
        <v>180</v>
      </c>
      <c r="D5" s="172" t="s">
        <v>181</v>
      </c>
      <c r="E5" s="172" t="s">
        <v>181</v>
      </c>
      <c r="F5" s="173" t="s">
        <v>181</v>
      </c>
      <c r="G5" s="174" t="s">
        <v>15</v>
      </c>
      <c r="H5" s="175"/>
    </row>
    <row r="6" spans="1:7" ht="14.25" customHeight="1">
      <c r="A6" s="177" t="s">
        <v>76</v>
      </c>
      <c r="B6" s="178" t="s">
        <v>41</v>
      </c>
      <c r="C6" s="179">
        <v>1380353355</v>
      </c>
      <c r="D6" s="179">
        <v>698855521</v>
      </c>
      <c r="E6" s="179">
        <v>629936595</v>
      </c>
      <c r="F6" s="180">
        <f aca="true" t="shared" si="0" ref="F6:F53">(D6+E6)/2</f>
        <v>664396058</v>
      </c>
      <c r="G6" s="181">
        <f aca="true" t="shared" si="1" ref="G6:G30">F6/C6</f>
        <v>0.48132317394918056</v>
      </c>
    </row>
    <row r="7" spans="1:7" ht="14.25" customHeight="1">
      <c r="A7" s="183" t="s">
        <v>77</v>
      </c>
      <c r="B7" s="178" t="s">
        <v>42</v>
      </c>
      <c r="C7" s="179">
        <v>841878367</v>
      </c>
      <c r="D7" s="179">
        <v>438567043</v>
      </c>
      <c r="E7" s="179">
        <v>337850301</v>
      </c>
      <c r="F7" s="180">
        <f t="shared" si="0"/>
        <v>388208672</v>
      </c>
      <c r="G7" s="181">
        <f t="shared" si="1"/>
        <v>0.4611220423484287</v>
      </c>
    </row>
    <row r="8" spans="1:7" ht="15.75" customHeight="1" hidden="1">
      <c r="A8" s="183" t="s">
        <v>182</v>
      </c>
      <c r="B8" s="178" t="s">
        <v>119</v>
      </c>
      <c r="C8" s="179">
        <v>188531749</v>
      </c>
      <c r="D8" s="179">
        <v>21160986</v>
      </c>
      <c r="E8" s="179">
        <v>19780141</v>
      </c>
      <c r="F8" s="180">
        <f t="shared" si="0"/>
        <v>20470563.5</v>
      </c>
      <c r="G8" s="181">
        <f t="shared" si="1"/>
        <v>0.1085788659394445</v>
      </c>
    </row>
    <row r="9" spans="1:7" ht="15.75" customHeight="1" hidden="1">
      <c r="A9" s="183" t="s">
        <v>183</v>
      </c>
      <c r="B9" s="178" t="s">
        <v>120</v>
      </c>
      <c r="C9" s="179">
        <v>150668726</v>
      </c>
      <c r="D9" s="179">
        <v>80383411</v>
      </c>
      <c r="E9" s="179">
        <v>77147832</v>
      </c>
      <c r="F9" s="180">
        <f t="shared" si="0"/>
        <v>78765621.5</v>
      </c>
      <c r="G9" s="181">
        <f t="shared" si="1"/>
        <v>0.5227735283299602</v>
      </c>
    </row>
    <row r="10" spans="1:7" ht="14.25" customHeight="1">
      <c r="A10" s="184" t="s">
        <v>78</v>
      </c>
      <c r="B10" s="178" t="s">
        <v>43</v>
      </c>
      <c r="C10" s="179">
        <v>199840483</v>
      </c>
      <c r="D10" s="179">
        <v>96449265</v>
      </c>
      <c r="E10" s="179">
        <v>93152152</v>
      </c>
      <c r="F10" s="180">
        <f t="shared" si="0"/>
        <v>94800708.5</v>
      </c>
      <c r="G10" s="181">
        <f t="shared" si="1"/>
        <v>0.4743819023896174</v>
      </c>
    </row>
    <row r="11" spans="1:7" ht="14.25" customHeight="1">
      <c r="A11" s="185" t="s">
        <v>79</v>
      </c>
      <c r="B11" s="178" t="s">
        <v>44</v>
      </c>
      <c r="C11" s="179">
        <v>6600183379</v>
      </c>
      <c r="D11" s="179">
        <v>3278621085</v>
      </c>
      <c r="E11" s="179">
        <v>3401126371</v>
      </c>
      <c r="F11" s="180">
        <f t="shared" si="0"/>
        <v>3339873728</v>
      </c>
      <c r="G11" s="181">
        <f t="shared" si="1"/>
        <v>0.5060274141210342</v>
      </c>
    </row>
    <row r="12" spans="1:7" ht="14.25" customHeight="1">
      <c r="A12" s="185" t="s">
        <v>147</v>
      </c>
      <c r="B12" s="178" t="s">
        <v>146</v>
      </c>
      <c r="C12" s="179">
        <f>+C13+C14</f>
        <v>4703373731</v>
      </c>
      <c r="D12" s="179">
        <f>+D13+D14</f>
        <v>2300683281</v>
      </c>
      <c r="E12" s="179">
        <f>+E13+E14</f>
        <v>2308205896</v>
      </c>
      <c r="F12" s="180">
        <f t="shared" si="0"/>
        <v>2304444588.5</v>
      </c>
      <c r="G12" s="181">
        <f t="shared" si="1"/>
        <v>0.48995566167990745</v>
      </c>
    </row>
    <row r="13" spans="1:7" ht="14.25" customHeight="1">
      <c r="A13" s="185" t="s">
        <v>80</v>
      </c>
      <c r="B13" s="178" t="s">
        <v>45</v>
      </c>
      <c r="C13" s="179">
        <v>2754348566</v>
      </c>
      <c r="D13" s="179">
        <v>1363123841</v>
      </c>
      <c r="E13" s="179">
        <v>1345206902</v>
      </c>
      <c r="F13" s="180">
        <f t="shared" si="0"/>
        <v>1354165371.5</v>
      </c>
      <c r="G13" s="181">
        <f t="shared" si="1"/>
        <v>0.4916463327176434</v>
      </c>
    </row>
    <row r="14" spans="1:7" ht="14.25" customHeight="1">
      <c r="A14" s="185" t="s">
        <v>81</v>
      </c>
      <c r="B14" s="178" t="s">
        <v>46</v>
      </c>
      <c r="C14" s="179">
        <v>1949025165</v>
      </c>
      <c r="D14" s="179">
        <v>937559440</v>
      </c>
      <c r="E14" s="179">
        <v>962998994</v>
      </c>
      <c r="F14" s="180">
        <f t="shared" si="0"/>
        <v>950279217</v>
      </c>
      <c r="G14" s="181">
        <f t="shared" si="1"/>
        <v>0.4875664173376643</v>
      </c>
    </row>
    <row r="15" spans="1:7" ht="15.75" customHeight="1" hidden="1">
      <c r="A15" s="185" t="s">
        <v>82</v>
      </c>
      <c r="B15" s="178" t="s">
        <v>47</v>
      </c>
      <c r="C15" s="179">
        <v>431892712</v>
      </c>
      <c r="D15" s="179">
        <v>110018245</v>
      </c>
      <c r="E15" s="179">
        <v>63962425</v>
      </c>
      <c r="F15" s="180">
        <f t="shared" si="0"/>
        <v>86990335</v>
      </c>
      <c r="G15" s="181">
        <f t="shared" si="1"/>
        <v>0.20141653837400247</v>
      </c>
    </row>
    <row r="16" spans="1:7" ht="15.75" customHeight="1" hidden="1">
      <c r="A16" s="185" t="s">
        <v>83</v>
      </c>
      <c r="B16" s="178" t="s">
        <v>84</v>
      </c>
      <c r="C16" s="179">
        <v>295551916</v>
      </c>
      <c r="D16" s="179">
        <v>80863127</v>
      </c>
      <c r="E16" s="179">
        <v>82180761</v>
      </c>
      <c r="F16" s="180">
        <f t="shared" si="0"/>
        <v>81521944</v>
      </c>
      <c r="G16" s="181">
        <f t="shared" si="1"/>
        <v>0.27582952295934365</v>
      </c>
    </row>
    <row r="17" spans="1:11" ht="14.25" customHeight="1">
      <c r="A17" s="185" t="s">
        <v>85</v>
      </c>
      <c r="B17" s="178" t="s">
        <v>48</v>
      </c>
      <c r="C17" s="179">
        <v>2024927384</v>
      </c>
      <c r="D17" s="179">
        <v>772480566</v>
      </c>
      <c r="E17" s="179">
        <v>766602018</v>
      </c>
      <c r="F17" s="180">
        <f t="shared" si="0"/>
        <v>769541292</v>
      </c>
      <c r="G17" s="181">
        <f t="shared" si="1"/>
        <v>0.38003401903719825</v>
      </c>
      <c r="I17" s="186" t="s">
        <v>184</v>
      </c>
      <c r="J17" s="186"/>
      <c r="K17" s="186"/>
    </row>
    <row r="18" spans="1:11" ht="14.25" customHeight="1">
      <c r="A18" s="183">
        <v>10</v>
      </c>
      <c r="B18" s="178" t="s">
        <v>49</v>
      </c>
      <c r="C18" s="179">
        <v>230761438</v>
      </c>
      <c r="D18" s="179">
        <v>2077875461</v>
      </c>
      <c r="E18" s="179">
        <v>1957905915</v>
      </c>
      <c r="F18" s="180">
        <f t="shared" si="0"/>
        <v>2017890688</v>
      </c>
      <c r="G18" s="181">
        <f t="shared" si="1"/>
        <v>8.744488271042929</v>
      </c>
      <c r="I18" s="187" t="s">
        <v>185</v>
      </c>
      <c r="J18" s="187" t="s">
        <v>186</v>
      </c>
      <c r="K18" s="187" t="s">
        <v>187</v>
      </c>
    </row>
    <row r="19" spans="1:7" ht="14.25" customHeight="1">
      <c r="A19" s="183">
        <v>11</v>
      </c>
      <c r="B19" s="178" t="s">
        <v>50</v>
      </c>
      <c r="C19" s="179">
        <v>913780431</v>
      </c>
      <c r="D19" s="179">
        <v>365888536</v>
      </c>
      <c r="E19" s="179">
        <v>379312027</v>
      </c>
      <c r="F19" s="180">
        <f t="shared" si="0"/>
        <v>372600281.5</v>
      </c>
      <c r="G19" s="181">
        <f t="shared" si="1"/>
        <v>0.4077569062102185</v>
      </c>
    </row>
    <row r="20" spans="1:11" ht="14.25" customHeight="1">
      <c r="A20" s="183">
        <v>11.1</v>
      </c>
      <c r="B20" s="178" t="s">
        <v>188</v>
      </c>
      <c r="C20" s="179">
        <f>C19*(I20/(I20+I21))</f>
        <v>213006550.46077502</v>
      </c>
      <c r="D20" s="179">
        <f>D19*(J20/(J20+J21))</f>
        <v>93759947.12207496</v>
      </c>
      <c r="E20" s="179">
        <f>E19*(K20/(K20+K21))</f>
        <v>87936870.64171037</v>
      </c>
      <c r="F20" s="180">
        <f t="shared" si="0"/>
        <v>90848408.88189267</v>
      </c>
      <c r="G20" s="181">
        <f t="shared" si="1"/>
        <v>0.42650523509896626</v>
      </c>
      <c r="H20" s="188"/>
      <c r="I20" s="189">
        <v>2209808</v>
      </c>
      <c r="J20" s="190">
        <v>1198959</v>
      </c>
      <c r="K20" s="191">
        <v>1091354</v>
      </c>
    </row>
    <row r="21" spans="1:11" ht="14.25" customHeight="1">
      <c r="A21" s="183">
        <v>11.2</v>
      </c>
      <c r="B21" s="178" t="s">
        <v>189</v>
      </c>
      <c r="C21" s="179">
        <f>C19-C20</f>
        <v>700773880.539225</v>
      </c>
      <c r="D21" s="179">
        <f>D19-D20</f>
        <v>272128588.87792504</v>
      </c>
      <c r="E21" s="179">
        <f>E19-E20</f>
        <v>291375156.3582896</v>
      </c>
      <c r="F21" s="180">
        <f t="shared" si="0"/>
        <v>281751872.6181073</v>
      </c>
      <c r="G21" s="181">
        <f t="shared" si="1"/>
        <v>0.4020581823074049</v>
      </c>
      <c r="H21" s="192"/>
      <c r="I21" s="193">
        <v>7270085</v>
      </c>
      <c r="J21" s="194">
        <v>3479855</v>
      </c>
      <c r="K21" s="195">
        <v>3616156</v>
      </c>
    </row>
    <row r="22" spans="1:11" ht="14.25" customHeight="1">
      <c r="A22" s="183">
        <v>12</v>
      </c>
      <c r="B22" s="178" t="s">
        <v>51</v>
      </c>
      <c r="C22" s="179">
        <v>1099460095</v>
      </c>
      <c r="D22" s="179">
        <v>490395816</v>
      </c>
      <c r="E22" s="179">
        <v>517264110</v>
      </c>
      <c r="F22" s="180">
        <f t="shared" si="0"/>
        <v>503829963</v>
      </c>
      <c r="G22" s="181">
        <f t="shared" si="1"/>
        <v>0.4582521596656948</v>
      </c>
      <c r="I22" s="187" t="s">
        <v>185</v>
      </c>
      <c r="J22" s="187" t="s">
        <v>186</v>
      </c>
      <c r="K22" s="187" t="s">
        <v>187</v>
      </c>
    </row>
    <row r="23" spans="1:7" ht="15.75" customHeight="1" hidden="1">
      <c r="A23" s="183">
        <v>13</v>
      </c>
      <c r="B23" s="178" t="s">
        <v>121</v>
      </c>
      <c r="C23" s="179">
        <v>168911291</v>
      </c>
      <c r="D23" s="179">
        <v>154223435</v>
      </c>
      <c r="E23" s="179">
        <v>123489613</v>
      </c>
      <c r="F23" s="180">
        <f t="shared" si="0"/>
        <v>138856524</v>
      </c>
      <c r="G23" s="181">
        <f t="shared" si="1"/>
        <v>0.8220677444233139</v>
      </c>
    </row>
    <row r="24" spans="1:7" ht="15.75" customHeight="1" hidden="1">
      <c r="A24" s="183">
        <v>14</v>
      </c>
      <c r="B24" s="178" t="s">
        <v>122</v>
      </c>
      <c r="C24" s="179">
        <v>28874450</v>
      </c>
      <c r="D24" s="179">
        <v>1297147</v>
      </c>
      <c r="E24" s="179">
        <v>1536273</v>
      </c>
      <c r="F24" s="180">
        <f t="shared" si="0"/>
        <v>1416710</v>
      </c>
      <c r="G24" s="181">
        <f t="shared" si="1"/>
        <v>0.04906448434515636</v>
      </c>
    </row>
    <row r="25" spans="1:7" ht="15.75" customHeight="1" hidden="1">
      <c r="A25" s="183">
        <v>15.1</v>
      </c>
      <c r="B25" s="178" t="s">
        <v>123</v>
      </c>
      <c r="C25" s="179">
        <v>594033</v>
      </c>
      <c r="D25" s="179">
        <v>111908</v>
      </c>
      <c r="E25" s="179">
        <v>3061492</v>
      </c>
      <c r="F25" s="180">
        <f t="shared" si="0"/>
        <v>1586700</v>
      </c>
      <c r="G25" s="181">
        <f t="shared" si="1"/>
        <v>2.6710637287827446</v>
      </c>
    </row>
    <row r="26" spans="1:7" ht="15.75" customHeight="1" hidden="1">
      <c r="A26" s="183">
        <v>15.2</v>
      </c>
      <c r="B26" s="178" t="s">
        <v>128</v>
      </c>
      <c r="C26" s="179">
        <v>2764</v>
      </c>
      <c r="D26" s="179">
        <v>1069</v>
      </c>
      <c r="E26" s="179">
        <v>7</v>
      </c>
      <c r="F26" s="180">
        <f t="shared" si="0"/>
        <v>538</v>
      </c>
      <c r="G26" s="181">
        <f t="shared" si="1"/>
        <v>0.19464544138929088</v>
      </c>
    </row>
    <row r="27" spans="1:7" ht="15.75" customHeight="1" hidden="1">
      <c r="A27" s="183">
        <v>15.3</v>
      </c>
      <c r="B27" s="178" t="s">
        <v>129</v>
      </c>
      <c r="C27" s="179">
        <v>23037277</v>
      </c>
      <c r="D27" s="179">
        <v>478608221</v>
      </c>
      <c r="E27" s="179">
        <v>416045980</v>
      </c>
      <c r="F27" s="180">
        <f t="shared" si="0"/>
        <v>447327100.5</v>
      </c>
      <c r="G27" s="181">
        <f t="shared" si="1"/>
        <v>19.41753361302206</v>
      </c>
    </row>
    <row r="28" spans="1:7" ht="15.75" customHeight="1" hidden="1">
      <c r="A28" s="183">
        <v>15.4</v>
      </c>
      <c r="B28" s="178" t="s">
        <v>130</v>
      </c>
      <c r="C28" s="179">
        <v>9230669</v>
      </c>
      <c r="D28" s="179">
        <v>3335097</v>
      </c>
      <c r="E28" s="179">
        <v>3480897</v>
      </c>
      <c r="F28" s="180">
        <f t="shared" si="0"/>
        <v>3407997</v>
      </c>
      <c r="G28" s="181">
        <f t="shared" si="1"/>
        <v>0.3692036839366681</v>
      </c>
    </row>
    <row r="29" spans="1:7" ht="15.75" customHeight="1" hidden="1">
      <c r="A29" s="183">
        <v>15.5</v>
      </c>
      <c r="B29" s="178" t="s">
        <v>131</v>
      </c>
      <c r="C29" s="179">
        <v>11846679</v>
      </c>
      <c r="D29" s="179">
        <v>5257305</v>
      </c>
      <c r="E29" s="179">
        <v>1948767</v>
      </c>
      <c r="F29" s="180">
        <f t="shared" si="0"/>
        <v>3603036</v>
      </c>
      <c r="G29" s="181">
        <f t="shared" si="1"/>
        <v>0.30413890677716515</v>
      </c>
    </row>
    <row r="30" spans="1:7" ht="15.75" customHeight="1" hidden="1">
      <c r="A30" s="183">
        <v>15.6</v>
      </c>
      <c r="B30" s="178" t="s">
        <v>132</v>
      </c>
      <c r="C30" s="179">
        <v>-206</v>
      </c>
      <c r="D30" s="179">
        <v>267</v>
      </c>
      <c r="E30" s="179">
        <v>1727586</v>
      </c>
      <c r="F30" s="180">
        <f t="shared" si="0"/>
        <v>863926.5</v>
      </c>
      <c r="G30" s="181">
        <f t="shared" si="1"/>
        <v>-4193.8179611650485</v>
      </c>
    </row>
    <row r="31" spans="1:7" ht="15.75" customHeight="1" hidden="1">
      <c r="A31" s="183">
        <v>15.7</v>
      </c>
      <c r="B31" s="178" t="s">
        <v>133</v>
      </c>
      <c r="C31" s="179">
        <v>12722223</v>
      </c>
      <c r="D31" s="179">
        <v>1720340</v>
      </c>
      <c r="E31" s="179">
        <v>0</v>
      </c>
      <c r="F31" s="180">
        <f t="shared" si="0"/>
        <v>860170</v>
      </c>
      <c r="G31" s="181">
        <f>IF(C31=0,0,+F31/C31)</f>
        <v>0.06761161158706305</v>
      </c>
    </row>
    <row r="32" spans="1:7" ht="14.25" customHeight="1">
      <c r="A32" s="183">
        <v>16</v>
      </c>
      <c r="B32" s="178" t="s">
        <v>124</v>
      </c>
      <c r="C32" s="179">
        <v>9020252981</v>
      </c>
      <c r="D32" s="179">
        <v>1567540102</v>
      </c>
      <c r="E32" s="179">
        <v>1730987569</v>
      </c>
      <c r="F32" s="180">
        <f t="shared" si="0"/>
        <v>1649263835.5</v>
      </c>
      <c r="G32" s="181">
        <f aca="true" t="shared" si="2" ref="G32:G53">F32/C32</f>
        <v>0.1828400865224026</v>
      </c>
    </row>
    <row r="33" spans="1:7" ht="14.25" customHeight="1">
      <c r="A33" s="183">
        <v>17</v>
      </c>
      <c r="B33" s="178" t="s">
        <v>52</v>
      </c>
      <c r="C33" s="179">
        <v>7351519659</v>
      </c>
      <c r="D33" s="179">
        <v>3799872721</v>
      </c>
      <c r="E33" s="179">
        <v>3822021078</v>
      </c>
      <c r="F33" s="180">
        <f t="shared" si="0"/>
        <v>3810946899.5</v>
      </c>
      <c r="G33" s="181">
        <f t="shared" si="2"/>
        <v>0.5183889965980706</v>
      </c>
    </row>
    <row r="34" spans="1:11" ht="14.25" customHeight="1">
      <c r="A34" s="183">
        <v>17.1</v>
      </c>
      <c r="B34" s="178" t="s">
        <v>190</v>
      </c>
      <c r="C34" s="179">
        <f>C33*(I34/(I34+I35))</f>
        <v>4723561556.161525</v>
      </c>
      <c r="D34" s="179">
        <f>D33*(J34/(J34+J35))</f>
        <v>2395051635.5431786</v>
      </c>
      <c r="E34" s="179">
        <f>E33*(K34/(K34+K35))</f>
        <v>2384626210.915865</v>
      </c>
      <c r="F34" s="180">
        <f t="shared" si="0"/>
        <v>2389838923.2295218</v>
      </c>
      <c r="G34" s="181">
        <f t="shared" si="2"/>
        <v>0.5059400401191257</v>
      </c>
      <c r="H34" s="188"/>
      <c r="I34" s="189">
        <v>26386737</v>
      </c>
      <c r="J34" s="190">
        <v>14712446</v>
      </c>
      <c r="K34" s="191">
        <v>14554089</v>
      </c>
    </row>
    <row r="35" spans="1:11" ht="14.25" customHeight="1">
      <c r="A35" s="183">
        <v>17.2</v>
      </c>
      <c r="B35" s="178" t="s">
        <v>191</v>
      </c>
      <c r="C35" s="179">
        <f>C33-C34</f>
        <v>2627958102.838475</v>
      </c>
      <c r="D35" s="179">
        <f>D33-D34</f>
        <v>1404821085.4568214</v>
      </c>
      <c r="E35" s="179">
        <f>E33-E34</f>
        <v>1437394867.084135</v>
      </c>
      <c r="F35" s="180">
        <f t="shared" si="0"/>
        <v>1421107976.2704782</v>
      </c>
      <c r="G35" s="181">
        <f t="shared" si="2"/>
        <v>0.5407650809712415</v>
      </c>
      <c r="H35" s="192"/>
      <c r="I35" s="193">
        <v>14680287</v>
      </c>
      <c r="J35" s="194">
        <v>8629607</v>
      </c>
      <c r="K35" s="195">
        <v>8772852</v>
      </c>
    </row>
    <row r="36" spans="1:7" ht="14.25" customHeight="1">
      <c r="A36" s="183">
        <v>18</v>
      </c>
      <c r="B36" s="178" t="s">
        <v>53</v>
      </c>
      <c r="C36" s="179">
        <v>654218696</v>
      </c>
      <c r="D36" s="179">
        <v>318559301</v>
      </c>
      <c r="E36" s="179">
        <v>378129307</v>
      </c>
      <c r="F36" s="180">
        <f t="shared" si="0"/>
        <v>348344304</v>
      </c>
      <c r="G36" s="181">
        <f t="shared" si="2"/>
        <v>0.5324584976397556</v>
      </c>
    </row>
    <row r="37" spans="1:11" ht="14.25" customHeight="1">
      <c r="A37" s="183">
        <v>18.1</v>
      </c>
      <c r="B37" s="178" t="s">
        <v>192</v>
      </c>
      <c r="C37" s="179">
        <f>C36*(I37/(I37+I38))</f>
        <v>554690167.9550532</v>
      </c>
      <c r="D37" s="179">
        <f>D36*(J37/(J37+J38))</f>
        <v>269832747.3560824</v>
      </c>
      <c r="E37" s="179">
        <f>E36*(K37/(K37+K38))</f>
        <v>327592245.3700776</v>
      </c>
      <c r="F37" s="180">
        <f t="shared" si="0"/>
        <v>298712496.36308</v>
      </c>
      <c r="G37" s="181">
        <f t="shared" si="2"/>
        <v>0.5385213469067381</v>
      </c>
      <c r="H37" s="188"/>
      <c r="I37" s="189">
        <v>2957390</v>
      </c>
      <c r="J37" s="190">
        <v>1215546</v>
      </c>
      <c r="K37" s="191">
        <v>1402188</v>
      </c>
    </row>
    <row r="38" spans="1:11" ht="14.25" customHeight="1">
      <c r="A38" s="183">
        <v>18.2</v>
      </c>
      <c r="B38" s="178" t="s">
        <v>193</v>
      </c>
      <c r="C38" s="179">
        <f>C36-C37</f>
        <v>99528528.04494679</v>
      </c>
      <c r="D38" s="179">
        <f>D36-D37</f>
        <v>48726553.64391762</v>
      </c>
      <c r="E38" s="179">
        <f>E36-E37</f>
        <v>50537061.62992239</v>
      </c>
      <c r="F38" s="180">
        <f t="shared" si="0"/>
        <v>49631807.636920005</v>
      </c>
      <c r="G38" s="181">
        <f t="shared" si="2"/>
        <v>0.49866916161471236</v>
      </c>
      <c r="H38" s="180"/>
      <c r="I38" s="193">
        <v>530647</v>
      </c>
      <c r="J38" s="194">
        <v>219504</v>
      </c>
      <c r="K38" s="195">
        <v>216313</v>
      </c>
    </row>
    <row r="39" spans="1:7" ht="15.75" customHeight="1" hidden="1">
      <c r="A39" s="183">
        <v>19.1</v>
      </c>
      <c r="B39" s="178" t="s">
        <v>126</v>
      </c>
      <c r="C39" s="179">
        <v>131540122</v>
      </c>
      <c r="D39" s="179">
        <v>28959830</v>
      </c>
      <c r="E39" s="179">
        <v>16527763</v>
      </c>
      <c r="F39" s="180">
        <f t="shared" si="0"/>
        <v>22743796.5</v>
      </c>
      <c r="G39" s="181">
        <f t="shared" si="2"/>
        <v>0.17290387262982773</v>
      </c>
    </row>
    <row r="40" spans="1:7" ht="14.25" customHeight="1">
      <c r="A40" s="183">
        <v>19.2</v>
      </c>
      <c r="B40" s="178" t="s">
        <v>54</v>
      </c>
      <c r="C40" s="179">
        <v>11099035320</v>
      </c>
      <c r="D40" s="179">
        <v>3605617594</v>
      </c>
      <c r="E40" s="179">
        <v>3546923598</v>
      </c>
      <c r="F40" s="180">
        <f t="shared" si="0"/>
        <v>3576270596</v>
      </c>
      <c r="G40" s="181">
        <f t="shared" si="2"/>
        <v>0.3222145432365378</v>
      </c>
    </row>
    <row r="41" spans="1:7" ht="15.75" customHeight="1" hidden="1">
      <c r="A41" s="183">
        <v>19.3</v>
      </c>
      <c r="B41" s="178" t="s">
        <v>194</v>
      </c>
      <c r="C41" s="179">
        <v>2123481</v>
      </c>
      <c r="D41" s="179">
        <v>885076</v>
      </c>
      <c r="E41" s="179">
        <v>806724</v>
      </c>
      <c r="F41" s="180">
        <f t="shared" si="0"/>
        <v>845900</v>
      </c>
      <c r="G41" s="181">
        <f t="shared" si="2"/>
        <v>0.3983553420068275</v>
      </c>
    </row>
    <row r="42" spans="1:9" ht="14.25" customHeight="1">
      <c r="A42" s="183">
        <v>19.4</v>
      </c>
      <c r="B42" s="178" t="s">
        <v>55</v>
      </c>
      <c r="C42" s="179">
        <v>2321704234</v>
      </c>
      <c r="D42" s="179">
        <v>996413753</v>
      </c>
      <c r="E42" s="179">
        <v>1033275560</v>
      </c>
      <c r="F42" s="180">
        <f t="shared" si="0"/>
        <v>1014844656.5</v>
      </c>
      <c r="G42" s="181">
        <f t="shared" si="2"/>
        <v>0.43711194631865413</v>
      </c>
      <c r="I42" s="169" t="s">
        <v>195</v>
      </c>
    </row>
    <row r="43" spans="1:9" ht="14.25" customHeight="1">
      <c r="A43" s="183">
        <v>21.1</v>
      </c>
      <c r="B43" s="178" t="s">
        <v>56</v>
      </c>
      <c r="C43" s="179">
        <v>8996488075</v>
      </c>
      <c r="D43" s="179">
        <v>2956438271</v>
      </c>
      <c r="E43" s="179">
        <v>2920698188</v>
      </c>
      <c r="F43" s="180">
        <f t="shared" si="0"/>
        <v>2938568229.5</v>
      </c>
      <c r="G43" s="181">
        <f t="shared" si="2"/>
        <v>0.3266350385842089</v>
      </c>
      <c r="I43" s="196" t="s">
        <v>196</v>
      </c>
    </row>
    <row r="44" spans="1:9" ht="14.25" customHeight="1">
      <c r="A44" s="183">
        <v>21.2</v>
      </c>
      <c r="B44" s="178" t="s">
        <v>57</v>
      </c>
      <c r="C44" s="179">
        <v>786070604</v>
      </c>
      <c r="D44" s="179">
        <v>380976344</v>
      </c>
      <c r="E44" s="179">
        <v>400170184</v>
      </c>
      <c r="F44" s="180">
        <f t="shared" si="0"/>
        <v>390573264</v>
      </c>
      <c r="G44" s="181">
        <f t="shared" si="2"/>
        <v>0.49686791747780457</v>
      </c>
      <c r="I44" s="196" t="s">
        <v>197</v>
      </c>
    </row>
    <row r="45" spans="1:9" ht="14.25" customHeight="1">
      <c r="A45" s="183">
        <v>22</v>
      </c>
      <c r="B45" s="178" t="s">
        <v>58</v>
      </c>
      <c r="C45" s="179">
        <v>229068999</v>
      </c>
      <c r="D45" s="179">
        <v>80988104</v>
      </c>
      <c r="E45" s="179">
        <v>86403636</v>
      </c>
      <c r="F45" s="180">
        <f t="shared" si="0"/>
        <v>83695870</v>
      </c>
      <c r="G45" s="181">
        <f t="shared" si="2"/>
        <v>0.3653740591934049</v>
      </c>
      <c r="I45" s="196" t="s">
        <v>198</v>
      </c>
    </row>
    <row r="46" spans="1:7" ht="14.25" customHeight="1">
      <c r="A46" s="183">
        <v>23</v>
      </c>
      <c r="B46" s="178" t="s">
        <v>59</v>
      </c>
      <c r="C46" s="179">
        <v>128201806</v>
      </c>
      <c r="D46" s="179">
        <v>69936644</v>
      </c>
      <c r="E46" s="179">
        <v>71390163</v>
      </c>
      <c r="F46" s="180">
        <f t="shared" si="0"/>
        <v>70663403.5</v>
      </c>
      <c r="G46" s="181">
        <f t="shared" si="2"/>
        <v>0.5511888303663991</v>
      </c>
    </row>
    <row r="47" spans="1:7" ht="14.25" customHeight="1">
      <c r="A47" s="183">
        <v>24</v>
      </c>
      <c r="B47" s="178" t="s">
        <v>60</v>
      </c>
      <c r="C47" s="179">
        <v>722766804</v>
      </c>
      <c r="D47" s="179">
        <v>410167734</v>
      </c>
      <c r="E47" s="179">
        <v>396585794</v>
      </c>
      <c r="F47" s="180">
        <f t="shared" si="0"/>
        <v>403376764</v>
      </c>
      <c r="G47" s="181">
        <f t="shared" si="2"/>
        <v>0.558100844930338</v>
      </c>
    </row>
    <row r="48" spans="1:7" ht="14.25" customHeight="1">
      <c r="A48" s="183">
        <v>26</v>
      </c>
      <c r="B48" s="178" t="s">
        <v>61</v>
      </c>
      <c r="C48" s="179">
        <v>19354196</v>
      </c>
      <c r="D48" s="179">
        <v>9885425</v>
      </c>
      <c r="E48" s="179">
        <v>9566298</v>
      </c>
      <c r="F48" s="180">
        <f t="shared" si="0"/>
        <v>9725861.5</v>
      </c>
      <c r="G48" s="181">
        <f t="shared" si="2"/>
        <v>0.5025195311652315</v>
      </c>
    </row>
    <row r="49" spans="1:7" ht="14.25" customHeight="1">
      <c r="A49" s="183">
        <v>27</v>
      </c>
      <c r="B49" s="178" t="s">
        <v>62</v>
      </c>
      <c r="C49" s="179">
        <v>105480727</v>
      </c>
      <c r="D49" s="179">
        <v>49736670</v>
      </c>
      <c r="E49" s="179">
        <v>49386437</v>
      </c>
      <c r="F49" s="180">
        <f t="shared" si="0"/>
        <v>49561553.5</v>
      </c>
      <c r="G49" s="181">
        <f t="shared" si="2"/>
        <v>0.4698635941331728</v>
      </c>
    </row>
    <row r="50" spans="1:7" ht="14.25" customHeight="1">
      <c r="A50" s="183">
        <v>28</v>
      </c>
      <c r="B50" s="178" t="s">
        <v>63</v>
      </c>
      <c r="C50" s="179">
        <v>106022665</v>
      </c>
      <c r="D50" s="179">
        <v>49361019</v>
      </c>
      <c r="E50" s="179">
        <v>42755599</v>
      </c>
      <c r="F50" s="180">
        <f t="shared" si="0"/>
        <v>46058309</v>
      </c>
      <c r="G50" s="181">
        <f t="shared" si="2"/>
        <v>0.4344194611595549</v>
      </c>
    </row>
    <row r="51" spans="1:7" ht="14.25" customHeight="1">
      <c r="A51" s="183">
        <v>33</v>
      </c>
      <c r="B51" s="178" t="s">
        <v>64</v>
      </c>
      <c r="C51" s="179">
        <v>305668614</v>
      </c>
      <c r="D51" s="179">
        <v>380030554</v>
      </c>
      <c r="E51" s="179">
        <v>379832475</v>
      </c>
      <c r="F51" s="180">
        <f t="shared" si="0"/>
        <v>379931514.5</v>
      </c>
      <c r="G51" s="181">
        <f t="shared" si="2"/>
        <v>1.2429523251608685</v>
      </c>
    </row>
    <row r="52" spans="1:7" ht="15.75" customHeight="1" hidden="1">
      <c r="A52" s="183">
        <v>34</v>
      </c>
      <c r="B52" s="178" t="s">
        <v>65</v>
      </c>
      <c r="C52" s="179">
        <v>61295939933</v>
      </c>
      <c r="D52" s="179">
        <v>26162166267</v>
      </c>
      <c r="E52" s="179">
        <v>26071177487</v>
      </c>
      <c r="F52" s="180">
        <f t="shared" si="0"/>
        <v>26116671877</v>
      </c>
      <c r="G52" s="181">
        <f t="shared" si="2"/>
        <v>0.4260750696628036</v>
      </c>
    </row>
    <row r="53" spans="1:7" ht="14.25" customHeight="1">
      <c r="A53" s="183"/>
      <c r="B53" s="178" t="s">
        <v>65</v>
      </c>
      <c r="C53" s="179">
        <f>+C6+C7+C10+C11+C13+C14+C17+C18+C20+C21+C22+C32+C34+C35+C37+C38+C40+C42+C43+C44+C45+C46+C47+C48+C49+C50+C51</f>
        <v>59840412043</v>
      </c>
      <c r="D53" s="179">
        <f>+D6+D7+D10+D11+D13+D14+D17+D18+D20+D21+D22+D32+D34+D35+D37+D38+D40+D42+D43+D44+D45+D46+D47+D48+D49+D50+D51</f>
        <v>25195340810</v>
      </c>
      <c r="E53" s="179">
        <f>+E6+E7+E10+E11+E13+E14+E17+E18+E20+E21+E22+E32+E34+E35+E37+E38+E40+E42+E43+E44+E45+E46+E47+E48+E49+E50+E51</f>
        <v>25259481271</v>
      </c>
      <c r="F53" s="180">
        <f t="shared" si="0"/>
        <v>25227411040.5</v>
      </c>
      <c r="G53" s="181">
        <f t="shared" si="2"/>
        <v>0.4215781639734055</v>
      </c>
    </row>
    <row r="54" ht="15.75">
      <c r="E54" s="199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- 1/30/2009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8.421875" style="197" customWidth="1"/>
    <col min="2" max="2" width="44.57421875" style="182" customWidth="1"/>
    <col min="3" max="4" width="19.7109375" style="198" customWidth="1"/>
    <col min="5" max="5" width="19.140625" style="198" customWidth="1"/>
    <col min="6" max="16384" width="9.140625" style="182" customWidth="1"/>
  </cols>
  <sheetData>
    <row r="1" spans="1:5" s="160" customFormat="1" ht="27.75" customHeight="1">
      <c r="A1" s="240" t="s">
        <v>214</v>
      </c>
      <c r="B1" s="240"/>
      <c r="C1" s="240"/>
      <c r="D1" s="240"/>
      <c r="E1" s="240"/>
    </row>
    <row r="2" spans="1:5" s="160" customFormat="1" ht="13.5" customHeight="1">
      <c r="A2" s="159"/>
      <c r="B2" s="159"/>
      <c r="C2" s="159"/>
      <c r="D2" s="159"/>
      <c r="E2" s="159"/>
    </row>
    <row r="3" spans="1:5" s="160" customFormat="1" ht="15" customHeight="1" thickBot="1">
      <c r="A3" s="159"/>
      <c r="B3" s="159"/>
      <c r="C3" s="159"/>
      <c r="D3" s="159"/>
      <c r="E3" s="159"/>
    </row>
    <row r="4" spans="1:5" s="169" customFormat="1" ht="17.25" customHeight="1">
      <c r="A4" s="162"/>
      <c r="B4" s="164"/>
      <c r="C4" s="167" t="s">
        <v>215</v>
      </c>
      <c r="D4" s="167" t="s">
        <v>216</v>
      </c>
      <c r="E4" s="242" t="s">
        <v>217</v>
      </c>
    </row>
    <row r="5" spans="1:5" s="176" customFormat="1" ht="17.25" customHeight="1" thickBot="1">
      <c r="A5" s="170" t="s">
        <v>179</v>
      </c>
      <c r="B5" s="171" t="s">
        <v>0</v>
      </c>
      <c r="C5" s="174" t="s">
        <v>15</v>
      </c>
      <c r="D5" s="174" t="s">
        <v>15</v>
      </c>
      <c r="E5" s="243"/>
    </row>
    <row r="6" spans="1:5" ht="13.5" customHeight="1">
      <c r="A6" s="177" t="s">
        <v>76</v>
      </c>
      <c r="B6" s="178" t="s">
        <v>41</v>
      </c>
      <c r="C6" s="181">
        <v>0.48132317394918056</v>
      </c>
      <c r="D6" s="181">
        <v>0.4861573843219638</v>
      </c>
      <c r="E6" s="239">
        <f aca="true" t="shared" si="0" ref="E6:E53">+C6-D6</f>
        <v>-0.004834210372783254</v>
      </c>
    </row>
    <row r="7" spans="1:5" ht="13.5" customHeight="1">
      <c r="A7" s="183" t="s">
        <v>77</v>
      </c>
      <c r="B7" s="178" t="s">
        <v>42</v>
      </c>
      <c r="C7" s="181">
        <v>0.4611220423484287</v>
      </c>
      <c r="D7" s="181">
        <v>0.4642868864874687</v>
      </c>
      <c r="E7" s="239">
        <f t="shared" si="0"/>
        <v>-0.0031648441390400017</v>
      </c>
    </row>
    <row r="8" spans="1:5" ht="13.5" customHeight="1" hidden="1">
      <c r="A8" s="183" t="s">
        <v>182</v>
      </c>
      <c r="B8" s="178" t="s">
        <v>119</v>
      </c>
      <c r="C8" s="181">
        <v>0.1085788659394445</v>
      </c>
      <c r="D8" s="181">
        <v>0.11403082659475346</v>
      </c>
      <c r="E8" s="239">
        <f t="shared" si="0"/>
        <v>-0.005451960655308952</v>
      </c>
    </row>
    <row r="9" spans="1:5" ht="13.5" customHeight="1" hidden="1">
      <c r="A9" s="183" t="s">
        <v>183</v>
      </c>
      <c r="B9" s="178" t="s">
        <v>120</v>
      </c>
      <c r="C9" s="181">
        <v>0.5227735283299602</v>
      </c>
      <c r="D9" s="181">
        <v>0.5187238627993247</v>
      </c>
      <c r="E9" s="239">
        <f t="shared" si="0"/>
        <v>0.00404966553063546</v>
      </c>
    </row>
    <row r="10" spans="1:5" ht="13.5" customHeight="1">
      <c r="A10" s="184" t="s">
        <v>78</v>
      </c>
      <c r="B10" s="178" t="s">
        <v>43</v>
      </c>
      <c r="C10" s="181">
        <v>0.4743819023896174</v>
      </c>
      <c r="D10" s="181">
        <v>0.47768696982538034</v>
      </c>
      <c r="E10" s="239">
        <f t="shared" si="0"/>
        <v>-0.0033050674357629206</v>
      </c>
    </row>
    <row r="11" spans="1:5" ht="13.5" customHeight="1">
      <c r="A11" s="185" t="s">
        <v>79</v>
      </c>
      <c r="B11" s="178" t="s">
        <v>44</v>
      </c>
      <c r="C11" s="181">
        <v>0.5060274141210342</v>
      </c>
      <c r="D11" s="181">
        <v>0.5147105895409406</v>
      </c>
      <c r="E11" s="239">
        <f t="shared" si="0"/>
        <v>-0.008683175419906375</v>
      </c>
    </row>
    <row r="12" spans="1:5" ht="13.5" customHeight="1">
      <c r="A12" s="185" t="s">
        <v>147</v>
      </c>
      <c r="B12" s="178" t="s">
        <v>146</v>
      </c>
      <c r="C12" s="181">
        <v>0.48995566167990745</v>
      </c>
      <c r="D12" s="181">
        <v>0.48686348606377255</v>
      </c>
      <c r="E12" s="239">
        <f t="shared" si="0"/>
        <v>0.0030921756161348957</v>
      </c>
    </row>
    <row r="13" spans="1:5" ht="13.5" customHeight="1">
      <c r="A13" s="185" t="s">
        <v>80</v>
      </c>
      <c r="B13" s="178" t="s">
        <v>45</v>
      </c>
      <c r="C13" s="181">
        <v>0.4916463327176434</v>
      </c>
      <c r="D13" s="181">
        <v>0.4951482777092229</v>
      </c>
      <c r="E13" s="239">
        <f t="shared" si="0"/>
        <v>-0.0035019449915794643</v>
      </c>
    </row>
    <row r="14" spans="1:5" ht="13.5" customHeight="1">
      <c r="A14" s="185" t="s">
        <v>81</v>
      </c>
      <c r="B14" s="178" t="s">
        <v>46</v>
      </c>
      <c r="C14" s="181">
        <v>0.4875664173376643</v>
      </c>
      <c r="D14" s="181">
        <v>0.47557212234791896</v>
      </c>
      <c r="E14" s="239">
        <f t="shared" si="0"/>
        <v>0.011994294989745358</v>
      </c>
    </row>
    <row r="15" spans="1:5" ht="13.5" customHeight="1" hidden="1">
      <c r="A15" s="185" t="s">
        <v>82</v>
      </c>
      <c r="B15" s="178" t="s">
        <v>47</v>
      </c>
      <c r="C15" s="181">
        <v>0.20141653837400247</v>
      </c>
      <c r="D15" s="181">
        <v>0.15244748314020398</v>
      </c>
      <c r="E15" s="239">
        <f t="shared" si="0"/>
        <v>0.04896905523379849</v>
      </c>
    </row>
    <row r="16" spans="1:5" ht="13.5" customHeight="1" hidden="1">
      <c r="A16" s="185" t="s">
        <v>83</v>
      </c>
      <c r="B16" s="178" t="s">
        <v>84</v>
      </c>
      <c r="C16" s="181">
        <v>0.27582952295934365</v>
      </c>
      <c r="D16" s="181">
        <v>0.27376190035759423</v>
      </c>
      <c r="E16" s="239">
        <f t="shared" si="0"/>
        <v>0.0020676226017494193</v>
      </c>
    </row>
    <row r="17" spans="1:5" ht="13.5" customHeight="1">
      <c r="A17" s="185" t="s">
        <v>85</v>
      </c>
      <c r="B17" s="178" t="s">
        <v>48</v>
      </c>
      <c r="C17" s="181">
        <v>0.38003401903719825</v>
      </c>
      <c r="D17" s="181">
        <v>0.388415168053761</v>
      </c>
      <c r="E17" s="239">
        <f t="shared" si="0"/>
        <v>-0.008381149016562728</v>
      </c>
    </row>
    <row r="18" spans="1:5" ht="13.5" customHeight="1">
      <c r="A18" s="183">
        <v>10</v>
      </c>
      <c r="B18" s="178" t="s">
        <v>49</v>
      </c>
      <c r="C18" s="181">
        <v>8.744488271042929</v>
      </c>
      <c r="D18" s="181">
        <v>9.810109935969995</v>
      </c>
      <c r="E18" s="239">
        <f t="shared" si="0"/>
        <v>-1.0656216649270664</v>
      </c>
    </row>
    <row r="19" spans="1:5" ht="13.5" customHeight="1">
      <c r="A19" s="183">
        <v>11</v>
      </c>
      <c r="B19" s="178" t="s">
        <v>50</v>
      </c>
      <c r="C19" s="181">
        <v>0.4077569062102185</v>
      </c>
      <c r="D19" s="181">
        <v>0.3776081026144374</v>
      </c>
      <c r="E19" s="239">
        <f t="shared" si="0"/>
        <v>0.030148803595781093</v>
      </c>
    </row>
    <row r="20" spans="1:5" ht="13.5" customHeight="1">
      <c r="A20" s="183">
        <v>11.1</v>
      </c>
      <c r="B20" s="178" t="s">
        <v>188</v>
      </c>
      <c r="C20" s="181">
        <v>0.42650523509896626</v>
      </c>
      <c r="D20" s="181">
        <v>0.35098809523695523</v>
      </c>
      <c r="E20" s="239">
        <f t="shared" si="0"/>
        <v>0.07551713986201103</v>
      </c>
    </row>
    <row r="21" spans="1:5" ht="13.5" customHeight="1">
      <c r="A21" s="183">
        <v>11.2</v>
      </c>
      <c r="B21" s="178" t="s">
        <v>189</v>
      </c>
      <c r="C21" s="181">
        <v>0.4020581823074049</v>
      </c>
      <c r="D21" s="181">
        <v>0.3859361498970375</v>
      </c>
      <c r="E21" s="239">
        <f t="shared" si="0"/>
        <v>0.016122032410367415</v>
      </c>
    </row>
    <row r="22" spans="1:5" ht="13.5" customHeight="1">
      <c r="A22" s="183">
        <v>12</v>
      </c>
      <c r="B22" s="178" t="s">
        <v>51</v>
      </c>
      <c r="C22" s="181">
        <v>0.4582521596656948</v>
      </c>
      <c r="D22" s="181">
        <v>0.49158402573748344</v>
      </c>
      <c r="E22" s="239">
        <f t="shared" si="0"/>
        <v>-0.03333186607178862</v>
      </c>
    </row>
    <row r="23" spans="1:5" ht="13.5" customHeight="1" hidden="1">
      <c r="A23" s="183">
        <v>13</v>
      </c>
      <c r="B23" s="178" t="s">
        <v>121</v>
      </c>
      <c r="C23" s="181">
        <v>0.8220677444233139</v>
      </c>
      <c r="D23" s="181">
        <v>0.7211852669207961</v>
      </c>
      <c r="E23" s="239">
        <f t="shared" si="0"/>
        <v>0.10088247750251778</v>
      </c>
    </row>
    <row r="24" spans="1:5" ht="13.5" customHeight="1" hidden="1">
      <c r="A24" s="183">
        <v>14</v>
      </c>
      <c r="B24" s="178" t="s">
        <v>122</v>
      </c>
      <c r="C24" s="181">
        <v>0.04906448434515636</v>
      </c>
      <c r="D24" s="181">
        <v>0.0647863919472911</v>
      </c>
      <c r="E24" s="239">
        <f t="shared" si="0"/>
        <v>-0.015721907602134745</v>
      </c>
    </row>
    <row r="25" spans="1:5" ht="13.5" customHeight="1" hidden="1">
      <c r="A25" s="183">
        <v>15.1</v>
      </c>
      <c r="B25" s="178" t="s">
        <v>123</v>
      </c>
      <c r="C25" s="181">
        <v>2.6710637287827446</v>
      </c>
      <c r="D25" s="181">
        <v>0.9767975704566314</v>
      </c>
      <c r="E25" s="239">
        <f t="shared" si="0"/>
        <v>1.6942661583261132</v>
      </c>
    </row>
    <row r="26" spans="1:5" ht="13.5" customHeight="1" hidden="1">
      <c r="A26" s="183">
        <v>15.2</v>
      </c>
      <c r="B26" s="178" t="s">
        <v>128</v>
      </c>
      <c r="C26" s="181">
        <v>0.19464544138929088</v>
      </c>
      <c r="D26" s="181">
        <v>0.01504035216434336</v>
      </c>
      <c r="E26" s="239">
        <f t="shared" si="0"/>
        <v>0.17960508922494753</v>
      </c>
    </row>
    <row r="27" spans="1:5" ht="13.5" customHeight="1" hidden="1">
      <c r="A27" s="183">
        <v>15.3</v>
      </c>
      <c r="B27" s="178" t="s">
        <v>129</v>
      </c>
      <c r="C27" s="181">
        <v>19.41753361302206</v>
      </c>
      <c r="D27" s="181">
        <v>17.21233479468335</v>
      </c>
      <c r="E27" s="239">
        <f t="shared" si="0"/>
        <v>2.205198818338708</v>
      </c>
    </row>
    <row r="28" spans="1:5" ht="13.5" customHeight="1" hidden="1">
      <c r="A28" s="183">
        <v>15.4</v>
      </c>
      <c r="B28" s="178" t="s">
        <v>130</v>
      </c>
      <c r="C28" s="181">
        <v>0.3692036839366681</v>
      </c>
      <c r="D28" s="181">
        <v>0.3574705115285416</v>
      </c>
      <c r="E28" s="239">
        <f t="shared" si="0"/>
        <v>0.011733172408126491</v>
      </c>
    </row>
    <row r="29" spans="1:5" ht="13.5" customHeight="1" hidden="1">
      <c r="A29" s="183">
        <v>15.5</v>
      </c>
      <c r="B29" s="178" t="s">
        <v>131</v>
      </c>
      <c r="C29" s="181">
        <v>0.30413890677716515</v>
      </c>
      <c r="D29" s="181">
        <v>0.19963852063336196</v>
      </c>
      <c r="E29" s="239">
        <f t="shared" si="0"/>
        <v>0.10450038614380319</v>
      </c>
    </row>
    <row r="30" spans="1:5" ht="13.5" customHeight="1" hidden="1">
      <c r="A30" s="183">
        <v>15.6</v>
      </c>
      <c r="B30" s="178" t="s">
        <v>132</v>
      </c>
      <c r="C30" s="181">
        <v>-4193.8179611650485</v>
      </c>
      <c r="D30" s="181">
        <v>0.30675016173897185</v>
      </c>
      <c r="E30" s="239">
        <f t="shared" si="0"/>
        <v>-4194.124711326787</v>
      </c>
    </row>
    <row r="31" spans="1:5" ht="13.5" customHeight="1" hidden="1">
      <c r="A31" s="183">
        <v>15.7</v>
      </c>
      <c r="B31" s="178" t="s">
        <v>133</v>
      </c>
      <c r="C31" s="181">
        <v>0.06761161158706305</v>
      </c>
      <c r="D31" s="181">
        <v>0</v>
      </c>
      <c r="E31" s="239">
        <f t="shared" si="0"/>
        <v>0.06761161158706305</v>
      </c>
    </row>
    <row r="32" spans="1:5" ht="13.5" customHeight="1">
      <c r="A32" s="183">
        <v>16</v>
      </c>
      <c r="B32" s="178" t="s">
        <v>124</v>
      </c>
      <c r="C32" s="181">
        <v>0.1828400865224026</v>
      </c>
      <c r="D32" s="181">
        <v>0.1667120710542563</v>
      </c>
      <c r="E32" s="239">
        <f t="shared" si="0"/>
        <v>0.016128015468146295</v>
      </c>
    </row>
    <row r="33" spans="1:5" ht="13.5" customHeight="1">
      <c r="A33" s="183">
        <v>17</v>
      </c>
      <c r="B33" s="178" t="s">
        <v>52</v>
      </c>
      <c r="C33" s="181">
        <v>0.5183889965980706</v>
      </c>
      <c r="D33" s="181">
        <v>0.49966006051501943</v>
      </c>
      <c r="E33" s="239">
        <f t="shared" si="0"/>
        <v>0.01872893608305115</v>
      </c>
    </row>
    <row r="34" spans="1:5" ht="13.5" customHeight="1">
      <c r="A34" s="183">
        <v>17.1</v>
      </c>
      <c r="B34" s="178" t="s">
        <v>190</v>
      </c>
      <c r="C34" s="181">
        <v>0.5059400401191257</v>
      </c>
      <c r="D34" s="181">
        <v>0.49261214803904535</v>
      </c>
      <c r="E34" s="239">
        <f t="shared" si="0"/>
        <v>0.013327892080080395</v>
      </c>
    </row>
    <row r="35" spans="1:5" ht="13.5" customHeight="1">
      <c r="A35" s="183">
        <v>17.2</v>
      </c>
      <c r="B35" s="178" t="s">
        <v>191</v>
      </c>
      <c r="C35" s="181">
        <v>0.5407650809712415</v>
      </c>
      <c r="D35" s="181">
        <v>0.5119120281848992</v>
      </c>
      <c r="E35" s="239">
        <f t="shared" si="0"/>
        <v>0.028853052786342315</v>
      </c>
    </row>
    <row r="36" spans="1:5" ht="13.5" customHeight="1">
      <c r="A36" s="183">
        <v>18</v>
      </c>
      <c r="B36" s="178" t="s">
        <v>53</v>
      </c>
      <c r="C36" s="181">
        <v>0.5324584976397556</v>
      </c>
      <c r="D36" s="181">
        <v>0.5042072087975713</v>
      </c>
      <c r="E36" s="239">
        <f t="shared" si="0"/>
        <v>0.028251288842184308</v>
      </c>
    </row>
    <row r="37" spans="1:5" ht="13.5" customHeight="1">
      <c r="A37" s="183">
        <v>18.1</v>
      </c>
      <c r="B37" s="178" t="s">
        <v>192</v>
      </c>
      <c r="C37" s="181">
        <v>0.5385213469067381</v>
      </c>
      <c r="D37" s="181">
        <v>0.5133134995963429</v>
      </c>
      <c r="E37" s="239">
        <f t="shared" si="0"/>
        <v>0.02520784731039527</v>
      </c>
    </row>
    <row r="38" spans="1:5" ht="13.5" customHeight="1">
      <c r="A38" s="183">
        <v>18.2</v>
      </c>
      <c r="B38" s="178" t="s">
        <v>193</v>
      </c>
      <c r="C38" s="181">
        <v>0.49866916161471236</v>
      </c>
      <c r="D38" s="181">
        <v>0.4516932912146377</v>
      </c>
      <c r="E38" s="239">
        <f t="shared" si="0"/>
        <v>0.04697587040007467</v>
      </c>
    </row>
    <row r="39" spans="1:5" ht="13.5" customHeight="1" hidden="1">
      <c r="A39" s="183">
        <v>19.1</v>
      </c>
      <c r="B39" s="178" t="s">
        <v>126</v>
      </c>
      <c r="C39" s="181">
        <v>0.17290387262982773</v>
      </c>
      <c r="D39" s="181">
        <v>0.7468065400297461</v>
      </c>
      <c r="E39" s="239">
        <f t="shared" si="0"/>
        <v>-0.5739026673999184</v>
      </c>
    </row>
    <row r="40" spans="1:5" ht="13.5" customHeight="1">
      <c r="A40" s="183">
        <v>19.2</v>
      </c>
      <c r="B40" s="178" t="s">
        <v>54</v>
      </c>
      <c r="C40" s="181">
        <v>0.3222145432365378</v>
      </c>
      <c r="D40" s="181">
        <v>0.32258070901205155</v>
      </c>
      <c r="E40" s="239">
        <f t="shared" si="0"/>
        <v>-0.0003661657755137382</v>
      </c>
    </row>
    <row r="41" spans="1:5" ht="13.5" customHeight="1" hidden="1">
      <c r="A41" s="183">
        <v>19.3</v>
      </c>
      <c r="B41" s="178" t="s">
        <v>194</v>
      </c>
      <c r="C41" s="181">
        <v>0.3983553420068275</v>
      </c>
      <c r="D41" s="181">
        <v>0.44306567088440024</v>
      </c>
      <c r="E41" s="239">
        <f t="shared" si="0"/>
        <v>-0.04471032887757276</v>
      </c>
    </row>
    <row r="42" spans="1:5" ht="13.5" customHeight="1">
      <c r="A42" s="183">
        <v>19.4</v>
      </c>
      <c r="B42" s="178" t="s">
        <v>55</v>
      </c>
      <c r="C42" s="181">
        <v>0.43711194631865413</v>
      </c>
      <c r="D42" s="181">
        <v>0.44098796715065597</v>
      </c>
      <c r="E42" s="239">
        <f t="shared" si="0"/>
        <v>-0.0038760208320018363</v>
      </c>
    </row>
    <row r="43" spans="1:5" ht="13.5" customHeight="1">
      <c r="A43" s="183">
        <v>21.1</v>
      </c>
      <c r="B43" s="178" t="s">
        <v>56</v>
      </c>
      <c r="C43" s="181">
        <v>0.3266350385842089</v>
      </c>
      <c r="D43" s="181">
        <v>0.3271059455145255</v>
      </c>
      <c r="E43" s="239">
        <f t="shared" si="0"/>
        <v>-0.0004709069303165947</v>
      </c>
    </row>
    <row r="44" spans="1:5" ht="13.5" customHeight="1">
      <c r="A44" s="183">
        <v>21.2</v>
      </c>
      <c r="B44" s="178" t="s">
        <v>57</v>
      </c>
      <c r="C44" s="181">
        <v>0.49686791747780457</v>
      </c>
      <c r="D44" s="181">
        <v>0.4734291068159319</v>
      </c>
      <c r="E44" s="239">
        <f t="shared" si="0"/>
        <v>0.023438810661872644</v>
      </c>
    </row>
    <row r="45" spans="1:5" ht="13.5" customHeight="1">
      <c r="A45" s="183">
        <v>22</v>
      </c>
      <c r="B45" s="178" t="s">
        <v>58</v>
      </c>
      <c r="C45" s="181">
        <v>0.3653740591934049</v>
      </c>
      <c r="D45" s="181">
        <v>0.3790691031775843</v>
      </c>
      <c r="E45" s="239">
        <f t="shared" si="0"/>
        <v>-0.013695043984179422</v>
      </c>
    </row>
    <row r="46" spans="1:5" ht="13.5" customHeight="1">
      <c r="A46" s="183">
        <v>23</v>
      </c>
      <c r="B46" s="178" t="s">
        <v>59</v>
      </c>
      <c r="C46" s="181">
        <v>0.5511888303663991</v>
      </c>
      <c r="D46" s="181">
        <v>0.5740924037713979</v>
      </c>
      <c r="E46" s="239">
        <f t="shared" si="0"/>
        <v>-0.022903573404998823</v>
      </c>
    </row>
    <row r="47" spans="1:5" ht="13.5" customHeight="1">
      <c r="A47" s="183">
        <v>24</v>
      </c>
      <c r="B47" s="178" t="s">
        <v>60</v>
      </c>
      <c r="C47" s="181">
        <v>0.558100844930338</v>
      </c>
      <c r="D47" s="181">
        <v>0.5586892291589378</v>
      </c>
      <c r="E47" s="239">
        <f t="shared" si="0"/>
        <v>-0.0005883842285998586</v>
      </c>
    </row>
    <row r="48" spans="1:5" ht="13.5" customHeight="1">
      <c r="A48" s="183">
        <v>26</v>
      </c>
      <c r="B48" s="178" t="s">
        <v>61</v>
      </c>
      <c r="C48" s="181">
        <v>0.5025195311652315</v>
      </c>
      <c r="D48" s="181">
        <v>0.4325283750733184</v>
      </c>
      <c r="E48" s="239">
        <f t="shared" si="0"/>
        <v>0.06999115609191309</v>
      </c>
    </row>
    <row r="49" spans="1:5" ht="13.5" customHeight="1">
      <c r="A49" s="183">
        <v>27</v>
      </c>
      <c r="B49" s="178" t="s">
        <v>62</v>
      </c>
      <c r="C49" s="181">
        <v>0.4698635941331728</v>
      </c>
      <c r="D49" s="181">
        <v>0.46559458740993237</v>
      </c>
      <c r="E49" s="239">
        <f t="shared" si="0"/>
        <v>0.004269006723240432</v>
      </c>
    </row>
    <row r="50" spans="1:5" ht="13.5" customHeight="1">
      <c r="A50" s="183">
        <v>28</v>
      </c>
      <c r="B50" s="178" t="s">
        <v>63</v>
      </c>
      <c r="C50" s="181">
        <v>0.4344194611595549</v>
      </c>
      <c r="D50" s="181">
        <v>0.395599180480361</v>
      </c>
      <c r="E50" s="239">
        <f t="shared" si="0"/>
        <v>0.03882028067919385</v>
      </c>
    </row>
    <row r="51" spans="1:5" ht="13.5" customHeight="1">
      <c r="A51" s="183">
        <v>33</v>
      </c>
      <c r="B51" s="178" t="s">
        <v>64</v>
      </c>
      <c r="C51" s="181">
        <v>1.2429523251608685</v>
      </c>
      <c r="D51" s="181">
        <v>1.3364208714499342</v>
      </c>
      <c r="E51" s="239">
        <f t="shared" si="0"/>
        <v>-0.09346854628906565</v>
      </c>
    </row>
    <row r="52" spans="1:5" ht="13.5" customHeight="1" hidden="1">
      <c r="A52" s="183">
        <v>34</v>
      </c>
      <c r="B52" s="178" t="s">
        <v>65</v>
      </c>
      <c r="C52" s="181">
        <v>0.4260750696628036</v>
      </c>
      <c r="D52" s="181">
        <v>0.41018380458950304</v>
      </c>
      <c r="E52" s="239">
        <f t="shared" si="0"/>
        <v>0.015891265073300576</v>
      </c>
    </row>
    <row r="53" spans="1:5" ht="13.5" customHeight="1">
      <c r="A53" s="183"/>
      <c r="B53" s="178" t="s">
        <v>218</v>
      </c>
      <c r="C53" s="181">
        <v>0.4215781639734055</v>
      </c>
      <c r="D53" s="181">
        <v>0.3742193450385415</v>
      </c>
      <c r="E53" s="239">
        <f t="shared" si="0"/>
        <v>0.04735881893486399</v>
      </c>
    </row>
  </sheetData>
  <mergeCells count="2">
    <mergeCell ref="A1:E1"/>
    <mergeCell ref="E4:E5"/>
  </mergeCells>
  <printOptions horizontalCentered="1"/>
  <pageMargins left="0.25" right="0.25" top="0.5" bottom="0.75" header="0.5" footer="0.5"/>
  <pageSetup horizontalDpi="600" verticalDpi="600" orientation="landscape" r:id="rId1"/>
  <headerFooter alignWithMargins="0">
    <oddFooter>&amp;LCalifornia Department of Insurance&amp;RRate Specialist Bureau - 1/30/2009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:P1"/>
    </sheetView>
  </sheetViews>
  <sheetFormatPr defaultColWidth="9.140625" defaultRowHeight="12.75"/>
  <cols>
    <col min="1" max="1" width="4.00390625" style="12" customWidth="1"/>
    <col min="2" max="2" width="17.57421875" style="12" customWidth="1"/>
    <col min="3" max="4" width="12.7109375" style="13" customWidth="1"/>
    <col min="5" max="5" width="13.421875" style="13" customWidth="1"/>
    <col min="6" max="11" width="12.7109375" style="12" customWidth="1"/>
    <col min="12" max="13" width="19.140625" style="12" hidden="1" customWidth="1"/>
    <col min="14" max="14" width="15.28125" style="20" customWidth="1"/>
    <col min="15" max="15" width="10.421875" style="12" hidden="1" customWidth="1"/>
    <col min="16" max="16" width="7.7109375" style="12" hidden="1" customWidth="1"/>
    <col min="17" max="17" width="27.421875" style="12" hidden="1" customWidth="1"/>
    <col min="18" max="18" width="20.140625" style="12" hidden="1" customWidth="1"/>
    <col min="19" max="19" width="52.28125" style="12" hidden="1" customWidth="1"/>
    <col min="20" max="20" width="15.7109375" style="12" hidden="1" customWidth="1"/>
    <col min="21" max="21" width="18.28125" style="12" hidden="1" customWidth="1"/>
    <col min="22" max="24" width="0" style="12" hidden="1" customWidth="1"/>
    <col min="25" max="16384" width="9.140625" style="12" customWidth="1"/>
  </cols>
  <sheetData>
    <row r="1" spans="1:24" s="10" customFormat="1" ht="57.75" customHeight="1" thickBot="1">
      <c r="A1" s="244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126"/>
      <c r="R1" s="129" t="s">
        <v>149</v>
      </c>
      <c r="S1" s="129"/>
      <c r="T1" s="129"/>
      <c r="U1" s="129"/>
      <c r="V1" s="129"/>
      <c r="W1" s="129"/>
      <c r="X1" s="129"/>
    </row>
    <row r="2" spans="1:24" ht="6" customHeight="1">
      <c r="A2" s="122"/>
      <c r="B2" s="67"/>
      <c r="C2" s="68"/>
      <c r="D2" s="68"/>
      <c r="E2" s="68"/>
      <c r="F2" s="67"/>
      <c r="G2" s="67"/>
      <c r="H2" s="69"/>
      <c r="I2" s="70"/>
      <c r="J2" s="70"/>
      <c r="K2" s="69"/>
      <c r="L2" s="69"/>
      <c r="M2" s="69"/>
      <c r="N2" s="71"/>
      <c r="O2" s="67"/>
      <c r="P2" s="79"/>
      <c r="Q2" s="127"/>
      <c r="R2" s="130"/>
      <c r="S2" s="130"/>
      <c r="T2" s="130"/>
      <c r="U2" s="130"/>
      <c r="V2" s="130"/>
      <c r="W2" s="130"/>
      <c r="X2" s="130"/>
    </row>
    <row r="3" spans="1:24" s="11" customFormat="1" ht="15">
      <c r="A3" s="123"/>
      <c r="B3" s="24"/>
      <c r="C3" s="35" t="s">
        <v>1</v>
      </c>
      <c r="D3" s="35" t="s">
        <v>2</v>
      </c>
      <c r="E3" s="35" t="s">
        <v>19</v>
      </c>
      <c r="F3" s="23" t="s">
        <v>6</v>
      </c>
      <c r="G3" s="23" t="s">
        <v>8</v>
      </c>
      <c r="H3" s="23" t="s">
        <v>9</v>
      </c>
      <c r="I3" s="23" t="s">
        <v>11</v>
      </c>
      <c r="J3" s="23" t="s">
        <v>12</v>
      </c>
      <c r="K3" s="23" t="s">
        <v>118</v>
      </c>
      <c r="L3" s="23" t="s">
        <v>13</v>
      </c>
      <c r="M3" s="23" t="s">
        <v>160</v>
      </c>
      <c r="N3" s="76" t="s">
        <v>13</v>
      </c>
      <c r="O3" s="80"/>
      <c r="P3" s="81"/>
      <c r="Q3" s="147" t="s">
        <v>160</v>
      </c>
      <c r="R3" s="136" t="s">
        <v>150</v>
      </c>
      <c r="S3" s="130"/>
      <c r="T3" s="131"/>
      <c r="U3" s="131"/>
      <c r="V3" s="131"/>
      <c r="W3" s="131"/>
      <c r="X3" s="131"/>
    </row>
    <row r="4" spans="1:24" s="11" customFormat="1" ht="15">
      <c r="A4" s="123"/>
      <c r="B4" s="24"/>
      <c r="C4" s="23">
        <v>2007</v>
      </c>
      <c r="D4" s="23">
        <v>2007</v>
      </c>
      <c r="E4" s="23">
        <v>2007</v>
      </c>
      <c r="F4" s="23">
        <v>2007</v>
      </c>
      <c r="G4" s="23">
        <v>2007</v>
      </c>
      <c r="H4" s="23">
        <v>2007</v>
      </c>
      <c r="I4" s="23">
        <v>2006</v>
      </c>
      <c r="J4" s="23">
        <v>2006</v>
      </c>
      <c r="K4" s="23">
        <v>2006</v>
      </c>
      <c r="L4" s="23"/>
      <c r="M4" s="23"/>
      <c r="N4" s="76"/>
      <c r="O4" s="82"/>
      <c r="P4" s="83"/>
      <c r="Q4" s="128" t="s">
        <v>165</v>
      </c>
      <c r="R4" s="136" t="s">
        <v>151</v>
      </c>
      <c r="S4" s="130"/>
      <c r="T4" s="131"/>
      <c r="U4" s="131"/>
      <c r="V4" s="131"/>
      <c r="W4" s="131"/>
      <c r="X4" s="131"/>
    </row>
    <row r="5" spans="1:24" s="11" customFormat="1" ht="33.75" customHeight="1">
      <c r="A5" s="123"/>
      <c r="B5" s="24" t="s">
        <v>0</v>
      </c>
      <c r="C5" s="77" t="s">
        <v>23</v>
      </c>
      <c r="D5" s="77" t="s">
        <v>24</v>
      </c>
      <c r="E5" s="77" t="s">
        <v>3</v>
      </c>
      <c r="F5" s="78" t="s">
        <v>25</v>
      </c>
      <c r="G5" s="78" t="s">
        <v>26</v>
      </c>
      <c r="H5" s="78" t="s">
        <v>117</v>
      </c>
      <c r="I5" s="78" t="s">
        <v>25</v>
      </c>
      <c r="J5" s="78" t="s">
        <v>26</v>
      </c>
      <c r="K5" s="78" t="s">
        <v>117</v>
      </c>
      <c r="L5" s="78" t="s">
        <v>159</v>
      </c>
      <c r="M5" s="78" t="s">
        <v>161</v>
      </c>
      <c r="N5" s="118" t="s">
        <v>145</v>
      </c>
      <c r="O5" s="77" t="s">
        <v>115</v>
      </c>
      <c r="P5" s="84" t="s">
        <v>104</v>
      </c>
      <c r="Q5" s="11" t="s">
        <v>166</v>
      </c>
      <c r="R5" s="137"/>
      <c r="S5" s="138" t="s">
        <v>163</v>
      </c>
      <c r="T5" s="138" t="s">
        <v>148</v>
      </c>
      <c r="U5" s="139" t="s">
        <v>156</v>
      </c>
      <c r="V5" s="131"/>
      <c r="W5" s="131"/>
      <c r="X5" s="131"/>
    </row>
    <row r="6" spans="1:24" s="11" customFormat="1" ht="31.5" customHeight="1" thickBot="1">
      <c r="A6" s="124"/>
      <c r="B6" s="72"/>
      <c r="C6" s="73"/>
      <c r="D6" s="73"/>
      <c r="E6" s="74" t="s">
        <v>105</v>
      </c>
      <c r="F6" s="75"/>
      <c r="G6" s="75"/>
      <c r="H6" s="31"/>
      <c r="I6" s="75"/>
      <c r="J6" s="75"/>
      <c r="K6" s="31"/>
      <c r="L6" s="31"/>
      <c r="M6" s="31"/>
      <c r="N6" s="90" t="s">
        <v>135</v>
      </c>
      <c r="O6" s="73"/>
      <c r="P6" s="85"/>
      <c r="Q6" s="148" t="s">
        <v>167</v>
      </c>
      <c r="R6" s="140"/>
      <c r="S6" s="141" t="s">
        <v>164</v>
      </c>
      <c r="T6" s="141" t="s">
        <v>162</v>
      </c>
      <c r="U6" s="142" t="s">
        <v>152</v>
      </c>
      <c r="V6" s="131"/>
      <c r="W6" s="131"/>
      <c r="X6" s="131"/>
    </row>
    <row r="7" spans="2:24" ht="8.25" customHeight="1">
      <c r="B7" s="14"/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  <c r="N7" s="16"/>
      <c r="R7" s="133"/>
      <c r="S7" s="132"/>
      <c r="T7" s="132"/>
      <c r="U7" s="132"/>
      <c r="V7" s="130"/>
      <c r="W7" s="130"/>
      <c r="X7" s="130"/>
    </row>
    <row r="8" spans="1:24" ht="15" customHeight="1">
      <c r="A8" s="92" t="s">
        <v>76</v>
      </c>
      <c r="B8" s="93" t="s">
        <v>41</v>
      </c>
      <c r="C8" s="98">
        <v>499589411</v>
      </c>
      <c r="D8" s="98">
        <v>20399126</v>
      </c>
      <c r="E8" s="33">
        <f aca="true" t="shared" si="0" ref="E8:E39">C8+D8</f>
        <v>519988537</v>
      </c>
      <c r="F8" s="32">
        <f>+aoe_2007!F7</f>
        <v>384139514</v>
      </c>
      <c r="G8" s="32">
        <f>+aoe_2007!G7</f>
        <v>32382598</v>
      </c>
      <c r="H8" s="32">
        <f>+aoe_2007!H7</f>
        <v>14952707.894778432</v>
      </c>
      <c r="I8" s="32">
        <f>+aoe_2006!F7</f>
        <v>283659783</v>
      </c>
      <c r="J8" s="32">
        <f>+aoe_2006!G7</f>
        <v>25856730</v>
      </c>
      <c r="K8" s="33">
        <f>+aoe_2006!H7</f>
        <v>9845708.372382218</v>
      </c>
      <c r="L8" s="33">
        <f>SUM(F8:K8)</f>
        <v>750837041.2671607</v>
      </c>
      <c r="M8" s="33">
        <f>+L8/2</f>
        <v>375418520.6335803</v>
      </c>
      <c r="N8" s="153">
        <f aca="true" t="shared" si="1" ref="N8:N19">0.5*SUM(F8:K8)/E8</f>
        <v>0.7219746089010042</v>
      </c>
      <c r="O8" s="99"/>
      <c r="P8" s="99"/>
      <c r="Q8" s="101">
        <f>+N8*E8</f>
        <v>375418520.6335803</v>
      </c>
      <c r="R8" s="133" t="str">
        <f>+B8</f>
        <v>FIRE</v>
      </c>
      <c r="S8" s="134">
        <f>SUM(F8:K8)</f>
        <v>750837041.2671607</v>
      </c>
      <c r="T8" s="134">
        <f>+E8</f>
        <v>519988537</v>
      </c>
      <c r="U8" s="132"/>
      <c r="V8" s="130"/>
      <c r="W8" s="130"/>
      <c r="X8" s="130"/>
    </row>
    <row r="9" spans="1:24" ht="15" customHeight="1">
      <c r="A9" s="92" t="s">
        <v>77</v>
      </c>
      <c r="B9" s="93" t="s">
        <v>42</v>
      </c>
      <c r="C9" s="98">
        <v>301613156</v>
      </c>
      <c r="D9" s="98">
        <v>14908867</v>
      </c>
      <c r="E9" s="33">
        <f t="shared" si="0"/>
        <v>316522023</v>
      </c>
      <c r="F9" s="32">
        <f>+aoe_2007!F8</f>
        <v>372560891</v>
      </c>
      <c r="G9" s="32">
        <f>+aoe_2007!G8</f>
        <v>17941720</v>
      </c>
      <c r="H9" s="32">
        <f>+aoe_2007!H8</f>
        <v>9794863.150774471</v>
      </c>
      <c r="I9" s="32">
        <f>+aoe_2006!F8</f>
        <v>485229693</v>
      </c>
      <c r="J9" s="32">
        <f>+aoe_2006!G8</f>
        <v>16649457</v>
      </c>
      <c r="K9" s="33">
        <f>+aoe_2006!H8</f>
        <v>9309204.67486226</v>
      </c>
      <c r="L9" s="33">
        <f aca="true" t="shared" si="2" ref="L9:L39">SUM(F9:K9)</f>
        <v>911485828.8256367</v>
      </c>
      <c r="M9" s="33">
        <f aca="true" t="shared" si="3" ref="M9:M39">+L9/2</f>
        <v>455742914.4128184</v>
      </c>
      <c r="N9" s="153">
        <f t="shared" si="1"/>
        <v>1.4398458283985451</v>
      </c>
      <c r="O9" s="99"/>
      <c r="P9" s="99"/>
      <c r="Q9" s="101">
        <f aca="true" t="shared" si="4" ref="Q9:Q38">+N9*E9</f>
        <v>455742914.4128184</v>
      </c>
      <c r="R9" s="133" t="str">
        <f>+B9</f>
        <v>ALLIED LINES</v>
      </c>
      <c r="S9" s="134">
        <f>SUM(F9:K9)</f>
        <v>911485828.8256367</v>
      </c>
      <c r="T9" s="134">
        <f>+E9</f>
        <v>316522023</v>
      </c>
      <c r="U9" s="132"/>
      <c r="V9" s="130"/>
      <c r="W9" s="130"/>
      <c r="X9" s="130"/>
    </row>
    <row r="10" spans="1:24" ht="15" customHeight="1">
      <c r="A10" s="92" t="s">
        <v>78</v>
      </c>
      <c r="B10" s="93" t="s">
        <v>43</v>
      </c>
      <c r="C10" s="98">
        <v>153263542</v>
      </c>
      <c r="D10" s="98">
        <v>12756547</v>
      </c>
      <c r="E10" s="33">
        <f t="shared" si="0"/>
        <v>166020089</v>
      </c>
      <c r="F10" s="32">
        <f>+aoe_2007!F9</f>
        <v>96394283</v>
      </c>
      <c r="G10" s="32">
        <f>+aoe_2007!G9</f>
        <v>15199084</v>
      </c>
      <c r="H10" s="32">
        <f>+aoe_2007!H9</f>
        <v>8264541.509855875</v>
      </c>
      <c r="I10" s="32">
        <f>+aoe_2006!F9</f>
        <v>72987884</v>
      </c>
      <c r="J10" s="32">
        <f>+aoe_2006!G9</f>
        <v>14514533</v>
      </c>
      <c r="K10" s="33">
        <f>+aoe_2006!H9</f>
        <v>6779889.802248446</v>
      </c>
      <c r="L10" s="33">
        <f t="shared" si="2"/>
        <v>214140215.3121043</v>
      </c>
      <c r="M10" s="33">
        <f t="shared" si="3"/>
        <v>107070107.65605216</v>
      </c>
      <c r="N10" s="153">
        <f t="shared" si="1"/>
        <v>0.6449226012404569</v>
      </c>
      <c r="O10" s="99"/>
      <c r="P10" s="99"/>
      <c r="Q10" s="101">
        <f t="shared" si="4"/>
        <v>107070107.65605216</v>
      </c>
      <c r="R10" s="133"/>
      <c r="S10" s="132"/>
      <c r="T10" s="132"/>
      <c r="U10" s="132"/>
      <c r="V10" s="130"/>
      <c r="W10" s="130"/>
      <c r="X10" s="130"/>
    </row>
    <row r="11" spans="1:24" ht="15" customHeight="1">
      <c r="A11" s="92" t="s">
        <v>79</v>
      </c>
      <c r="B11" s="93" t="s">
        <v>44</v>
      </c>
      <c r="C11" s="98">
        <v>4723054273</v>
      </c>
      <c r="D11" s="98">
        <v>162358589</v>
      </c>
      <c r="E11" s="33">
        <f t="shared" si="0"/>
        <v>4885412862</v>
      </c>
      <c r="F11" s="32">
        <f>+aoe_2007!F10</f>
        <v>2563927173</v>
      </c>
      <c r="G11" s="32">
        <f>+aoe_2007!G10</f>
        <v>283390794</v>
      </c>
      <c r="H11" s="32">
        <f>+aoe_2007!H10</f>
        <v>349495225.09556</v>
      </c>
      <c r="I11" s="32">
        <f>+aoe_2006!F10</f>
        <v>1540541682</v>
      </c>
      <c r="J11" s="32">
        <f>+aoe_2006!G10</f>
        <v>294679635</v>
      </c>
      <c r="K11" s="33">
        <f>+aoe_2006!H10</f>
        <v>221370183.64052358</v>
      </c>
      <c r="L11" s="33">
        <f t="shared" si="2"/>
        <v>5253404692.736084</v>
      </c>
      <c r="M11" s="33">
        <f t="shared" si="3"/>
        <v>2626702346.368042</v>
      </c>
      <c r="N11" s="153">
        <f t="shared" si="1"/>
        <v>0.5376623062503498</v>
      </c>
      <c r="O11" s="99"/>
      <c r="P11" s="99"/>
      <c r="Q11" s="101">
        <f t="shared" si="4"/>
        <v>2626702346.368042</v>
      </c>
      <c r="R11" s="133"/>
      <c r="S11" s="132"/>
      <c r="T11" s="132"/>
      <c r="U11" s="132"/>
      <c r="V11" s="130"/>
      <c r="W11" s="130"/>
      <c r="X11" s="130"/>
    </row>
    <row r="12" spans="1:24" ht="15" customHeight="1">
      <c r="A12" s="92" t="s">
        <v>147</v>
      </c>
      <c r="B12" s="93" t="s">
        <v>146</v>
      </c>
      <c r="C12" s="98">
        <f>+C13+C14</f>
        <v>1776096457</v>
      </c>
      <c r="D12" s="98">
        <f>+D13+D14</f>
        <v>575845968</v>
      </c>
      <c r="E12" s="33">
        <f t="shared" si="0"/>
        <v>2351942425</v>
      </c>
      <c r="F12" s="32">
        <f>+aoe_2007!F11</f>
        <v>3688313805</v>
      </c>
      <c r="G12" s="32">
        <f>+aoe_2007!G11</f>
        <v>1486918707</v>
      </c>
      <c r="H12" s="32">
        <f>+aoe_2007!H11</f>
        <v>248858172.82401046</v>
      </c>
      <c r="I12" s="32">
        <f>+aoe_2006!F11</f>
        <v>3721643207</v>
      </c>
      <c r="J12" s="32">
        <f>+aoe_2006!G11</f>
        <v>1422702058</v>
      </c>
      <c r="K12" s="33">
        <f>+aoe_2006!H11</f>
        <v>244342781.8031853</v>
      </c>
      <c r="L12" s="33">
        <f t="shared" si="2"/>
        <v>10812778731.627195</v>
      </c>
      <c r="M12" s="33">
        <f t="shared" si="3"/>
        <v>5406389365.813598</v>
      </c>
      <c r="N12" s="153">
        <f t="shared" si="1"/>
        <v>2.298691204489667</v>
      </c>
      <c r="O12" s="99"/>
      <c r="P12" s="99"/>
      <c r="Q12" s="101">
        <f t="shared" si="4"/>
        <v>5406389365.813598</v>
      </c>
      <c r="R12" s="133"/>
      <c r="S12" s="132"/>
      <c r="T12" s="132"/>
      <c r="U12" s="132"/>
      <c r="V12" s="130"/>
      <c r="W12" s="130"/>
      <c r="X12" s="130"/>
    </row>
    <row r="13" spans="1:24" ht="15" customHeight="1">
      <c r="A13" s="92" t="s">
        <v>80</v>
      </c>
      <c r="B13" s="151" t="s">
        <v>45</v>
      </c>
      <c r="C13" s="98">
        <v>1133835064</v>
      </c>
      <c r="D13" s="98">
        <v>135298220</v>
      </c>
      <c r="E13" s="33">
        <f t="shared" si="0"/>
        <v>1269133284</v>
      </c>
      <c r="F13" s="32">
        <f>+aoe_2007!F12</f>
        <v>974477299</v>
      </c>
      <c r="G13" s="32">
        <f>+aoe_2007!G12</f>
        <v>249950980</v>
      </c>
      <c r="H13" s="32">
        <f>+aoe_2007!H12</f>
        <v>75417119.70480037</v>
      </c>
      <c r="I13" s="32">
        <f>+aoe_2006!F12</f>
        <v>962442401</v>
      </c>
      <c r="J13" s="32">
        <f>+aoe_2006!G12</f>
        <v>203649216</v>
      </c>
      <c r="K13" s="33">
        <f>+aoe_2006!H12</f>
        <v>70445081.11311978</v>
      </c>
      <c r="L13" s="33">
        <f t="shared" si="2"/>
        <v>2536382096.81792</v>
      </c>
      <c r="M13" s="33">
        <f t="shared" si="3"/>
        <v>1268191048.40896</v>
      </c>
      <c r="N13" s="153">
        <f t="shared" si="1"/>
        <v>0.9992575755415773</v>
      </c>
      <c r="O13" s="99"/>
      <c r="P13" s="99"/>
      <c r="Q13" s="101">
        <f t="shared" si="4"/>
        <v>1268191048.40896</v>
      </c>
      <c r="R13" s="133"/>
      <c r="S13" s="132"/>
      <c r="T13" s="132"/>
      <c r="U13" s="132"/>
      <c r="V13" s="130"/>
      <c r="W13" s="130"/>
      <c r="X13" s="130"/>
    </row>
    <row r="14" spans="1:24" ht="15" customHeight="1">
      <c r="A14" s="92" t="s">
        <v>81</v>
      </c>
      <c r="B14" s="151" t="s">
        <v>46</v>
      </c>
      <c r="C14" s="98">
        <v>642261393</v>
      </c>
      <c r="D14" s="98">
        <v>440547748</v>
      </c>
      <c r="E14" s="33">
        <f t="shared" si="0"/>
        <v>1082809141</v>
      </c>
      <c r="F14" s="32">
        <f>+aoe_2007!F13</f>
        <v>2713836506</v>
      </c>
      <c r="G14" s="32">
        <f>+aoe_2007!G13</f>
        <v>1236967727</v>
      </c>
      <c r="H14" s="32">
        <f>+aoe_2007!H13</f>
        <v>171910311.9201331</v>
      </c>
      <c r="I14" s="32">
        <f>+aoe_2006!F13</f>
        <v>2759200806</v>
      </c>
      <c r="J14" s="32">
        <f>+aoe_2006!G13</f>
        <v>1219052842</v>
      </c>
      <c r="K14" s="33">
        <f>+aoe_2006!H13</f>
        <v>170192868.03706747</v>
      </c>
      <c r="L14" s="33">
        <f t="shared" si="2"/>
        <v>8271161060.957201</v>
      </c>
      <c r="M14" s="33">
        <f t="shared" si="3"/>
        <v>4135580530.4786005</v>
      </c>
      <c r="N14" s="153">
        <f t="shared" si="1"/>
        <v>3.8193069987008914</v>
      </c>
      <c r="O14" s="99"/>
      <c r="P14" s="99"/>
      <c r="Q14" s="101">
        <f t="shared" si="4"/>
        <v>4135580530.4786005</v>
      </c>
      <c r="R14" s="133"/>
      <c r="S14" s="132"/>
      <c r="T14" s="132"/>
      <c r="U14" s="132"/>
      <c r="V14" s="130"/>
      <c r="W14" s="130"/>
      <c r="X14" s="130"/>
    </row>
    <row r="15" spans="1:24" ht="15" customHeight="1">
      <c r="A15" s="92" t="s">
        <v>85</v>
      </c>
      <c r="B15" s="93" t="s">
        <v>48</v>
      </c>
      <c r="C15" s="98">
        <v>761266235</v>
      </c>
      <c r="D15" s="98">
        <v>24489173</v>
      </c>
      <c r="E15" s="33">
        <f t="shared" si="0"/>
        <v>785755408</v>
      </c>
      <c r="F15" s="32">
        <f>+aoe_2007!F14</f>
        <v>538933607</v>
      </c>
      <c r="G15" s="32">
        <f>+aoe_2007!G14</f>
        <v>32945571</v>
      </c>
      <c r="H15" s="32">
        <f>+aoe_2007!H14</f>
        <v>35996102.757014215</v>
      </c>
      <c r="I15" s="32">
        <f>+aoe_2006!F14</f>
        <v>503098758</v>
      </c>
      <c r="J15" s="32">
        <f>+aoe_2006!G14</f>
        <v>35892301</v>
      </c>
      <c r="K15" s="33">
        <f>+aoe_2006!H14</f>
        <v>28025167.882756207</v>
      </c>
      <c r="L15" s="33">
        <f t="shared" si="2"/>
        <v>1174891507.6397705</v>
      </c>
      <c r="M15" s="33">
        <f t="shared" si="3"/>
        <v>587445753.8198853</v>
      </c>
      <c r="N15" s="153">
        <f t="shared" si="1"/>
        <v>0.7476191036535447</v>
      </c>
      <c r="O15" s="99"/>
      <c r="P15" s="99"/>
      <c r="Q15" s="101">
        <f t="shared" si="4"/>
        <v>587445753.8198853</v>
      </c>
      <c r="R15" s="133" t="str">
        <f>+B15</f>
        <v>INLAND MRN</v>
      </c>
      <c r="S15" s="134">
        <f>SUM(F15:K15)</f>
        <v>1174891507.6397705</v>
      </c>
      <c r="T15" s="134">
        <f>+E15</f>
        <v>785755408</v>
      </c>
      <c r="U15" s="132"/>
      <c r="V15" s="130"/>
      <c r="W15" s="130"/>
      <c r="X15" s="130"/>
    </row>
    <row r="16" spans="1:24" ht="15" customHeight="1">
      <c r="A16" s="92" t="s">
        <v>86</v>
      </c>
      <c r="B16" s="93" t="s">
        <v>49</v>
      </c>
      <c r="C16" s="98">
        <v>61522576</v>
      </c>
      <c r="D16" s="98">
        <v>33273</v>
      </c>
      <c r="E16" s="33">
        <f t="shared" si="0"/>
        <v>61555849</v>
      </c>
      <c r="F16" s="32">
        <f>+aoe_2007!F15</f>
        <v>56575389</v>
      </c>
      <c r="G16" s="32">
        <f>+aoe_2007!G15</f>
        <v>361692</v>
      </c>
      <c r="H16" s="32">
        <f>+aoe_2007!H15</f>
        <v>21163.13093576052</v>
      </c>
      <c r="I16" s="32">
        <f>+aoe_2006!F15</f>
        <v>3570102</v>
      </c>
      <c r="J16" s="32">
        <f>+aoe_2006!G15</f>
        <v>431443</v>
      </c>
      <c r="K16" s="33">
        <f>+aoe_2006!H15</f>
        <v>11923.698091262775</v>
      </c>
      <c r="L16" s="33">
        <f t="shared" si="2"/>
        <v>60971712.82902702</v>
      </c>
      <c r="M16" s="33">
        <f t="shared" si="3"/>
        <v>30485856.41451351</v>
      </c>
      <c r="N16" s="153">
        <f t="shared" si="1"/>
        <v>0.49525523422662093</v>
      </c>
      <c r="O16" s="99"/>
      <c r="P16" s="99"/>
      <c r="Q16" s="101">
        <f t="shared" si="4"/>
        <v>30485856.41451351</v>
      </c>
      <c r="R16" s="133"/>
      <c r="S16" s="132"/>
      <c r="T16" s="132"/>
      <c r="U16" s="132"/>
      <c r="V16" s="130"/>
      <c r="W16" s="130"/>
      <c r="X16" s="130"/>
    </row>
    <row r="17" spans="1:24" ht="15" customHeight="1">
      <c r="A17" s="92" t="s">
        <v>87</v>
      </c>
      <c r="B17" s="93" t="s">
        <v>50</v>
      </c>
      <c r="C17" s="98">
        <v>240329180</v>
      </c>
      <c r="D17" s="98">
        <v>189252491</v>
      </c>
      <c r="E17" s="33">
        <f t="shared" si="0"/>
        <v>429581671</v>
      </c>
      <c r="F17" s="32">
        <f>+aoe_2007!F16</f>
        <v>1258875886</v>
      </c>
      <c r="G17" s="32">
        <f>+aoe_2007!G16</f>
        <v>522147747</v>
      </c>
      <c r="H17" s="32">
        <f>+aoe_2007!H16</f>
        <v>52082219.19570479</v>
      </c>
      <c r="I17" s="32">
        <f>+aoe_2006!F16</f>
        <v>1259892607</v>
      </c>
      <c r="J17" s="32">
        <f>+aoe_2006!G16</f>
        <v>519354405</v>
      </c>
      <c r="K17" s="33">
        <f>+aoe_2006!H16</f>
        <v>48689615.361393616</v>
      </c>
      <c r="L17" s="33">
        <f t="shared" si="2"/>
        <v>3661042479.557098</v>
      </c>
      <c r="M17" s="33">
        <f t="shared" si="3"/>
        <v>1830521239.778549</v>
      </c>
      <c r="N17" s="153">
        <f t="shared" si="1"/>
        <v>4.261171654547963</v>
      </c>
      <c r="O17" s="157">
        <f>SUM(O18:O19)</f>
        <v>3524992</v>
      </c>
      <c r="P17" s="99"/>
      <c r="Q17" s="101">
        <f t="shared" si="4"/>
        <v>1830521239.778549</v>
      </c>
      <c r="R17" s="133"/>
      <c r="S17" s="132"/>
      <c r="T17" s="132"/>
      <c r="U17" s="132"/>
      <c r="V17" s="130"/>
      <c r="W17" s="130"/>
      <c r="X17" s="130"/>
    </row>
    <row r="18" spans="1:24" ht="15" customHeight="1">
      <c r="A18" s="92" t="s">
        <v>136</v>
      </c>
      <c r="B18" s="151" t="s">
        <v>109</v>
      </c>
      <c r="C18" s="32">
        <f>+$P$18*C17</f>
        <v>74446853.82288527</v>
      </c>
      <c r="D18" s="32">
        <f>+$P$18*D17</f>
        <v>58624810.075471945</v>
      </c>
      <c r="E18" s="33">
        <f t="shared" si="0"/>
        <v>133071663.89835721</v>
      </c>
      <c r="F18" s="32">
        <f>+aoe_2007!F17</f>
        <v>504106366.97485524</v>
      </c>
      <c r="G18" s="32">
        <f>+aoe_2007!G17</f>
        <v>209089717.81216237</v>
      </c>
      <c r="H18" s="32">
        <f>+aoe_2007!H17</f>
        <v>20855891.033196587</v>
      </c>
      <c r="I18" s="32">
        <f>+aoe_2006!F17</f>
        <v>518084025.01356816</v>
      </c>
      <c r="J18" s="32">
        <f>+aoe_2006!G17</f>
        <v>213565203.1418951</v>
      </c>
      <c r="K18" s="33">
        <f>+aoe_2006!H17</f>
        <v>20021795.32020483</v>
      </c>
      <c r="L18" s="33">
        <f t="shared" si="2"/>
        <v>1485722999.295882</v>
      </c>
      <c r="M18" s="33">
        <f t="shared" si="3"/>
        <v>742861499.647941</v>
      </c>
      <c r="N18" s="153">
        <f t="shared" si="1"/>
        <v>5.582416856344063</v>
      </c>
      <c r="O18" s="100">
        <v>1091938</v>
      </c>
      <c r="P18" s="101">
        <f>+O18/O17</f>
        <v>0.30977034841497514</v>
      </c>
      <c r="Q18" s="101">
        <f t="shared" si="4"/>
        <v>742861499.647941</v>
      </c>
      <c r="R18" s="133"/>
      <c r="S18" s="132"/>
      <c r="T18" s="132"/>
      <c r="U18" s="132"/>
      <c r="V18" s="130"/>
      <c r="W18" s="130"/>
      <c r="X18" s="130"/>
    </row>
    <row r="19" spans="1:24" ht="15" customHeight="1">
      <c r="A19" s="92" t="s">
        <v>137</v>
      </c>
      <c r="B19" s="151" t="s">
        <v>110</v>
      </c>
      <c r="C19" s="32">
        <f>+$P$19*C17</f>
        <v>165882326.17711473</v>
      </c>
      <c r="D19" s="32">
        <f>+$P$19*D17</f>
        <v>130627680.92452806</v>
      </c>
      <c r="E19" s="33">
        <f t="shared" si="0"/>
        <v>296510007.1016428</v>
      </c>
      <c r="F19" s="32">
        <f>+aoe_2007!F18</f>
        <v>754769519.0251447</v>
      </c>
      <c r="G19" s="32">
        <f>+aoe_2007!G18</f>
        <v>313058029.18783766</v>
      </c>
      <c r="H19" s="32">
        <f>+aoe_2007!H18</f>
        <v>31226328.162508197</v>
      </c>
      <c r="I19" s="32">
        <f>+aoe_2006!F18</f>
        <v>741808581.9864318</v>
      </c>
      <c r="J19" s="32">
        <f>+aoe_2006!G18</f>
        <v>305789201.8581049</v>
      </c>
      <c r="K19" s="33">
        <f>+aoe_2006!H18</f>
        <v>28667820.041188784</v>
      </c>
      <c r="L19" s="33">
        <f t="shared" si="2"/>
        <v>2175319480.261216</v>
      </c>
      <c r="M19" s="33">
        <f t="shared" si="3"/>
        <v>1087659740.130608</v>
      </c>
      <c r="N19" s="153">
        <f t="shared" si="1"/>
        <v>3.668205841557858</v>
      </c>
      <c r="O19" s="100">
        <v>2433054</v>
      </c>
      <c r="P19" s="101">
        <f>+O19/O17</f>
        <v>0.6902296515850249</v>
      </c>
      <c r="Q19" s="101">
        <f t="shared" si="4"/>
        <v>1087659740.130608</v>
      </c>
      <c r="R19" s="133"/>
      <c r="S19" s="132"/>
      <c r="T19" s="132"/>
      <c r="U19" s="132"/>
      <c r="V19" s="130"/>
      <c r="W19" s="130"/>
      <c r="X19" s="130"/>
    </row>
    <row r="20" spans="1:24" ht="15" customHeight="1">
      <c r="A20" s="92" t="s">
        <v>88</v>
      </c>
      <c r="B20" s="93" t="s">
        <v>51</v>
      </c>
      <c r="C20" s="98">
        <v>-55357574</v>
      </c>
      <c r="D20" s="98">
        <v>-4997038</v>
      </c>
      <c r="E20" s="33">
        <f t="shared" si="0"/>
        <v>-60354612</v>
      </c>
      <c r="F20" s="32">
        <f>+aoe_2007!F19</f>
        <v>118204543</v>
      </c>
      <c r="G20" s="32">
        <f>+aoe_2007!G19</f>
        <v>6302083</v>
      </c>
      <c r="H20" s="32">
        <f>+aoe_2007!H19</f>
        <v>11256961.948892813</v>
      </c>
      <c r="I20" s="32">
        <f>+aoe_2006!F19</f>
        <v>227837246</v>
      </c>
      <c r="J20" s="32">
        <f>+aoe_2006!G19</f>
        <v>17054572</v>
      </c>
      <c r="K20" s="33">
        <f>+aoe_2006!H19</f>
        <v>12271535.070945099</v>
      </c>
      <c r="L20" s="33">
        <f t="shared" si="2"/>
        <v>392926941.0198379</v>
      </c>
      <c r="M20" s="33">
        <f t="shared" si="3"/>
        <v>196463470.50991896</v>
      </c>
      <c r="N20" s="154">
        <v>1</v>
      </c>
      <c r="O20" s="100"/>
      <c r="P20" s="99"/>
      <c r="Q20" s="101">
        <f t="shared" si="4"/>
        <v>-60354612</v>
      </c>
      <c r="R20" s="133"/>
      <c r="S20" s="132"/>
      <c r="T20" s="132"/>
      <c r="U20" s="132"/>
      <c r="V20" s="130"/>
      <c r="W20" s="130"/>
      <c r="X20" s="130"/>
    </row>
    <row r="21" spans="1:24" ht="15" customHeight="1">
      <c r="A21" s="92" t="s">
        <v>142</v>
      </c>
      <c r="B21" s="93" t="s">
        <v>143</v>
      </c>
      <c r="C21" s="98">
        <v>4891418300</v>
      </c>
      <c r="D21" s="98">
        <v>557693298</v>
      </c>
      <c r="E21" s="33">
        <f t="shared" si="0"/>
        <v>5449111598</v>
      </c>
      <c r="F21" s="32">
        <f>+aoe_2007!F20</f>
        <v>32418772175</v>
      </c>
      <c r="G21" s="32">
        <f>+aoe_2007!G20</f>
        <v>2400384380</v>
      </c>
      <c r="H21" s="32">
        <f>+aoe_2007!H20</f>
        <v>1483307928.1773877</v>
      </c>
      <c r="I21" s="32">
        <f>+aoe_2006!F20</f>
        <v>32244613575</v>
      </c>
      <c r="J21" s="32">
        <f>+aoe_2006!G20</f>
        <v>2455455358</v>
      </c>
      <c r="K21" s="33">
        <f>+aoe_2006!H20</f>
        <v>3250970710.6921153</v>
      </c>
      <c r="L21" s="33">
        <f t="shared" si="2"/>
        <v>74253504126.8695</v>
      </c>
      <c r="M21" s="33">
        <f t="shared" si="3"/>
        <v>37126752063.43475</v>
      </c>
      <c r="N21" s="153">
        <f aca="true" t="shared" si="5" ref="N21:N38">0.5*SUM(F21:K21)/E21</f>
        <v>6.813358727514678</v>
      </c>
      <c r="O21" s="100"/>
      <c r="P21" s="99"/>
      <c r="Q21" s="101">
        <f t="shared" si="4"/>
        <v>37126752063.43475</v>
      </c>
      <c r="R21" s="133"/>
      <c r="S21" s="132"/>
      <c r="T21" s="132"/>
      <c r="U21" s="132"/>
      <c r="V21" s="130"/>
      <c r="W21" s="130"/>
      <c r="X21" s="130"/>
    </row>
    <row r="22" spans="1:24" ht="15" customHeight="1">
      <c r="A22" s="92" t="s">
        <v>89</v>
      </c>
      <c r="B22" s="93" t="s">
        <v>52</v>
      </c>
      <c r="C22" s="98">
        <v>3712556243</v>
      </c>
      <c r="D22" s="98">
        <v>1511066400</v>
      </c>
      <c r="E22" s="33">
        <f t="shared" si="0"/>
        <v>5223622643</v>
      </c>
      <c r="F22" s="32">
        <f>+aoe_2007!F21</f>
        <v>16772272575</v>
      </c>
      <c r="G22" s="32">
        <f>+aoe_2007!G21</f>
        <v>4087848905</v>
      </c>
      <c r="H22" s="32">
        <f>+aoe_2007!H21</f>
        <v>704257591.1723874</v>
      </c>
      <c r="I22" s="32">
        <f>+aoe_2006!F21</f>
        <v>16229945039</v>
      </c>
      <c r="J22" s="32">
        <f>+aoe_2006!G21</f>
        <v>3747619335</v>
      </c>
      <c r="K22" s="33">
        <f>+aoe_2006!H21</f>
        <v>647237249.4160327</v>
      </c>
      <c r="L22" s="33">
        <f t="shared" si="2"/>
        <v>42189180694.58842</v>
      </c>
      <c r="M22" s="33">
        <f t="shared" si="3"/>
        <v>21094590347.29421</v>
      </c>
      <c r="N22" s="153">
        <f t="shared" si="5"/>
        <v>4.038306705704011</v>
      </c>
      <c r="O22" s="157">
        <f>SUM(O23:O24)</f>
        <v>21890372</v>
      </c>
      <c r="P22" s="99"/>
      <c r="Q22" s="101">
        <f t="shared" si="4"/>
        <v>21094590347.29421</v>
      </c>
      <c r="R22" s="133"/>
      <c r="S22" s="132"/>
      <c r="T22" s="132"/>
      <c r="U22" s="132"/>
      <c r="V22" s="130"/>
      <c r="W22" s="130"/>
      <c r="X22" s="130"/>
    </row>
    <row r="23" spans="1:24" ht="15" customHeight="1">
      <c r="A23" s="92" t="s">
        <v>138</v>
      </c>
      <c r="B23" s="151" t="s">
        <v>111</v>
      </c>
      <c r="C23" s="32">
        <f>+$P$23*C22</f>
        <v>2423098998.1640625</v>
      </c>
      <c r="D23" s="32">
        <f>+$P$23*D22</f>
        <v>986237848.087296</v>
      </c>
      <c r="E23" s="33">
        <f t="shared" si="0"/>
        <v>3409336846.2513585</v>
      </c>
      <c r="F23" s="32">
        <f>+aoe_2007!F22</f>
        <v>11798297246.305546</v>
      </c>
      <c r="G23" s="32">
        <f>+aoe_2007!G22</f>
        <v>2875558828.6266947</v>
      </c>
      <c r="H23" s="32">
        <f>+aoe_2007!H22</f>
        <v>495403372.5283023</v>
      </c>
      <c r="I23" s="32">
        <f>+aoe_2006!F22</f>
        <v>11574131894.127855</v>
      </c>
      <c r="J23" s="32">
        <f>+aoe_2006!G22</f>
        <v>2672556214.333692</v>
      </c>
      <c r="K23" s="33">
        <f>+aoe_2006!H22</f>
        <v>461567138.6152307</v>
      </c>
      <c r="L23" s="33">
        <f t="shared" si="2"/>
        <v>29877514694.53732</v>
      </c>
      <c r="M23" s="33">
        <f t="shared" si="3"/>
        <v>14938757347.26866</v>
      </c>
      <c r="N23" s="153">
        <f t="shared" si="5"/>
        <v>4.381719384429307</v>
      </c>
      <c r="O23" s="100">
        <v>14287336</v>
      </c>
      <c r="P23" s="101">
        <f>+O23/O22</f>
        <v>0.6526767110216308</v>
      </c>
      <c r="Q23" s="101">
        <f t="shared" si="4"/>
        <v>14938757347.26866</v>
      </c>
      <c r="R23" s="133"/>
      <c r="S23" s="132"/>
      <c r="T23" s="132"/>
      <c r="U23" s="132"/>
      <c r="V23" s="130"/>
      <c r="W23" s="130"/>
      <c r="X23" s="130"/>
    </row>
    <row r="24" spans="1:24" ht="15" customHeight="1">
      <c r="A24" s="92" t="s">
        <v>139</v>
      </c>
      <c r="B24" s="151" t="s">
        <v>112</v>
      </c>
      <c r="C24" s="32">
        <f>+$P$24*C22</f>
        <v>1289457244.8359373</v>
      </c>
      <c r="D24" s="32">
        <f>+$P$24*D22</f>
        <v>524828551.9127039</v>
      </c>
      <c r="E24" s="33">
        <f t="shared" si="0"/>
        <v>1814285796.748641</v>
      </c>
      <c r="F24" s="32">
        <f>+aoe_2007!F23</f>
        <v>4973975328.694454</v>
      </c>
      <c r="G24" s="32">
        <f>+aoe_2007!G23</f>
        <v>1212290076.3733048</v>
      </c>
      <c r="H24" s="32">
        <f>+aoe_2007!H23</f>
        <v>208854218.64408493</v>
      </c>
      <c r="I24" s="32">
        <f>+aoe_2006!F23</f>
        <v>4655813144.872146</v>
      </c>
      <c r="J24" s="32">
        <f>+aoe_2006!G23</f>
        <v>1075063120.6663082</v>
      </c>
      <c r="K24" s="33">
        <f>+aoe_2006!H23</f>
        <v>185670110.800802</v>
      </c>
      <c r="L24" s="33">
        <f t="shared" si="2"/>
        <v>12311666000.051098</v>
      </c>
      <c r="M24" s="33">
        <f t="shared" si="3"/>
        <v>6155833000.025549</v>
      </c>
      <c r="N24" s="153">
        <f t="shared" si="5"/>
        <v>3.3929786646940303</v>
      </c>
      <c r="O24" s="100">
        <v>7603036</v>
      </c>
      <c r="P24" s="101">
        <f>+O24/O22</f>
        <v>0.3473232889783691</v>
      </c>
      <c r="Q24" s="101">
        <f t="shared" si="4"/>
        <v>6155833000.025549</v>
      </c>
      <c r="R24" s="133"/>
      <c r="S24" s="132"/>
      <c r="T24" s="132"/>
      <c r="U24" s="132"/>
      <c r="V24" s="130"/>
      <c r="W24" s="130"/>
      <c r="X24" s="130"/>
    </row>
    <row r="25" spans="1:24" ht="15" customHeight="1">
      <c r="A25" s="92" t="s">
        <v>90</v>
      </c>
      <c r="B25" s="93" t="s">
        <v>53</v>
      </c>
      <c r="C25" s="98">
        <v>491834017</v>
      </c>
      <c r="D25" s="98">
        <v>314011458</v>
      </c>
      <c r="E25" s="33">
        <f t="shared" si="0"/>
        <v>805845475</v>
      </c>
      <c r="F25" s="32">
        <f>+aoe_2007!F24</f>
        <v>2291952573</v>
      </c>
      <c r="G25" s="32">
        <f>+aoe_2007!G24</f>
        <v>869875109</v>
      </c>
      <c r="H25" s="32">
        <f>+aoe_2007!H24</f>
        <v>139016537.23219666</v>
      </c>
      <c r="I25" s="32">
        <f>+aoe_2006!F24</f>
        <v>2128933668</v>
      </c>
      <c r="J25" s="32">
        <f>+aoe_2006!G24</f>
        <v>826537833</v>
      </c>
      <c r="K25" s="33">
        <f>+aoe_2006!H24</f>
        <v>112473398.93288401</v>
      </c>
      <c r="L25" s="33">
        <f t="shared" si="2"/>
        <v>6368789119.165081</v>
      </c>
      <c r="M25" s="33">
        <f t="shared" si="3"/>
        <v>3184394559.5825405</v>
      </c>
      <c r="N25" s="153">
        <f t="shared" si="5"/>
        <v>3.9516193344419293</v>
      </c>
      <c r="O25" s="157">
        <f>SUM(O26:O27)</f>
        <v>1244118</v>
      </c>
      <c r="P25" s="99"/>
      <c r="Q25" s="101">
        <f t="shared" si="4"/>
        <v>3184394559.5825405</v>
      </c>
      <c r="R25" s="133"/>
      <c r="S25" s="132"/>
      <c r="T25" s="132"/>
      <c r="U25" s="132"/>
      <c r="V25" s="130"/>
      <c r="W25" s="130"/>
      <c r="X25" s="130"/>
    </row>
    <row r="26" spans="1:24" ht="15" customHeight="1">
      <c r="A26" s="92" t="s">
        <v>140</v>
      </c>
      <c r="B26" s="151" t="s">
        <v>113</v>
      </c>
      <c r="C26" s="32">
        <f>+$P$26*C25</f>
        <v>400572671.3523605</v>
      </c>
      <c r="D26" s="32">
        <f>+$P$26*D25</f>
        <v>255745646.33318064</v>
      </c>
      <c r="E26" s="33">
        <f t="shared" si="0"/>
        <v>656318317.6855412</v>
      </c>
      <c r="F26" s="32">
        <f>+aoe_2007!F25</f>
        <v>2115562585.4164903</v>
      </c>
      <c r="G26" s="32">
        <f>+aoe_2007!G25</f>
        <v>802929020.5498033</v>
      </c>
      <c r="H26" s="32">
        <f>+aoe_2007!H25</f>
        <v>128317744.61093691</v>
      </c>
      <c r="I26" s="32">
        <f>+aoe_2006!F25</f>
        <v>1993039886.4686596</v>
      </c>
      <c r="J26" s="32">
        <f>+aoe_2006!G25</f>
        <v>773778391.3164043</v>
      </c>
      <c r="K26" s="33">
        <f>+aoe_2006!H25</f>
        <v>105294013.43468226</v>
      </c>
      <c r="L26" s="33">
        <f t="shared" si="2"/>
        <v>5918921641.796976</v>
      </c>
      <c r="M26" s="33">
        <f t="shared" si="3"/>
        <v>2959460820.898488</v>
      </c>
      <c r="N26" s="153">
        <f t="shared" si="5"/>
        <v>4.509185163892441</v>
      </c>
      <c r="O26" s="100">
        <v>1013268</v>
      </c>
      <c r="P26" s="101">
        <f>+O26/O25</f>
        <v>0.8144468611498267</v>
      </c>
      <c r="Q26" s="101">
        <f t="shared" si="4"/>
        <v>2959460820.8984885</v>
      </c>
      <c r="R26" s="133"/>
      <c r="S26" s="132"/>
      <c r="T26" s="132"/>
      <c r="U26" s="132"/>
      <c r="V26" s="130"/>
      <c r="W26" s="130"/>
      <c r="X26" s="130"/>
    </row>
    <row r="27" spans="1:24" ht="15" customHeight="1">
      <c r="A27" s="92" t="s">
        <v>141</v>
      </c>
      <c r="B27" s="151" t="s">
        <v>114</v>
      </c>
      <c r="C27" s="32">
        <f>+$P$27*C25</f>
        <v>91261345.64763954</v>
      </c>
      <c r="D27" s="32">
        <f>+$P$27*D25</f>
        <v>58265811.666819386</v>
      </c>
      <c r="E27" s="33">
        <f t="shared" si="0"/>
        <v>149527157.31445894</v>
      </c>
      <c r="F27" s="32">
        <f>+aoe_2007!F26</f>
        <v>176389987.58350965</v>
      </c>
      <c r="G27" s="32">
        <f>+aoe_2007!G26</f>
        <v>66946088.45019678</v>
      </c>
      <c r="H27" s="32">
        <f>+aoe_2007!H26</f>
        <v>10698792.62125974</v>
      </c>
      <c r="I27" s="32">
        <f>+aoe_2006!F26</f>
        <v>135893781.53134012</v>
      </c>
      <c r="J27" s="32">
        <f>+aoe_2006!G26</f>
        <v>52759441.68359561</v>
      </c>
      <c r="K27" s="33">
        <f>+aoe_2006!H26</f>
        <v>7179385.498201724</v>
      </c>
      <c r="L27" s="33">
        <f t="shared" si="2"/>
        <v>449867477.3681036</v>
      </c>
      <c r="M27" s="33">
        <f t="shared" si="3"/>
        <v>224933738.6840518</v>
      </c>
      <c r="N27" s="153">
        <f t="shared" si="5"/>
        <v>1.5043002403303312</v>
      </c>
      <c r="O27" s="100">
        <v>230850</v>
      </c>
      <c r="P27" s="101">
        <f>+O27/O25</f>
        <v>0.18555313885017338</v>
      </c>
      <c r="Q27" s="101">
        <f t="shared" si="4"/>
        <v>224933738.6840518</v>
      </c>
      <c r="R27" s="133"/>
      <c r="S27" s="132"/>
      <c r="T27" s="132"/>
      <c r="U27" s="132"/>
      <c r="V27" s="130"/>
      <c r="W27" s="130"/>
      <c r="X27" s="130"/>
    </row>
    <row r="28" spans="1:24" ht="15" customHeight="1">
      <c r="A28" s="92" t="s">
        <v>91</v>
      </c>
      <c r="B28" s="93" t="s">
        <v>54</v>
      </c>
      <c r="C28" s="98">
        <v>6412384126</v>
      </c>
      <c r="D28" s="98">
        <v>369478084</v>
      </c>
      <c r="E28" s="33">
        <f t="shared" si="0"/>
        <v>6781862210</v>
      </c>
      <c r="F28" s="32">
        <f>+aoe_2007!F27</f>
        <v>5879862636</v>
      </c>
      <c r="G28" s="32">
        <f>+aoe_2007!G27</f>
        <v>925216598</v>
      </c>
      <c r="H28" s="32">
        <f>+aoe_2007!H27</f>
        <v>656219307.4545702</v>
      </c>
      <c r="I28" s="32">
        <f>+aoe_2006!F27</f>
        <v>5609576610</v>
      </c>
      <c r="J28" s="32">
        <f>+aoe_2006!G27</f>
        <v>962286649</v>
      </c>
      <c r="K28" s="33">
        <f>+aoe_2006!H27</f>
        <v>632335866.7280201</v>
      </c>
      <c r="L28" s="33">
        <f t="shared" si="2"/>
        <v>14665497667.18259</v>
      </c>
      <c r="M28" s="33">
        <f t="shared" si="3"/>
        <v>7332748833.591295</v>
      </c>
      <c r="N28" s="153">
        <f t="shared" si="5"/>
        <v>1.0812294037438568</v>
      </c>
      <c r="O28" s="99"/>
      <c r="P28" s="99"/>
      <c r="Q28" s="101">
        <f t="shared" si="4"/>
        <v>7332748833.591295</v>
      </c>
      <c r="R28" s="133"/>
      <c r="S28" s="132"/>
      <c r="T28" s="132"/>
      <c r="U28" s="132"/>
      <c r="V28" s="130"/>
      <c r="W28" s="130"/>
      <c r="X28" s="130"/>
    </row>
    <row r="29" spans="1:24" ht="15" customHeight="1">
      <c r="A29" s="92" t="s">
        <v>92</v>
      </c>
      <c r="B29" s="93" t="s">
        <v>55</v>
      </c>
      <c r="C29" s="98">
        <v>1175501551</v>
      </c>
      <c r="D29" s="98">
        <v>173586495</v>
      </c>
      <c r="E29" s="33">
        <f t="shared" si="0"/>
        <v>1349088046</v>
      </c>
      <c r="F29" s="32">
        <f>+aoe_2007!F28</f>
        <v>2439685054</v>
      </c>
      <c r="G29" s="32">
        <f>+aoe_2007!G28</f>
        <v>348538870</v>
      </c>
      <c r="H29" s="32">
        <f>+aoe_2007!H28</f>
        <v>126874139.46433939</v>
      </c>
      <c r="I29" s="32">
        <f>+aoe_2006!F28</f>
        <v>2341346254</v>
      </c>
      <c r="J29" s="32">
        <f>+aoe_2006!G28</f>
        <v>331632511</v>
      </c>
      <c r="K29" s="33">
        <f>+aoe_2006!H28</f>
        <v>184931768.61531734</v>
      </c>
      <c r="L29" s="33">
        <f t="shared" si="2"/>
        <v>5773008597.079657</v>
      </c>
      <c r="M29" s="33">
        <f t="shared" si="3"/>
        <v>2886504298.5398283</v>
      </c>
      <c r="N29" s="153">
        <f t="shared" si="5"/>
        <v>2.1395966757679123</v>
      </c>
      <c r="O29" s="99"/>
      <c r="P29" s="99"/>
      <c r="Q29" s="101">
        <f t="shared" si="4"/>
        <v>2886504298.5398283</v>
      </c>
      <c r="R29" s="133"/>
      <c r="S29" s="132"/>
      <c r="T29" s="132"/>
      <c r="U29" s="132"/>
      <c r="V29" s="130"/>
      <c r="W29" s="130"/>
      <c r="X29" s="130"/>
    </row>
    <row r="30" spans="1:24" ht="15" customHeight="1">
      <c r="A30" s="92" t="s">
        <v>93</v>
      </c>
      <c r="B30" s="93" t="s">
        <v>56</v>
      </c>
      <c r="C30" s="98">
        <v>5240381858</v>
      </c>
      <c r="D30" s="98">
        <v>41610531</v>
      </c>
      <c r="E30" s="33">
        <f t="shared" si="0"/>
        <v>5281992389</v>
      </c>
      <c r="F30" s="32">
        <f>+aoe_2007!F29</f>
        <v>221984029</v>
      </c>
      <c r="G30" s="32">
        <f>+aoe_2007!G29</f>
        <v>40035826</v>
      </c>
      <c r="H30" s="32">
        <f>+aoe_2007!H29</f>
        <v>136182354.90181336</v>
      </c>
      <c r="I30" s="32">
        <f>+aoe_2006!F29</f>
        <v>217533428</v>
      </c>
      <c r="J30" s="32">
        <f>+aoe_2006!G29</f>
        <v>37308426</v>
      </c>
      <c r="K30" s="33">
        <f>+aoe_2006!H29</f>
        <v>116955760.26990698</v>
      </c>
      <c r="L30" s="33">
        <f t="shared" si="2"/>
        <v>769999824.1717204</v>
      </c>
      <c r="M30" s="33">
        <f t="shared" si="3"/>
        <v>384999912.0858602</v>
      </c>
      <c r="N30" s="153">
        <f t="shared" si="5"/>
        <v>0.07288914555947502</v>
      </c>
      <c r="O30" s="99"/>
      <c r="P30" s="99"/>
      <c r="Q30" s="101">
        <f t="shared" si="4"/>
        <v>384999912.08586025</v>
      </c>
      <c r="R30" s="133"/>
      <c r="S30" s="132"/>
      <c r="T30" s="132"/>
      <c r="U30" s="132"/>
      <c r="V30" s="130"/>
      <c r="W30" s="130"/>
      <c r="X30" s="130"/>
    </row>
    <row r="31" spans="1:24" ht="15" customHeight="1">
      <c r="A31" s="92" t="s">
        <v>94</v>
      </c>
      <c r="B31" s="93" t="s">
        <v>57</v>
      </c>
      <c r="C31" s="98">
        <v>383510082</v>
      </c>
      <c r="D31" s="98">
        <v>9225282</v>
      </c>
      <c r="E31" s="33">
        <f t="shared" si="0"/>
        <v>392735364</v>
      </c>
      <c r="F31" s="32">
        <f>+aoe_2007!F30</f>
        <v>90570673</v>
      </c>
      <c r="G31" s="32">
        <f>+aoe_2007!G30</f>
        <v>12460251</v>
      </c>
      <c r="H31" s="32">
        <f>+aoe_2007!H30</f>
        <v>12099914.410923392</v>
      </c>
      <c r="I31" s="32">
        <f>+aoe_2006!F30</f>
        <v>98022567</v>
      </c>
      <c r="J31" s="32">
        <f>+aoe_2006!G30</f>
        <v>13568985</v>
      </c>
      <c r="K31" s="33">
        <f>+aoe_2006!H30</f>
        <v>15442296.866043583</v>
      </c>
      <c r="L31" s="33">
        <f t="shared" si="2"/>
        <v>242164687.276967</v>
      </c>
      <c r="M31" s="33">
        <f t="shared" si="3"/>
        <v>121082343.6384835</v>
      </c>
      <c r="N31" s="153">
        <f t="shared" si="5"/>
        <v>0.30830517121061574</v>
      </c>
      <c r="O31" s="99"/>
      <c r="P31" s="99"/>
      <c r="Q31" s="101">
        <f t="shared" si="4"/>
        <v>121082343.6384835</v>
      </c>
      <c r="R31" s="133"/>
      <c r="S31" s="132"/>
      <c r="T31" s="132"/>
      <c r="U31" s="132"/>
      <c r="V31" s="130"/>
      <c r="W31" s="130"/>
      <c r="X31" s="130"/>
    </row>
    <row r="32" spans="1:24" ht="15" customHeight="1">
      <c r="A32" s="92" t="s">
        <v>95</v>
      </c>
      <c r="B32" s="93" t="s">
        <v>58</v>
      </c>
      <c r="C32" s="98">
        <v>87129951</v>
      </c>
      <c r="D32" s="98">
        <v>11598033</v>
      </c>
      <c r="E32" s="33">
        <f t="shared" si="0"/>
        <v>98727984</v>
      </c>
      <c r="F32" s="32">
        <f>+aoe_2007!F31</f>
        <v>185614911</v>
      </c>
      <c r="G32" s="32">
        <f>+aoe_2007!G31</f>
        <v>31028576</v>
      </c>
      <c r="H32" s="32">
        <f>+aoe_2007!H31</f>
        <v>2400324.0943398285</v>
      </c>
      <c r="I32" s="32">
        <f>+aoe_2006!F31</f>
        <v>173083884</v>
      </c>
      <c r="J32" s="32">
        <f>+aoe_2006!G31</f>
        <v>33957671</v>
      </c>
      <c r="K32" s="33">
        <f>+aoe_2006!H31</f>
        <v>2067063.350554604</v>
      </c>
      <c r="L32" s="33">
        <f t="shared" si="2"/>
        <v>428152429.44489443</v>
      </c>
      <c r="M32" s="33">
        <f t="shared" si="3"/>
        <v>214076214.72244722</v>
      </c>
      <c r="N32" s="153">
        <f t="shared" si="5"/>
        <v>2.1683438276471563</v>
      </c>
      <c r="O32" s="99"/>
      <c r="P32" s="99"/>
      <c r="Q32" s="101">
        <f t="shared" si="4"/>
        <v>214076214.72244722</v>
      </c>
      <c r="R32" s="133"/>
      <c r="S32" s="132"/>
      <c r="T32" s="132"/>
      <c r="U32" s="132"/>
      <c r="V32" s="130"/>
      <c r="W32" s="130"/>
      <c r="X32" s="130"/>
    </row>
    <row r="33" spans="1:24" ht="15" customHeight="1">
      <c r="A33" s="92" t="s">
        <v>96</v>
      </c>
      <c r="B33" s="93" t="s">
        <v>59</v>
      </c>
      <c r="C33" s="98">
        <v>51532842</v>
      </c>
      <c r="D33" s="98">
        <v>3807714</v>
      </c>
      <c r="E33" s="33">
        <f t="shared" si="0"/>
        <v>55340556</v>
      </c>
      <c r="F33" s="32">
        <f>+aoe_2007!F32</f>
        <v>123626956</v>
      </c>
      <c r="G33" s="32">
        <f>+aoe_2007!G32</f>
        <v>16209008</v>
      </c>
      <c r="H33" s="32">
        <f>+aoe_2007!H32</f>
        <v>4787217.055326995</v>
      </c>
      <c r="I33" s="32">
        <f>+aoe_2006!F32</f>
        <v>108026820</v>
      </c>
      <c r="J33" s="32">
        <f>+aoe_2006!G32</f>
        <v>14263861</v>
      </c>
      <c r="K33" s="33">
        <f>+aoe_2006!H32</f>
        <v>4095992.9803453274</v>
      </c>
      <c r="L33" s="33">
        <f t="shared" si="2"/>
        <v>271009855.0356723</v>
      </c>
      <c r="M33" s="33">
        <f t="shared" si="3"/>
        <v>135504927.51783615</v>
      </c>
      <c r="N33" s="153">
        <f t="shared" si="5"/>
        <v>2.448564620815088</v>
      </c>
      <c r="O33" s="99"/>
      <c r="P33" s="99"/>
      <c r="Q33" s="101">
        <f t="shared" si="4"/>
        <v>135504927.51783615</v>
      </c>
      <c r="R33" s="133"/>
      <c r="S33" s="132"/>
      <c r="T33" s="132"/>
      <c r="U33" s="132"/>
      <c r="V33" s="130"/>
      <c r="W33" s="130"/>
      <c r="X33" s="130"/>
    </row>
    <row r="34" spans="1:24" ht="15" customHeight="1">
      <c r="A34" s="92" t="s">
        <v>97</v>
      </c>
      <c r="B34" s="93" t="s">
        <v>60</v>
      </c>
      <c r="C34" s="98">
        <v>59457533</v>
      </c>
      <c r="D34" s="98">
        <v>40979890</v>
      </c>
      <c r="E34" s="33">
        <f t="shared" si="0"/>
        <v>100437423</v>
      </c>
      <c r="F34" s="32">
        <f>+aoe_2007!F33</f>
        <v>401795233</v>
      </c>
      <c r="G34" s="32">
        <f>+aoe_2007!G33</f>
        <v>73975035</v>
      </c>
      <c r="H34" s="32">
        <f>+aoe_2007!H33</f>
        <v>20433815.594008703</v>
      </c>
      <c r="I34" s="32">
        <f>+aoe_2006!F33</f>
        <v>490369582</v>
      </c>
      <c r="J34" s="32">
        <f>+aoe_2006!G33</f>
        <v>67229064</v>
      </c>
      <c r="K34" s="33">
        <f>+aoe_2006!H33</f>
        <v>22421141.183775906</v>
      </c>
      <c r="L34" s="33">
        <f t="shared" si="2"/>
        <v>1076223870.7777846</v>
      </c>
      <c r="M34" s="33">
        <f t="shared" si="3"/>
        <v>538111935.3888923</v>
      </c>
      <c r="N34" s="153">
        <f t="shared" si="5"/>
        <v>5.357683613496259</v>
      </c>
      <c r="O34" s="99"/>
      <c r="P34" s="99"/>
      <c r="Q34" s="101">
        <f t="shared" si="4"/>
        <v>538111935.3888923</v>
      </c>
      <c r="R34" s="133"/>
      <c r="S34" s="132"/>
      <c r="T34" s="132"/>
      <c r="U34" s="132"/>
      <c r="V34" s="130"/>
      <c r="W34" s="130"/>
      <c r="X34" s="130"/>
    </row>
    <row r="35" spans="1:24" ht="15" customHeight="1">
      <c r="A35" s="92" t="s">
        <v>98</v>
      </c>
      <c r="B35" s="93" t="s">
        <v>153</v>
      </c>
      <c r="C35" s="98">
        <v>5395456</v>
      </c>
      <c r="D35" s="98">
        <v>841929</v>
      </c>
      <c r="E35" s="33">
        <f t="shared" si="0"/>
        <v>6237385</v>
      </c>
      <c r="F35" s="32">
        <f>+aoe_2007!F34</f>
        <v>9703385</v>
      </c>
      <c r="G35" s="32">
        <f>+aoe_2007!G34</f>
        <v>1635382</v>
      </c>
      <c r="H35" s="32">
        <f>+aoe_2007!H34</f>
        <v>383749.7847508164</v>
      </c>
      <c r="I35" s="32">
        <f>+aoe_2006!F34</f>
        <v>8543175</v>
      </c>
      <c r="J35" s="32">
        <f>+aoe_2006!G34</f>
        <v>938363</v>
      </c>
      <c r="K35" s="33">
        <f>+aoe_2006!H34</f>
        <v>270324.4141346768</v>
      </c>
      <c r="L35" s="33">
        <f t="shared" si="2"/>
        <v>21474379.198885493</v>
      </c>
      <c r="M35" s="33">
        <f t="shared" si="3"/>
        <v>10737189.599442746</v>
      </c>
      <c r="N35" s="154">
        <f>+U35</f>
        <v>0.874460302348082</v>
      </c>
      <c r="O35" s="99"/>
      <c r="P35" s="99"/>
      <c r="Q35" s="101">
        <f t="shared" si="4"/>
        <v>5454345.572961392</v>
      </c>
      <c r="R35" s="133" t="str">
        <f>+B35</f>
        <v>BRGLRY THEFT *</v>
      </c>
      <c r="S35" s="134">
        <f>SUM(S8:S15)</f>
        <v>2837214377.732568</v>
      </c>
      <c r="T35" s="134">
        <f>SUM(T8:T15)</f>
        <v>1622265968</v>
      </c>
      <c r="U35" s="135">
        <f>0.5*(+S35/T35)</f>
        <v>0.874460302348082</v>
      </c>
      <c r="V35" s="130"/>
      <c r="W35" s="130"/>
      <c r="X35" s="130"/>
    </row>
    <row r="36" spans="1:24" ht="15" customHeight="1">
      <c r="A36" s="92" t="s">
        <v>99</v>
      </c>
      <c r="B36" s="93" t="s">
        <v>62</v>
      </c>
      <c r="C36" s="98">
        <v>41195169</v>
      </c>
      <c r="D36" s="98">
        <v>1225053</v>
      </c>
      <c r="E36" s="33">
        <f t="shared" si="0"/>
        <v>42420222</v>
      </c>
      <c r="F36" s="32">
        <f>+aoe_2007!F35</f>
        <v>60973131</v>
      </c>
      <c r="G36" s="32">
        <f>+aoe_2007!G35</f>
        <v>2962716</v>
      </c>
      <c r="H36" s="32">
        <f>+aoe_2007!H35</f>
        <v>5158785.058848374</v>
      </c>
      <c r="I36" s="32">
        <f>+aoe_2006!F35</f>
        <v>58410416</v>
      </c>
      <c r="J36" s="32">
        <f>+aoe_2006!G35</f>
        <v>2304540</v>
      </c>
      <c r="K36" s="33">
        <f>+aoe_2006!H35</f>
        <v>4691138.905241197</v>
      </c>
      <c r="L36" s="33">
        <f t="shared" si="2"/>
        <v>134500726.96408957</v>
      </c>
      <c r="M36" s="33">
        <f t="shared" si="3"/>
        <v>67250363.48204479</v>
      </c>
      <c r="N36" s="153">
        <f t="shared" si="5"/>
        <v>1.5853373771133208</v>
      </c>
      <c r="O36" s="99"/>
      <c r="P36" s="99"/>
      <c r="Q36" s="101">
        <f t="shared" si="4"/>
        <v>67250363.48204479</v>
      </c>
      <c r="R36" s="132"/>
      <c r="S36" s="132"/>
      <c r="T36" s="132"/>
      <c r="U36" s="132"/>
      <c r="V36" s="130"/>
      <c r="W36" s="130"/>
      <c r="X36" s="130"/>
    </row>
    <row r="37" spans="1:24" ht="15" customHeight="1">
      <c r="A37" s="92" t="s">
        <v>100</v>
      </c>
      <c r="B37" s="93" t="s">
        <v>63</v>
      </c>
      <c r="C37" s="98">
        <v>82835096</v>
      </c>
      <c r="D37" s="98">
        <v>883161</v>
      </c>
      <c r="E37" s="33">
        <f t="shared" si="0"/>
        <v>83718257</v>
      </c>
      <c r="F37" s="32">
        <f>+aoe_2007!F36</f>
        <v>40823769</v>
      </c>
      <c r="G37" s="32">
        <f>+aoe_2007!G36</f>
        <v>1282985</v>
      </c>
      <c r="H37" s="32">
        <f>+aoe_2007!H36</f>
        <v>224664.2559471961</v>
      </c>
      <c r="I37" s="32">
        <f>+aoe_2006!F36</f>
        <v>32581914</v>
      </c>
      <c r="J37" s="32">
        <f>+aoe_2006!G36</f>
        <v>540653</v>
      </c>
      <c r="K37" s="33">
        <f>+aoe_2006!H36</f>
        <v>375954.8866861461</v>
      </c>
      <c r="L37" s="33">
        <f t="shared" si="2"/>
        <v>75829940.14263335</v>
      </c>
      <c r="M37" s="33">
        <f t="shared" si="3"/>
        <v>37914970.071316674</v>
      </c>
      <c r="N37" s="153">
        <f t="shared" si="5"/>
        <v>0.4528877144601407</v>
      </c>
      <c r="O37" s="99"/>
      <c r="P37" s="99"/>
      <c r="Q37" s="101">
        <f t="shared" si="4"/>
        <v>37914970.071316674</v>
      </c>
      <c r="R37" s="132"/>
      <c r="S37" s="132"/>
      <c r="T37" s="132"/>
      <c r="U37" s="132"/>
      <c r="V37" s="130"/>
      <c r="W37" s="130"/>
      <c r="X37" s="130"/>
    </row>
    <row r="38" spans="1:17" ht="15" customHeight="1" thickBot="1">
      <c r="A38" s="94" t="s">
        <v>101</v>
      </c>
      <c r="B38" s="95" t="s">
        <v>64</v>
      </c>
      <c r="C38" s="98">
        <v>184356759</v>
      </c>
      <c r="D38" s="98">
        <v>8033687</v>
      </c>
      <c r="E38" s="33">
        <f t="shared" si="0"/>
        <v>192390446</v>
      </c>
      <c r="F38" s="32">
        <f>+aoe_2007!F37</f>
        <v>845067333</v>
      </c>
      <c r="G38" s="32">
        <f>+aoe_2007!G37</f>
        <v>46895870</v>
      </c>
      <c r="H38" s="32">
        <f>+aoe_2007!H37</f>
        <v>124702094.51255074</v>
      </c>
      <c r="I38" s="32">
        <f>+aoe_2006!F37</f>
        <v>846230561</v>
      </c>
      <c r="J38" s="32">
        <f>+aoe_2006!G37</f>
        <v>41906720</v>
      </c>
      <c r="K38" s="33">
        <f>+aoe_2006!H37</f>
        <v>11625729.944680568</v>
      </c>
      <c r="L38" s="33">
        <f t="shared" si="2"/>
        <v>1916428308.4572313</v>
      </c>
      <c r="M38" s="33">
        <f t="shared" si="3"/>
        <v>958214154.2286156</v>
      </c>
      <c r="N38" s="153">
        <f t="shared" si="5"/>
        <v>4.980570366932959</v>
      </c>
      <c r="O38" s="99"/>
      <c r="P38" s="99"/>
      <c r="Q38" s="101">
        <f t="shared" si="4"/>
        <v>958214154.2286156</v>
      </c>
    </row>
    <row r="39" spans="1:18" ht="21" customHeight="1" thickBot="1">
      <c r="A39" s="125"/>
      <c r="B39" s="91" t="s">
        <v>65</v>
      </c>
      <c r="C39" s="45">
        <f>SUM(C8:C38)-C12-C17-C22-C25</f>
        <v>31280866239</v>
      </c>
      <c r="D39" s="45">
        <f>SUM(D8:D38)-D12-D17-D22-D25</f>
        <v>4039088010.999999</v>
      </c>
      <c r="E39" s="46">
        <f t="shared" si="0"/>
        <v>35319954250</v>
      </c>
      <c r="F39" s="45">
        <f>+aoe_2007!F38</f>
        <v>70860629524</v>
      </c>
      <c r="G39" s="45">
        <f>+aoe_2007!G38</f>
        <v>11255939507</v>
      </c>
      <c r="H39" s="45">
        <f>+aoe_2007!H38</f>
        <v>4206924115.0645685</v>
      </c>
      <c r="I39" s="45">
        <f>+aoe_2006!F38</f>
        <v>68685678455</v>
      </c>
      <c r="J39" s="45">
        <f>+aoe_2006!G38</f>
        <v>10882685103</v>
      </c>
      <c r="K39" s="46">
        <f>+aoe_2006!H38</f>
        <v>5199728958.075039</v>
      </c>
      <c r="L39" s="145">
        <f t="shared" si="2"/>
        <v>171091585662.13962</v>
      </c>
      <c r="M39" s="145">
        <f t="shared" si="3"/>
        <v>85545792831.06981</v>
      </c>
      <c r="N39" s="155">
        <f>+Q39/E39</f>
        <v>3.311451018869623</v>
      </c>
      <c r="O39" s="102"/>
      <c r="P39" s="103"/>
      <c r="Q39" s="146">
        <f>SUM(Q8:Q38)</f>
        <v>116960298487.59097</v>
      </c>
      <c r="R39" s="12" t="s">
        <v>168</v>
      </c>
    </row>
    <row r="40" spans="6:14" ht="14.25">
      <c r="F40" s="17"/>
      <c r="G40" s="17"/>
      <c r="H40" s="18"/>
      <c r="I40" s="17"/>
      <c r="J40" s="17"/>
      <c r="K40" s="21"/>
      <c r="L40" s="21"/>
      <c r="M40" s="21"/>
      <c r="N40" s="22"/>
    </row>
    <row r="41" spans="9:13" ht="14.25">
      <c r="I41" s="19"/>
      <c r="J41" s="19"/>
      <c r="K41" s="19"/>
      <c r="L41" s="19"/>
      <c r="M41" s="19"/>
    </row>
    <row r="42" spans="1:13" ht="14.25">
      <c r="A42" s="30"/>
      <c r="B42" s="30" t="s">
        <v>154</v>
      </c>
      <c r="C42" s="30" t="s">
        <v>171</v>
      </c>
      <c r="I42" s="19"/>
      <c r="J42" s="19"/>
      <c r="K42" s="19"/>
      <c r="L42" s="19"/>
      <c r="M42" s="19"/>
    </row>
    <row r="43" spans="1:13" ht="14.25">
      <c r="A43" s="30"/>
      <c r="C43" s="30" t="s">
        <v>155</v>
      </c>
      <c r="I43" s="19"/>
      <c r="J43" s="19"/>
      <c r="K43" s="19"/>
      <c r="L43" s="19"/>
      <c r="M43" s="19"/>
    </row>
    <row r="44" spans="1:13" ht="14.25">
      <c r="A44" s="30"/>
      <c r="I44" s="19"/>
      <c r="J44" s="19"/>
      <c r="K44" s="19"/>
      <c r="L44" s="19"/>
      <c r="M44" s="19"/>
    </row>
    <row r="45" spans="1:13" ht="14.25">
      <c r="A45" s="143"/>
      <c r="B45" s="143" t="s">
        <v>158</v>
      </c>
      <c r="I45" s="19"/>
      <c r="J45" s="19"/>
      <c r="K45" s="19"/>
      <c r="L45" s="19"/>
      <c r="M45" s="19"/>
    </row>
    <row r="46" spans="1:13" ht="14.25">
      <c r="A46" s="144"/>
      <c r="B46" s="144" t="s">
        <v>157</v>
      </c>
      <c r="I46" s="19"/>
      <c r="J46" s="19"/>
      <c r="K46" s="19"/>
      <c r="L46" s="19"/>
      <c r="M46" s="19"/>
    </row>
    <row r="47" spans="9:13" ht="14.25">
      <c r="I47" s="19"/>
      <c r="J47" s="19"/>
      <c r="K47" s="19"/>
      <c r="L47" s="19"/>
      <c r="M47" s="19"/>
    </row>
    <row r="48" spans="9:13" ht="14.25">
      <c r="I48" s="19"/>
      <c r="J48" s="19"/>
      <c r="K48" s="19"/>
      <c r="L48" s="19"/>
      <c r="M48" s="19"/>
    </row>
    <row r="49" spans="2:14" ht="15" customHeight="1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9:13" ht="14.25">
      <c r="I50" s="19"/>
      <c r="J50" s="19"/>
      <c r="K50" s="19"/>
      <c r="L50" s="19"/>
      <c r="M50" s="19"/>
    </row>
    <row r="51" spans="9:13" ht="14.25">
      <c r="I51" s="19"/>
      <c r="J51" s="19"/>
      <c r="K51" s="19"/>
      <c r="L51" s="19"/>
      <c r="M51" s="19"/>
    </row>
    <row r="52" spans="9:13" ht="14.25">
      <c r="I52" s="19"/>
      <c r="J52" s="19"/>
      <c r="K52" s="19"/>
      <c r="L52" s="19"/>
      <c r="M52" s="19"/>
    </row>
    <row r="53" spans="9:13" ht="14.25">
      <c r="I53" s="19"/>
      <c r="J53" s="19"/>
      <c r="K53" s="19"/>
      <c r="L53" s="19"/>
      <c r="M53" s="19"/>
    </row>
    <row r="54" spans="9:13" ht="14.25">
      <c r="I54" s="19"/>
      <c r="J54" s="19"/>
      <c r="K54" s="19"/>
      <c r="L54" s="19"/>
      <c r="M54" s="19"/>
    </row>
    <row r="55" spans="9:13" ht="14.25">
      <c r="I55" s="19"/>
      <c r="J55" s="19"/>
      <c r="K55" s="19"/>
      <c r="L55" s="19"/>
      <c r="M55" s="19"/>
    </row>
    <row r="56" spans="9:13" ht="14.25">
      <c r="I56" s="19"/>
      <c r="J56" s="19"/>
      <c r="K56" s="19"/>
      <c r="L56" s="19"/>
      <c r="M56" s="19"/>
    </row>
    <row r="57" spans="9:13" ht="14.25">
      <c r="I57" s="19"/>
      <c r="J57" s="19"/>
      <c r="K57" s="19"/>
      <c r="L57" s="19"/>
      <c r="M57" s="19"/>
    </row>
    <row r="58" spans="9:13" ht="14.25">
      <c r="I58" s="19"/>
      <c r="J58" s="19"/>
      <c r="K58" s="19"/>
      <c r="L58" s="19"/>
      <c r="M58" s="19"/>
    </row>
    <row r="59" spans="9:13" ht="14.25">
      <c r="I59" s="19"/>
      <c r="J59" s="19"/>
      <c r="K59" s="19"/>
      <c r="L59" s="19"/>
      <c r="M59" s="19"/>
    </row>
    <row r="60" spans="9:13" ht="14.25">
      <c r="I60" s="19"/>
      <c r="J60" s="19"/>
      <c r="K60" s="19"/>
      <c r="L60" s="19"/>
      <c r="M60" s="19"/>
    </row>
    <row r="61" spans="9:13" ht="14.25">
      <c r="I61" s="19"/>
      <c r="J61" s="19"/>
      <c r="K61" s="19"/>
      <c r="L61" s="19"/>
      <c r="M61" s="19"/>
    </row>
    <row r="62" spans="9:13" ht="14.25">
      <c r="I62" s="19"/>
      <c r="J62" s="19"/>
      <c r="K62" s="19"/>
      <c r="L62" s="19"/>
      <c r="M62" s="19"/>
    </row>
    <row r="63" spans="9:13" ht="14.25">
      <c r="I63" s="19"/>
      <c r="J63" s="19"/>
      <c r="K63" s="19"/>
      <c r="L63" s="19"/>
      <c r="M63" s="19"/>
    </row>
    <row r="64" spans="9:13" ht="14.25">
      <c r="I64" s="19"/>
      <c r="J64" s="19"/>
      <c r="K64" s="19"/>
      <c r="L64" s="19"/>
      <c r="M64" s="19"/>
    </row>
    <row r="65" spans="9:13" ht="14.25">
      <c r="I65" s="19"/>
      <c r="J65" s="19"/>
      <c r="K65" s="19"/>
      <c r="L65" s="19"/>
      <c r="M65" s="19"/>
    </row>
    <row r="66" spans="9:13" ht="14.25">
      <c r="I66" s="19"/>
      <c r="J66" s="19"/>
      <c r="K66" s="19"/>
      <c r="L66" s="19"/>
      <c r="M66" s="19"/>
    </row>
    <row r="67" spans="9:13" ht="14.25">
      <c r="I67" s="19"/>
      <c r="J67" s="19"/>
      <c r="K67" s="19"/>
      <c r="L67" s="19"/>
      <c r="M67" s="19"/>
    </row>
    <row r="68" spans="9:13" ht="14.25">
      <c r="I68" s="19"/>
      <c r="J68" s="19"/>
      <c r="K68" s="19"/>
      <c r="L68" s="19"/>
      <c r="M68" s="19"/>
    </row>
    <row r="69" spans="9:13" ht="14.25">
      <c r="I69" s="19"/>
      <c r="J69" s="19"/>
      <c r="K69" s="19"/>
      <c r="L69" s="19"/>
      <c r="M69" s="19"/>
    </row>
    <row r="70" spans="9:13" ht="14.25">
      <c r="I70" s="19"/>
      <c r="J70" s="19"/>
      <c r="K70" s="19"/>
      <c r="L70" s="19"/>
      <c r="M70" s="19"/>
    </row>
    <row r="71" spans="9:13" ht="14.25">
      <c r="I71" s="19"/>
      <c r="J71" s="19"/>
      <c r="K71" s="19"/>
      <c r="L71" s="19"/>
      <c r="M71" s="19"/>
    </row>
  </sheetData>
  <mergeCells count="1">
    <mergeCell ref="A1:P1"/>
  </mergeCells>
  <printOptions horizontalCentered="1"/>
  <pageMargins left="0" right="0" top="0.46" bottom="0.25" header="0.5" footer="0.5"/>
  <pageSetup horizontalDpi="1200" verticalDpi="1200" orientation="landscape" scale="69" r:id="rId1"/>
  <headerFooter alignWithMargins="0">
    <oddFooter>&amp;L&amp;8California Department of Insurance&amp;R&amp;8Rate Specialist Bureau  - 01/15/09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45" t="s">
        <v>169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2007</v>
      </c>
      <c r="D3" s="23">
        <v>2007</v>
      </c>
      <c r="E3" s="23">
        <v>2007</v>
      </c>
      <c r="F3" s="23">
        <v>2007</v>
      </c>
      <c r="G3" s="23">
        <v>2007</v>
      </c>
      <c r="H3" s="23">
        <v>2007</v>
      </c>
      <c r="I3" s="23">
        <v>2007</v>
      </c>
      <c r="J3" s="49">
        <v>2007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104">
        <v>171903</v>
      </c>
      <c r="D7" s="104">
        <v>4537647</v>
      </c>
      <c r="E7" s="104">
        <v>250877</v>
      </c>
      <c r="F7" s="56">
        <v>384139514</v>
      </c>
      <c r="G7" s="56">
        <v>32382598</v>
      </c>
      <c r="H7" s="105">
        <f aca="true" t="shared" si="0" ref="H7:H38">+C7*(F7+G7)/(D7+E7)</f>
        <v>14952707.894778432</v>
      </c>
      <c r="I7" s="105"/>
      <c r="J7" s="106"/>
    </row>
    <row r="8" spans="1:10" ht="12.75" customHeight="1">
      <c r="A8" s="121" t="s">
        <v>77</v>
      </c>
      <c r="B8" s="37" t="s">
        <v>42</v>
      </c>
      <c r="C8" s="96">
        <v>144787</v>
      </c>
      <c r="D8" s="96">
        <v>5462768</v>
      </c>
      <c r="E8" s="96">
        <v>309615</v>
      </c>
      <c r="F8" s="56">
        <v>372560891</v>
      </c>
      <c r="G8" s="56">
        <v>17941720</v>
      </c>
      <c r="H8" s="107">
        <f t="shared" si="0"/>
        <v>9794863.150774471</v>
      </c>
      <c r="I8" s="107"/>
      <c r="J8" s="108"/>
    </row>
    <row r="9" spans="1:10" ht="12.75" customHeight="1">
      <c r="A9" s="121" t="s">
        <v>78</v>
      </c>
      <c r="B9" s="37" t="s">
        <v>43</v>
      </c>
      <c r="C9" s="96">
        <v>62387</v>
      </c>
      <c r="D9" s="96">
        <v>751832</v>
      </c>
      <c r="E9" s="96">
        <v>90559</v>
      </c>
      <c r="F9" s="56">
        <v>96394283</v>
      </c>
      <c r="G9" s="56">
        <v>15199084</v>
      </c>
      <c r="H9" s="107">
        <f t="shared" si="0"/>
        <v>8264541.509855875</v>
      </c>
      <c r="I9" s="107"/>
      <c r="J9" s="108"/>
    </row>
    <row r="10" spans="1:10" ht="12.75" customHeight="1">
      <c r="A10" s="121" t="s">
        <v>79</v>
      </c>
      <c r="B10" s="37" t="s">
        <v>44</v>
      </c>
      <c r="C10" s="96">
        <v>2144840</v>
      </c>
      <c r="D10" s="96">
        <v>15772626</v>
      </c>
      <c r="E10" s="96">
        <v>1701265</v>
      </c>
      <c r="F10" s="56">
        <v>2563927173</v>
      </c>
      <c r="G10" s="56">
        <v>283390794</v>
      </c>
      <c r="H10" s="107">
        <f t="shared" si="0"/>
        <v>349495225.09556</v>
      </c>
      <c r="I10" s="107"/>
      <c r="J10" s="108"/>
    </row>
    <row r="11" spans="1:10" ht="12.75" customHeight="1">
      <c r="A11" s="121" t="s">
        <v>147</v>
      </c>
      <c r="B11" s="37" t="s">
        <v>146</v>
      </c>
      <c r="C11" s="96">
        <f>+C12+C13</f>
        <v>1952353</v>
      </c>
      <c r="D11" s="96">
        <f>+D12+D13</f>
        <v>30815584</v>
      </c>
      <c r="E11" s="96">
        <f>+E12+E13</f>
        <v>9785376</v>
      </c>
      <c r="F11" s="96">
        <f>+F12+F13</f>
        <v>3688313805</v>
      </c>
      <c r="G11" s="96">
        <f>+G12+G13</f>
        <v>1486918707</v>
      </c>
      <c r="H11" s="107">
        <f t="shared" si="0"/>
        <v>248858172.82401046</v>
      </c>
      <c r="I11" s="107"/>
      <c r="J11" s="108"/>
    </row>
    <row r="12" spans="1:10" ht="12.75" customHeight="1">
      <c r="A12" s="121" t="s">
        <v>80</v>
      </c>
      <c r="B12" s="152" t="s">
        <v>45</v>
      </c>
      <c r="C12" s="96">
        <v>632575</v>
      </c>
      <c r="D12" s="96">
        <v>8658477</v>
      </c>
      <c r="E12" s="96">
        <v>1611641</v>
      </c>
      <c r="F12" s="56">
        <v>974477299</v>
      </c>
      <c r="G12" s="56">
        <v>249950980</v>
      </c>
      <c r="H12" s="107">
        <f t="shared" si="0"/>
        <v>75417119.70480037</v>
      </c>
      <c r="I12" s="107"/>
      <c r="J12" s="108"/>
    </row>
    <row r="13" spans="1:10" ht="12.75" customHeight="1">
      <c r="A13" s="121" t="s">
        <v>81</v>
      </c>
      <c r="B13" s="152" t="s">
        <v>46</v>
      </c>
      <c r="C13" s="96">
        <v>1319778</v>
      </c>
      <c r="D13" s="96">
        <v>22157107</v>
      </c>
      <c r="E13" s="96">
        <v>8173735</v>
      </c>
      <c r="F13" s="56">
        <v>2713836506</v>
      </c>
      <c r="G13" s="56">
        <v>1236967727</v>
      </c>
      <c r="H13" s="107">
        <f t="shared" si="0"/>
        <v>171910311.9201331</v>
      </c>
      <c r="I13" s="107"/>
      <c r="J13" s="108"/>
    </row>
    <row r="14" spans="1:10" ht="12.75" customHeight="1">
      <c r="A14" s="121" t="s">
        <v>85</v>
      </c>
      <c r="B14" s="37" t="s">
        <v>48</v>
      </c>
      <c r="C14" s="96">
        <v>256139</v>
      </c>
      <c r="D14" s="96">
        <v>3832436</v>
      </c>
      <c r="E14" s="96">
        <v>236909</v>
      </c>
      <c r="F14" s="56">
        <v>538933607</v>
      </c>
      <c r="G14" s="56">
        <v>32945571</v>
      </c>
      <c r="H14" s="107">
        <f t="shared" si="0"/>
        <v>35996102.757014215</v>
      </c>
      <c r="I14" s="107"/>
      <c r="J14" s="108"/>
    </row>
    <row r="15" spans="1:10" ht="12.75" customHeight="1">
      <c r="A15" s="121" t="s">
        <v>86</v>
      </c>
      <c r="B15" s="37" t="s">
        <v>49</v>
      </c>
      <c r="C15" s="96">
        <v>1394</v>
      </c>
      <c r="D15" s="96">
        <v>3744016</v>
      </c>
      <c r="E15" s="96">
        <v>6388</v>
      </c>
      <c r="F15" s="56">
        <v>56575389</v>
      </c>
      <c r="G15" s="56">
        <v>361692</v>
      </c>
      <c r="H15" s="107">
        <f t="shared" si="0"/>
        <v>21163.13093576052</v>
      </c>
      <c r="I15" s="107"/>
      <c r="J15" s="108"/>
    </row>
    <row r="16" spans="1:10" ht="12.75" customHeight="1">
      <c r="A16" s="121" t="s">
        <v>87</v>
      </c>
      <c r="B16" s="37" t="s">
        <v>50</v>
      </c>
      <c r="C16" s="96">
        <v>1033713</v>
      </c>
      <c r="D16" s="96">
        <v>27316962</v>
      </c>
      <c r="E16" s="96">
        <v>8032286</v>
      </c>
      <c r="F16" s="56">
        <v>1258875886</v>
      </c>
      <c r="G16" s="56">
        <v>522147747</v>
      </c>
      <c r="H16" s="107">
        <f t="shared" si="0"/>
        <v>52082219.19570479</v>
      </c>
      <c r="I16" s="96">
        <f>SUM(I17:I18)</f>
        <v>21732778</v>
      </c>
      <c r="J16" s="109">
        <f>SUM(J17:J18)</f>
        <v>1</v>
      </c>
    </row>
    <row r="17" spans="1:10" ht="12.75" customHeight="1">
      <c r="A17" s="52" t="s">
        <v>136</v>
      </c>
      <c r="B17" s="152" t="s">
        <v>109</v>
      </c>
      <c r="C17" s="96">
        <f>+$J$17*C16</f>
        <v>413941.7640133259</v>
      </c>
      <c r="D17" s="96">
        <f>+$J$17*D16</f>
        <v>10938849.988115648</v>
      </c>
      <c r="E17" s="96">
        <f>+$J$17*E16</f>
        <v>3216462.0507815434</v>
      </c>
      <c r="F17" s="97">
        <f>+$J$17*F16</f>
        <v>504106366.97485524</v>
      </c>
      <c r="G17" s="97">
        <f>+$J$17*G16</f>
        <v>209089717.81216237</v>
      </c>
      <c r="H17" s="107">
        <f t="shared" si="0"/>
        <v>20855891.033196587</v>
      </c>
      <c r="I17" s="96">
        <v>8702710</v>
      </c>
      <c r="J17" s="109">
        <f>+I17/I16</f>
        <v>0.4004416738624027</v>
      </c>
    </row>
    <row r="18" spans="1:10" ht="12.75" customHeight="1">
      <c r="A18" s="52" t="s">
        <v>137</v>
      </c>
      <c r="B18" s="152" t="s">
        <v>110</v>
      </c>
      <c r="C18" s="96">
        <f>+$J$18*C16</f>
        <v>619771.2359866741</v>
      </c>
      <c r="D18" s="96">
        <f>+$J$18*D16</f>
        <v>16378112.011884352</v>
      </c>
      <c r="E18" s="96">
        <f>+$J$18*E16</f>
        <v>4815823.949218457</v>
      </c>
      <c r="F18" s="97">
        <f>+$J$18*F16</f>
        <v>754769519.0251447</v>
      </c>
      <c r="G18" s="97">
        <f>+$J$18*G16</f>
        <v>313058029.18783766</v>
      </c>
      <c r="H18" s="107">
        <f t="shared" si="0"/>
        <v>31226328.162508197</v>
      </c>
      <c r="I18" s="96">
        <v>13030068</v>
      </c>
      <c r="J18" s="109">
        <f>+I18/I16</f>
        <v>0.5995583261375973</v>
      </c>
    </row>
    <row r="19" spans="1:10" ht="12.75" customHeight="1">
      <c r="A19" s="52">
        <v>12</v>
      </c>
      <c r="B19" s="37" t="s">
        <v>51</v>
      </c>
      <c r="C19" s="96">
        <v>17712</v>
      </c>
      <c r="D19" s="96">
        <v>186013</v>
      </c>
      <c r="E19" s="96">
        <v>9889</v>
      </c>
      <c r="F19" s="56">
        <v>118204543</v>
      </c>
      <c r="G19" s="56">
        <v>6302083</v>
      </c>
      <c r="H19" s="107">
        <f t="shared" si="0"/>
        <v>11256961.948892813</v>
      </c>
      <c r="I19" s="107"/>
      <c r="J19" s="110"/>
    </row>
    <row r="20" spans="1:10" ht="12.75" customHeight="1">
      <c r="A20" s="52" t="s">
        <v>142</v>
      </c>
      <c r="B20" s="37" t="s">
        <v>143</v>
      </c>
      <c r="C20" s="96">
        <v>6781928</v>
      </c>
      <c r="D20" s="96">
        <v>147945814</v>
      </c>
      <c r="E20" s="96">
        <v>11253101</v>
      </c>
      <c r="F20" s="56">
        <v>32418772175</v>
      </c>
      <c r="G20" s="56">
        <v>2400384380</v>
      </c>
      <c r="H20" s="107">
        <f t="shared" si="0"/>
        <v>1483307928.1773877</v>
      </c>
      <c r="I20" s="107"/>
      <c r="J20" s="110"/>
    </row>
    <row r="21" spans="1:10" ht="12.75" customHeight="1">
      <c r="A21" s="52">
        <v>17</v>
      </c>
      <c r="B21" s="37" t="s">
        <v>52</v>
      </c>
      <c r="C21" s="96">
        <v>5091716</v>
      </c>
      <c r="D21" s="96">
        <v>124372398</v>
      </c>
      <c r="E21" s="96">
        <v>26444314</v>
      </c>
      <c r="F21" s="56">
        <v>16772272575</v>
      </c>
      <c r="G21" s="56">
        <v>4087848905</v>
      </c>
      <c r="H21" s="107">
        <f t="shared" si="0"/>
        <v>704257591.1723874</v>
      </c>
      <c r="I21" s="96">
        <f>+I22+I23</f>
        <v>96088897</v>
      </c>
      <c r="J21" s="109">
        <f>+J22+J23</f>
        <v>1</v>
      </c>
    </row>
    <row r="22" spans="1:10" ht="12.75" customHeight="1">
      <c r="A22" s="52" t="s">
        <v>138</v>
      </c>
      <c r="B22" s="152" t="s">
        <v>111</v>
      </c>
      <c r="C22" s="96">
        <f>+$J$22*C21</f>
        <v>3581719.6860557157</v>
      </c>
      <c r="D22" s="96">
        <f>+$J$22*D21</f>
        <v>87488592.51351735</v>
      </c>
      <c r="E22" s="96">
        <f>+$J$22*E21</f>
        <v>18602003.732737403</v>
      </c>
      <c r="F22" s="97">
        <f>+$J$22*F21</f>
        <v>11798297246.305546</v>
      </c>
      <c r="G22" s="97">
        <f>+$J$22*G21</f>
        <v>2875558828.6266947</v>
      </c>
      <c r="H22" s="107">
        <f t="shared" si="0"/>
        <v>495403372.5283023</v>
      </c>
      <c r="I22" s="96">
        <v>67592830</v>
      </c>
      <c r="J22" s="110">
        <f>+I22/I21</f>
        <v>0.7034405858566573</v>
      </c>
    </row>
    <row r="23" spans="1:10" ht="12.75" customHeight="1">
      <c r="A23" s="52" t="s">
        <v>139</v>
      </c>
      <c r="B23" s="152" t="s">
        <v>112</v>
      </c>
      <c r="C23" s="96">
        <f>+$J$23*C21</f>
        <v>1509996.3139442843</v>
      </c>
      <c r="D23" s="96">
        <f>+$J$23*D21</f>
        <v>36883805.48648265</v>
      </c>
      <c r="E23" s="96">
        <f>+$J$23*E21</f>
        <v>7842310.267262595</v>
      </c>
      <c r="F23" s="97">
        <f>+$J$23*F21</f>
        <v>4973975328.694454</v>
      </c>
      <c r="G23" s="97">
        <f>+$J$23*G21</f>
        <v>1212290076.3733048</v>
      </c>
      <c r="H23" s="107">
        <f t="shared" si="0"/>
        <v>208854218.64408493</v>
      </c>
      <c r="I23" s="96">
        <v>28496067</v>
      </c>
      <c r="J23" s="110">
        <f>+I23/I21</f>
        <v>0.2965594141433427</v>
      </c>
    </row>
    <row r="24" spans="1:10" ht="12.75" customHeight="1">
      <c r="A24" s="52">
        <v>18</v>
      </c>
      <c r="B24" s="37" t="s">
        <v>53</v>
      </c>
      <c r="C24" s="96">
        <v>938641</v>
      </c>
      <c r="D24" s="96">
        <v>15386607</v>
      </c>
      <c r="E24" s="96">
        <v>5962084</v>
      </c>
      <c r="F24" s="56">
        <v>2291952573</v>
      </c>
      <c r="G24" s="56">
        <v>869875109</v>
      </c>
      <c r="H24" s="107">
        <f t="shared" si="0"/>
        <v>139016537.23219666</v>
      </c>
      <c r="I24" s="96">
        <f>+I25+I26</f>
        <v>11063171</v>
      </c>
      <c r="J24" s="109">
        <f>+J25+J26</f>
        <v>1</v>
      </c>
    </row>
    <row r="25" spans="1:10" ht="12.75" customHeight="1">
      <c r="A25" s="52" t="s">
        <v>140</v>
      </c>
      <c r="B25" s="152" t="s">
        <v>113</v>
      </c>
      <c r="C25" s="96">
        <f>+$J$25*C24</f>
        <v>866402.6490472759</v>
      </c>
      <c r="D25" s="96">
        <f>+$J$25*D24</f>
        <v>14202444.880043978</v>
      </c>
      <c r="E25" s="96">
        <f>+$J$25*E24</f>
        <v>5503238.587961083</v>
      </c>
      <c r="F25" s="97">
        <f>+$J$25*F24</f>
        <v>2115562585.4164903</v>
      </c>
      <c r="G25" s="97">
        <f>+$J$25*G24</f>
        <v>802929020.5498033</v>
      </c>
      <c r="H25" s="107">
        <f t="shared" si="0"/>
        <v>128317744.61093691</v>
      </c>
      <c r="I25" s="96">
        <v>10211743</v>
      </c>
      <c r="J25" s="110">
        <f>+I25/I24</f>
        <v>0.9230394251340778</v>
      </c>
    </row>
    <row r="26" spans="1:10" ht="12.75" customHeight="1">
      <c r="A26" s="52" t="s">
        <v>141</v>
      </c>
      <c r="B26" s="152" t="s">
        <v>114</v>
      </c>
      <c r="C26" s="96">
        <f>+$J$26*C24</f>
        <v>72238.35095272413</v>
      </c>
      <c r="D26" s="96">
        <f>+$J$26*D24</f>
        <v>1184162.1199560235</v>
      </c>
      <c r="E26" s="96">
        <f>+$J$26*E24</f>
        <v>458845.41203891725</v>
      </c>
      <c r="F26" s="97">
        <f>+$J$26*F24</f>
        <v>176389987.58350965</v>
      </c>
      <c r="G26" s="97">
        <f>+$J$26*G24</f>
        <v>66946088.45019678</v>
      </c>
      <c r="H26" s="107">
        <f t="shared" si="0"/>
        <v>10698792.62125974</v>
      </c>
      <c r="I26" s="96">
        <v>851428</v>
      </c>
      <c r="J26" s="110">
        <f>+I26/I24</f>
        <v>0.07696057486592225</v>
      </c>
    </row>
    <row r="27" spans="1:10" ht="12.75" customHeight="1">
      <c r="A27" s="52">
        <v>19.2</v>
      </c>
      <c r="B27" s="37" t="s">
        <v>54</v>
      </c>
      <c r="C27" s="96">
        <v>6650674</v>
      </c>
      <c r="D27" s="96">
        <v>60378771</v>
      </c>
      <c r="E27" s="96">
        <v>8589580</v>
      </c>
      <c r="F27" s="56">
        <v>5879862636</v>
      </c>
      <c r="G27" s="56">
        <v>925216598</v>
      </c>
      <c r="H27" s="107">
        <f t="shared" si="0"/>
        <v>656219307.4545702</v>
      </c>
      <c r="I27" s="107"/>
      <c r="J27" s="111"/>
    </row>
    <row r="28" spans="1:10" ht="12.75" customHeight="1">
      <c r="A28" s="52">
        <v>19.4</v>
      </c>
      <c r="B28" s="37" t="s">
        <v>55</v>
      </c>
      <c r="C28" s="96">
        <v>1317622</v>
      </c>
      <c r="D28" s="96">
        <v>25703255</v>
      </c>
      <c r="E28" s="96">
        <v>3253199</v>
      </c>
      <c r="F28" s="56">
        <v>2439685054</v>
      </c>
      <c r="G28" s="56">
        <v>348538870</v>
      </c>
      <c r="H28" s="107">
        <f t="shared" si="0"/>
        <v>126874139.46433939</v>
      </c>
      <c r="I28" s="107"/>
      <c r="J28" s="108"/>
    </row>
    <row r="29" spans="1:10" ht="12.75" customHeight="1">
      <c r="A29" s="52">
        <v>21.1</v>
      </c>
      <c r="B29" s="37" t="s">
        <v>56</v>
      </c>
      <c r="C29" s="96">
        <v>1577855</v>
      </c>
      <c r="D29" s="96">
        <v>2800824</v>
      </c>
      <c r="E29" s="96">
        <v>235027</v>
      </c>
      <c r="F29" s="56">
        <v>221984029</v>
      </c>
      <c r="G29" s="56">
        <v>40035826</v>
      </c>
      <c r="H29" s="107">
        <f t="shared" si="0"/>
        <v>136182354.90181336</v>
      </c>
      <c r="I29" s="107"/>
      <c r="J29" s="108"/>
    </row>
    <row r="30" spans="1:10" ht="12.75" customHeight="1">
      <c r="A30" s="52">
        <v>21.2</v>
      </c>
      <c r="B30" s="37" t="s">
        <v>57</v>
      </c>
      <c r="C30" s="96">
        <v>106910</v>
      </c>
      <c r="D30" s="96">
        <v>783730</v>
      </c>
      <c r="E30" s="96">
        <v>126610</v>
      </c>
      <c r="F30" s="56">
        <v>90570673</v>
      </c>
      <c r="G30" s="56">
        <v>12460251</v>
      </c>
      <c r="H30" s="107">
        <f t="shared" si="0"/>
        <v>12099914.410923392</v>
      </c>
      <c r="I30" s="107"/>
      <c r="J30" s="108"/>
    </row>
    <row r="31" spans="1:10" ht="12.75" customHeight="1">
      <c r="A31" s="52">
        <v>22</v>
      </c>
      <c r="B31" s="37" t="s">
        <v>58</v>
      </c>
      <c r="C31" s="96">
        <v>58965</v>
      </c>
      <c r="D31" s="96">
        <v>4829660</v>
      </c>
      <c r="E31" s="96">
        <v>492281</v>
      </c>
      <c r="F31" s="56">
        <v>185614911</v>
      </c>
      <c r="G31" s="56">
        <v>31028576</v>
      </c>
      <c r="H31" s="107">
        <f t="shared" si="0"/>
        <v>2400324.0943398285</v>
      </c>
      <c r="I31" s="107"/>
      <c r="J31" s="108"/>
    </row>
    <row r="32" spans="1:10" ht="12.75" customHeight="1">
      <c r="A32" s="52">
        <v>23</v>
      </c>
      <c r="B32" s="37" t="s">
        <v>59</v>
      </c>
      <c r="C32" s="96">
        <v>48197</v>
      </c>
      <c r="D32" s="96">
        <v>1256902</v>
      </c>
      <c r="E32" s="96">
        <v>150946</v>
      </c>
      <c r="F32" s="56">
        <v>123626956</v>
      </c>
      <c r="G32" s="56">
        <v>16209008</v>
      </c>
      <c r="H32" s="107">
        <f t="shared" si="0"/>
        <v>4787217.055326995</v>
      </c>
      <c r="I32" s="107"/>
      <c r="J32" s="108"/>
    </row>
    <row r="33" spans="1:10" ht="12.75" customHeight="1">
      <c r="A33" s="52">
        <v>24</v>
      </c>
      <c r="B33" s="37" t="s">
        <v>60</v>
      </c>
      <c r="C33" s="96">
        <v>161777</v>
      </c>
      <c r="D33" s="96">
        <v>3256706</v>
      </c>
      <c r="E33" s="96">
        <v>510025</v>
      </c>
      <c r="F33" s="56">
        <v>401795233</v>
      </c>
      <c r="G33" s="56">
        <v>73975035</v>
      </c>
      <c r="H33" s="107">
        <f t="shared" si="0"/>
        <v>20433815.594008703</v>
      </c>
      <c r="I33" s="107"/>
      <c r="J33" s="108"/>
    </row>
    <row r="34" spans="1:10" ht="12.75" customHeight="1">
      <c r="A34" s="52">
        <v>26</v>
      </c>
      <c r="B34" s="37" t="s">
        <v>61</v>
      </c>
      <c r="C34" s="96">
        <v>2622</v>
      </c>
      <c r="D34" s="96">
        <v>67449</v>
      </c>
      <c r="E34" s="96">
        <v>10024</v>
      </c>
      <c r="F34" s="56">
        <v>9703385</v>
      </c>
      <c r="G34" s="56">
        <v>1635382</v>
      </c>
      <c r="H34" s="107">
        <f t="shared" si="0"/>
        <v>383749.7847508164</v>
      </c>
      <c r="I34" s="107"/>
      <c r="J34" s="108"/>
    </row>
    <row r="35" spans="1:10" ht="12.75" customHeight="1">
      <c r="A35" s="52">
        <v>27</v>
      </c>
      <c r="B35" s="37" t="s">
        <v>62</v>
      </c>
      <c r="C35" s="96">
        <v>43749</v>
      </c>
      <c r="D35" s="96">
        <v>505091</v>
      </c>
      <c r="E35" s="96">
        <v>37116</v>
      </c>
      <c r="F35" s="56">
        <v>60973131</v>
      </c>
      <c r="G35" s="56">
        <v>2962716</v>
      </c>
      <c r="H35" s="107">
        <f t="shared" si="0"/>
        <v>5158785.058848374</v>
      </c>
      <c r="I35" s="107"/>
      <c r="J35" s="108"/>
    </row>
    <row r="36" spans="1:10" ht="12.75" customHeight="1">
      <c r="A36" s="52">
        <v>28</v>
      </c>
      <c r="B36" s="37" t="s">
        <v>63</v>
      </c>
      <c r="C36" s="96">
        <v>5568</v>
      </c>
      <c r="D36" s="96">
        <v>1031002</v>
      </c>
      <c r="E36" s="96">
        <v>12557</v>
      </c>
      <c r="F36" s="56">
        <v>40823769</v>
      </c>
      <c r="G36" s="56">
        <v>1282985</v>
      </c>
      <c r="H36" s="107">
        <f t="shared" si="0"/>
        <v>224664.2559471961</v>
      </c>
      <c r="I36" s="107"/>
      <c r="J36" s="108"/>
    </row>
    <row r="37" spans="1:10" ht="12.75" customHeight="1" thickBot="1">
      <c r="A37" s="53">
        <v>33</v>
      </c>
      <c r="B37" s="38" t="s">
        <v>64</v>
      </c>
      <c r="C37" s="112">
        <v>43744</v>
      </c>
      <c r="D37" s="112">
        <v>241631</v>
      </c>
      <c r="E37" s="112">
        <v>71259</v>
      </c>
      <c r="F37" s="56">
        <v>845067333</v>
      </c>
      <c r="G37" s="56">
        <v>46895870</v>
      </c>
      <c r="H37" s="113">
        <f t="shared" si="0"/>
        <v>124702094.51255074</v>
      </c>
      <c r="I37" s="113"/>
      <c r="J37" s="114"/>
    </row>
    <row r="38" spans="1:10" ht="21" customHeight="1" thickBot="1">
      <c r="A38" s="54"/>
      <c r="B38" s="29" t="s">
        <v>65</v>
      </c>
      <c r="C38" s="115">
        <f>SUM(C7:C37)-C11-C16-C21-C24</f>
        <v>28615196</v>
      </c>
      <c r="D38" s="115">
        <f>SUM(D7:D37)-D11-D16-D21-D24</f>
        <v>480979724</v>
      </c>
      <c r="E38" s="115">
        <f>SUM(E7:E37)-E11-E16-E21-E24</f>
        <v>77571287</v>
      </c>
      <c r="F38" s="115">
        <f>SUM(F7:F37)-F11-F16-F21-F24</f>
        <v>70860629524</v>
      </c>
      <c r="G38" s="115">
        <f>SUM(G7:G37)-G11-G16-G21-G24</f>
        <v>11255939507</v>
      </c>
      <c r="H38" s="116">
        <f t="shared" si="0"/>
        <v>4206924115.0645685</v>
      </c>
      <c r="I38" s="116"/>
      <c r="J38" s="117"/>
    </row>
    <row r="40" spans="1:3" ht="12.75">
      <c r="A40" s="30"/>
      <c r="B40" s="149" t="str">
        <f>+'reserve ratio'!B42</f>
        <v>Data Sources:</v>
      </c>
      <c r="C40" s="149" t="str">
        <f>+'reserve ratio'!C42</f>
        <v>AM Best's Aggregates &amp; Averages - Property Casualty (2007 &amp; 2008 edition)</v>
      </c>
    </row>
    <row r="41" spans="1:3" ht="12.75">
      <c r="A41" s="30"/>
      <c r="B41" s="144"/>
      <c r="C41" s="149" t="str">
        <f>+'reserve ratio'!C43</f>
        <v>Annual Statement - Statutory Page 14</v>
      </c>
    </row>
    <row r="42" spans="2:3" ht="12.75">
      <c r="B42" s="156"/>
      <c r="C42" s="156"/>
    </row>
    <row r="45" spans="3:5" ht="12.75">
      <c r="C45" s="158"/>
      <c r="D45" s="158"/>
      <c r="E45" s="158"/>
    </row>
    <row r="46" spans="3:5" ht="12.75">
      <c r="C46" s="158"/>
      <c r="D46" s="158"/>
      <c r="E46" s="158"/>
    </row>
    <row r="47" spans="3:5" ht="12.75">
      <c r="C47" s="158"/>
      <c r="D47" s="158"/>
      <c r="E47" s="158"/>
    </row>
    <row r="48" spans="3:5" ht="12.75">
      <c r="C48" s="158"/>
      <c r="D48" s="158"/>
      <c r="E48" s="158"/>
    </row>
    <row r="49" spans="3:5" ht="12.75">
      <c r="C49" s="158"/>
      <c r="D49" s="158"/>
      <c r="E49" s="158"/>
    </row>
    <row r="50" spans="3:5" ht="12.75">
      <c r="C50" s="158"/>
      <c r="D50" s="158"/>
      <c r="E50" s="158"/>
    </row>
    <row r="51" spans="3:5" ht="12.75">
      <c r="C51" s="158"/>
      <c r="D51" s="158"/>
      <c r="E51" s="158"/>
    </row>
    <row r="52" spans="3:5" ht="12.75">
      <c r="C52" s="158"/>
      <c r="D52" s="158"/>
      <c r="E52" s="158"/>
    </row>
    <row r="53" spans="3:5" ht="12.75">
      <c r="C53" s="158"/>
      <c r="D53" s="158"/>
      <c r="E53" s="158"/>
    </row>
    <row r="54" spans="3:5" ht="12.75">
      <c r="C54" s="158"/>
      <c r="D54" s="158"/>
      <c r="E54" s="158"/>
    </row>
    <row r="55" spans="3:5" ht="12.75">
      <c r="C55" s="158"/>
      <c r="D55" s="158"/>
      <c r="E55" s="158"/>
    </row>
    <row r="56" spans="3:5" ht="12.75">
      <c r="C56" s="158"/>
      <c r="D56" s="158"/>
      <c r="E56" s="158"/>
    </row>
    <row r="57" spans="3:5" ht="12.75">
      <c r="C57" s="158"/>
      <c r="D57" s="158"/>
      <c r="E57" s="158"/>
    </row>
    <row r="58" spans="3:5" ht="12.75">
      <c r="C58" s="158"/>
      <c r="D58" s="158"/>
      <c r="E58" s="158"/>
    </row>
    <row r="59" spans="3:5" ht="12.75">
      <c r="C59" s="158"/>
      <c r="D59" s="158"/>
      <c r="E59" s="158"/>
    </row>
    <row r="60" spans="3:5" ht="12.75">
      <c r="C60" s="158"/>
      <c r="D60" s="158"/>
      <c r="E60" s="158"/>
    </row>
    <row r="61" spans="3:5" ht="12.75">
      <c r="C61" s="158"/>
      <c r="D61" s="158"/>
      <c r="E61" s="158"/>
    </row>
    <row r="62" spans="3:5" ht="12.75">
      <c r="C62" s="158"/>
      <c r="D62" s="158"/>
      <c r="E62" s="158"/>
    </row>
    <row r="63" spans="3:5" ht="12.75">
      <c r="C63" s="158"/>
      <c r="D63" s="158"/>
      <c r="E63" s="158"/>
    </row>
  </sheetData>
  <mergeCells count="1">
    <mergeCell ref="A1:J1"/>
  </mergeCells>
  <printOptions horizontalCentered="1"/>
  <pageMargins left="0" right="0" top="0.46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- 01/15/09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45" t="s">
        <v>144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2006</v>
      </c>
      <c r="D3" s="23">
        <v>2006</v>
      </c>
      <c r="E3" s="23">
        <v>2006</v>
      </c>
      <c r="F3" s="23">
        <v>2006</v>
      </c>
      <c r="G3" s="23">
        <v>2006</v>
      </c>
      <c r="H3" s="23">
        <v>2006</v>
      </c>
      <c r="I3" s="23">
        <v>2006</v>
      </c>
      <c r="J3" s="49">
        <v>2006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104">
        <v>167241</v>
      </c>
      <c r="D7" s="104">
        <v>5016754</v>
      </c>
      <c r="E7" s="104">
        <v>240750</v>
      </c>
      <c r="F7" s="56">
        <v>283659783</v>
      </c>
      <c r="G7" s="56">
        <v>25856730</v>
      </c>
      <c r="H7" s="105">
        <f aca="true" t="shared" si="0" ref="H7:H38">+C7*(F7+G7)/(D7+E7)</f>
        <v>9845708.372382218</v>
      </c>
      <c r="I7" s="105"/>
      <c r="J7" s="106"/>
    </row>
    <row r="8" spans="1:10" ht="12.75" customHeight="1">
      <c r="A8" s="121" t="s">
        <v>77</v>
      </c>
      <c r="B8" s="37" t="s">
        <v>42</v>
      </c>
      <c r="C8" s="96">
        <v>166254</v>
      </c>
      <c r="D8" s="96">
        <v>8635504</v>
      </c>
      <c r="E8" s="96">
        <v>327605</v>
      </c>
      <c r="F8" s="56">
        <v>485229693</v>
      </c>
      <c r="G8" s="56">
        <v>16649457</v>
      </c>
      <c r="H8" s="107">
        <f t="shared" si="0"/>
        <v>9309204.67486226</v>
      </c>
      <c r="I8" s="107"/>
      <c r="J8" s="108"/>
    </row>
    <row r="9" spans="1:10" ht="12.75" customHeight="1">
      <c r="A9" s="121" t="s">
        <v>78</v>
      </c>
      <c r="B9" s="37" t="s">
        <v>43</v>
      </c>
      <c r="C9" s="96">
        <v>63669</v>
      </c>
      <c r="D9" s="96">
        <v>736921</v>
      </c>
      <c r="E9" s="96">
        <v>84802</v>
      </c>
      <c r="F9" s="56">
        <v>72987884</v>
      </c>
      <c r="G9" s="56">
        <v>14514533</v>
      </c>
      <c r="H9" s="107">
        <f t="shared" si="0"/>
        <v>6779889.802248446</v>
      </c>
      <c r="I9" s="107"/>
      <c r="J9" s="108"/>
    </row>
    <row r="10" spans="1:10" ht="12.75" customHeight="1">
      <c r="A10" s="121" t="s">
        <v>79</v>
      </c>
      <c r="B10" s="37" t="s">
        <v>44</v>
      </c>
      <c r="C10" s="96">
        <v>2056157</v>
      </c>
      <c r="D10" s="96">
        <v>15333249</v>
      </c>
      <c r="E10" s="96">
        <v>1712873</v>
      </c>
      <c r="F10" s="56">
        <v>1540541682</v>
      </c>
      <c r="G10" s="56">
        <v>294679635</v>
      </c>
      <c r="H10" s="107">
        <f t="shared" si="0"/>
        <v>221370183.64052358</v>
      </c>
      <c r="I10" s="107"/>
      <c r="J10" s="108"/>
    </row>
    <row r="11" spans="1:10" ht="12.75" customHeight="1">
      <c r="A11" s="121" t="s">
        <v>147</v>
      </c>
      <c r="B11" s="37" t="s">
        <v>146</v>
      </c>
      <c r="C11" s="96">
        <f>+C12+C13</f>
        <v>1944896</v>
      </c>
      <c r="D11" s="96">
        <f>+D12+D13</f>
        <v>31636284</v>
      </c>
      <c r="E11" s="96">
        <f>+E12+E13</f>
        <v>9311177</v>
      </c>
      <c r="F11" s="96">
        <f>+F12+F13</f>
        <v>3721643207</v>
      </c>
      <c r="G11" s="96">
        <f>+G12+G13</f>
        <v>1422702058</v>
      </c>
      <c r="H11" s="107">
        <f t="shared" si="0"/>
        <v>244342781.8031853</v>
      </c>
      <c r="I11" s="107"/>
      <c r="J11" s="108"/>
    </row>
    <row r="12" spans="1:10" ht="12.75" customHeight="1">
      <c r="A12" s="121" t="s">
        <v>80</v>
      </c>
      <c r="B12" s="152" t="s">
        <v>45</v>
      </c>
      <c r="C12" s="96">
        <v>661768</v>
      </c>
      <c r="D12" s="96">
        <v>9509421</v>
      </c>
      <c r="E12" s="96">
        <v>1444958</v>
      </c>
      <c r="F12" s="56">
        <v>962442401</v>
      </c>
      <c r="G12" s="56">
        <v>203649216</v>
      </c>
      <c r="H12" s="107">
        <f t="shared" si="0"/>
        <v>70445081.11311978</v>
      </c>
      <c r="I12" s="107"/>
      <c r="J12" s="108"/>
    </row>
    <row r="13" spans="1:10" ht="12.75" customHeight="1">
      <c r="A13" s="121" t="s">
        <v>81</v>
      </c>
      <c r="B13" s="152" t="s">
        <v>46</v>
      </c>
      <c r="C13" s="96">
        <v>1283128</v>
      </c>
      <c r="D13" s="96">
        <v>22126863</v>
      </c>
      <c r="E13" s="96">
        <v>7866219</v>
      </c>
      <c r="F13" s="56">
        <v>2759200806</v>
      </c>
      <c r="G13" s="56">
        <v>1219052842</v>
      </c>
      <c r="H13" s="107">
        <f t="shared" si="0"/>
        <v>170192868.03706747</v>
      </c>
      <c r="I13" s="107"/>
      <c r="J13" s="108"/>
    </row>
    <row r="14" spans="1:10" ht="12.75" customHeight="1">
      <c r="A14" s="121" t="s">
        <v>85</v>
      </c>
      <c r="B14" s="37" t="s">
        <v>48</v>
      </c>
      <c r="C14" s="96">
        <v>270356</v>
      </c>
      <c r="D14" s="96">
        <v>4938323</v>
      </c>
      <c r="E14" s="96">
        <v>261270</v>
      </c>
      <c r="F14" s="56">
        <v>503098758</v>
      </c>
      <c r="G14" s="56">
        <v>35892301</v>
      </c>
      <c r="H14" s="107">
        <f t="shared" si="0"/>
        <v>28025167.882756207</v>
      </c>
      <c r="I14" s="107"/>
      <c r="J14" s="108"/>
    </row>
    <row r="15" spans="1:10" ht="12.75" customHeight="1">
      <c r="A15" s="121" t="s">
        <v>86</v>
      </c>
      <c r="B15" s="37" t="s">
        <v>49</v>
      </c>
      <c r="C15" s="96">
        <v>1240</v>
      </c>
      <c r="D15" s="96">
        <v>396889</v>
      </c>
      <c r="E15" s="96">
        <v>19250</v>
      </c>
      <c r="F15" s="56">
        <v>3570102</v>
      </c>
      <c r="G15" s="56">
        <v>431443</v>
      </c>
      <c r="H15" s="107">
        <f t="shared" si="0"/>
        <v>11923.698091262775</v>
      </c>
      <c r="I15" s="107"/>
      <c r="J15" s="108"/>
    </row>
    <row r="16" spans="1:10" ht="12.75" customHeight="1">
      <c r="A16" s="121" t="s">
        <v>87</v>
      </c>
      <c r="B16" s="37" t="s">
        <v>50</v>
      </c>
      <c r="C16" s="96">
        <v>949940</v>
      </c>
      <c r="D16" s="96">
        <v>27118546</v>
      </c>
      <c r="E16" s="96">
        <v>7594768</v>
      </c>
      <c r="F16" s="56">
        <v>1259892607</v>
      </c>
      <c r="G16" s="56">
        <v>519354405</v>
      </c>
      <c r="H16" s="107">
        <f t="shared" si="0"/>
        <v>48689615.361393616</v>
      </c>
      <c r="I16" s="96">
        <f>SUM(I17:I18)</f>
        <v>21757348</v>
      </c>
      <c r="J16" s="109">
        <f>SUM(J17:J18)</f>
        <v>1</v>
      </c>
    </row>
    <row r="17" spans="1:10" ht="12.75" customHeight="1">
      <c r="A17" s="52" t="s">
        <v>136</v>
      </c>
      <c r="B17" s="152" t="s">
        <v>109</v>
      </c>
      <c r="C17" s="96">
        <f>+$J$17*C16</f>
        <v>390627.53125702636</v>
      </c>
      <c r="D17" s="96">
        <f>+$J$17*D16</f>
        <v>11151494.489399442</v>
      </c>
      <c r="E17" s="96">
        <f>+$J$17*E16</f>
        <v>3123066.1666103792</v>
      </c>
      <c r="F17" s="97">
        <f>+$J$17*F16</f>
        <v>518084025.01356816</v>
      </c>
      <c r="G17" s="97">
        <f>+$J$17*G16</f>
        <v>213565203.1418951</v>
      </c>
      <c r="H17" s="107">
        <f t="shared" si="0"/>
        <v>20021795.32020483</v>
      </c>
      <c r="I17" s="96">
        <v>8946901</v>
      </c>
      <c r="J17" s="109">
        <f>+I17/I16</f>
        <v>0.41121284634506006</v>
      </c>
    </row>
    <row r="18" spans="1:10" ht="12.75" customHeight="1">
      <c r="A18" s="52" t="s">
        <v>137</v>
      </c>
      <c r="B18" s="152" t="s">
        <v>110</v>
      </c>
      <c r="C18" s="96">
        <f>+$J$18*C16</f>
        <v>559312.4687429736</v>
      </c>
      <c r="D18" s="96">
        <f>+$J$18*D16</f>
        <v>15967051.510600558</v>
      </c>
      <c r="E18" s="96">
        <f>+$J$18*E16</f>
        <v>4471701.833389621</v>
      </c>
      <c r="F18" s="97">
        <f>+$J$18*F16</f>
        <v>741808581.9864318</v>
      </c>
      <c r="G18" s="97">
        <f>+$J$18*G16</f>
        <v>305789201.8581049</v>
      </c>
      <c r="H18" s="107">
        <f t="shared" si="0"/>
        <v>28667820.041188784</v>
      </c>
      <c r="I18" s="96">
        <v>12810447</v>
      </c>
      <c r="J18" s="109">
        <f>+I18/I16</f>
        <v>0.5887871536549399</v>
      </c>
    </row>
    <row r="19" spans="1:10" ht="12.75" customHeight="1">
      <c r="A19" s="52">
        <v>12</v>
      </c>
      <c r="B19" s="37" t="s">
        <v>51</v>
      </c>
      <c r="C19" s="96">
        <v>16191</v>
      </c>
      <c r="D19" s="96">
        <v>301940</v>
      </c>
      <c r="E19" s="96">
        <v>21169</v>
      </c>
      <c r="F19" s="56">
        <v>227837246</v>
      </c>
      <c r="G19" s="56">
        <v>17054572</v>
      </c>
      <c r="H19" s="107">
        <f t="shared" si="0"/>
        <v>12271535.070945099</v>
      </c>
      <c r="I19" s="107"/>
      <c r="J19" s="110"/>
    </row>
    <row r="20" spans="1:10" ht="12.75" customHeight="1">
      <c r="A20" s="52" t="s">
        <v>142</v>
      </c>
      <c r="B20" s="37" t="s">
        <v>143</v>
      </c>
      <c r="C20" s="96">
        <v>14027487</v>
      </c>
      <c r="D20" s="96">
        <v>139010871</v>
      </c>
      <c r="E20" s="96">
        <v>10715106</v>
      </c>
      <c r="F20" s="56">
        <v>32244613575</v>
      </c>
      <c r="G20" s="56">
        <v>2455455358</v>
      </c>
      <c r="H20" s="107">
        <f t="shared" si="0"/>
        <v>3250970710.6921153</v>
      </c>
      <c r="I20" s="107"/>
      <c r="J20" s="110"/>
    </row>
    <row r="21" spans="1:10" ht="12.75" customHeight="1">
      <c r="A21" s="52">
        <v>17</v>
      </c>
      <c r="B21" s="37" t="s">
        <v>52</v>
      </c>
      <c r="C21" s="96">
        <v>4724626</v>
      </c>
      <c r="D21" s="96">
        <v>120763034</v>
      </c>
      <c r="E21" s="96">
        <v>25066830</v>
      </c>
      <c r="F21" s="56">
        <v>16229945039</v>
      </c>
      <c r="G21" s="56">
        <v>3747619335</v>
      </c>
      <c r="H21" s="107">
        <f t="shared" si="0"/>
        <v>647237249.4160327</v>
      </c>
      <c r="I21" s="96">
        <f>+I22+I23</f>
        <v>90680994</v>
      </c>
      <c r="J21" s="109">
        <f>+J22+J23</f>
        <v>1</v>
      </c>
    </row>
    <row r="22" spans="1:10" ht="12.75" customHeight="1">
      <c r="A22" s="52" t="s">
        <v>138</v>
      </c>
      <c r="B22" s="152" t="s">
        <v>111</v>
      </c>
      <c r="C22" s="96">
        <f>+$J$22*C21</f>
        <v>3369293.262732762</v>
      </c>
      <c r="D22" s="96">
        <f>+$J$22*D21</f>
        <v>86120272.13230582</v>
      </c>
      <c r="E22" s="96">
        <f>+$J$22*E21</f>
        <v>17876018.427081313</v>
      </c>
      <c r="F22" s="97">
        <f>+$J$22*F21</f>
        <v>11574131894.127855</v>
      </c>
      <c r="G22" s="97">
        <f>+$J$22*G21</f>
        <v>2672556214.333692</v>
      </c>
      <c r="H22" s="107">
        <f t="shared" si="0"/>
        <v>461567138.6152307</v>
      </c>
      <c r="I22" s="96">
        <v>64667735</v>
      </c>
      <c r="J22" s="110">
        <f>+I22/I21</f>
        <v>0.7131343862419506</v>
      </c>
    </row>
    <row r="23" spans="1:10" ht="12.75" customHeight="1">
      <c r="A23" s="52" t="s">
        <v>139</v>
      </c>
      <c r="B23" s="152" t="s">
        <v>112</v>
      </c>
      <c r="C23" s="96">
        <f>+$J$23*C21</f>
        <v>1355332.7372672383</v>
      </c>
      <c r="D23" s="96">
        <f>+$J$23*D21</f>
        <v>34642761.8676942</v>
      </c>
      <c r="E23" s="96">
        <f>+$J$23*E21</f>
        <v>7190811.572918687</v>
      </c>
      <c r="F23" s="97">
        <f>+$J$23*F21</f>
        <v>4655813144.872146</v>
      </c>
      <c r="G23" s="97">
        <f>+$J$23*G21</f>
        <v>1075063120.6663082</v>
      </c>
      <c r="H23" s="107">
        <f t="shared" si="0"/>
        <v>185670110.800802</v>
      </c>
      <c r="I23" s="96">
        <v>26013259</v>
      </c>
      <c r="J23" s="110">
        <f>+I23/I21</f>
        <v>0.2868656137580495</v>
      </c>
    </row>
    <row r="24" spans="1:10" ht="12.75" customHeight="1">
      <c r="A24" s="52">
        <v>18</v>
      </c>
      <c r="B24" s="37" t="s">
        <v>53</v>
      </c>
      <c r="C24" s="96">
        <v>830101</v>
      </c>
      <c r="D24" s="96">
        <v>15872287</v>
      </c>
      <c r="E24" s="96">
        <v>5940336</v>
      </c>
      <c r="F24" s="56">
        <v>2128933668</v>
      </c>
      <c r="G24" s="56">
        <v>826537833</v>
      </c>
      <c r="H24" s="107">
        <f t="shared" si="0"/>
        <v>112473398.93288401</v>
      </c>
      <c r="I24" s="96">
        <f>+I25+I26</f>
        <v>11122096</v>
      </c>
      <c r="J24" s="109">
        <f>+J25+J26</f>
        <v>1</v>
      </c>
    </row>
    <row r="25" spans="1:10" ht="12.75" customHeight="1">
      <c r="A25" s="52" t="s">
        <v>140</v>
      </c>
      <c r="B25" s="152" t="s">
        <v>113</v>
      </c>
      <c r="C25" s="96">
        <f>+$J$25*C24</f>
        <v>777114.1147632604</v>
      </c>
      <c r="D25" s="96">
        <f>+$J$25*D24</f>
        <v>14859129.505052283</v>
      </c>
      <c r="E25" s="96">
        <f>+$J$25*E24</f>
        <v>5561153.344034433</v>
      </c>
      <c r="F25" s="97">
        <f>+$J$25*F24</f>
        <v>1993039886.4686596</v>
      </c>
      <c r="G25" s="97">
        <f>+$J$25*G24</f>
        <v>773778391.3164043</v>
      </c>
      <c r="H25" s="107">
        <f t="shared" si="0"/>
        <v>105294013.43468226</v>
      </c>
      <c r="I25" s="96">
        <v>10412152</v>
      </c>
      <c r="J25" s="110">
        <f>+I25/I24</f>
        <v>0.9361681467234233</v>
      </c>
    </row>
    <row r="26" spans="1:10" ht="12.75" customHeight="1">
      <c r="A26" s="52" t="s">
        <v>141</v>
      </c>
      <c r="B26" s="152" t="s">
        <v>114</v>
      </c>
      <c r="C26" s="96">
        <f>+$J$26*C24</f>
        <v>52986.88523673955</v>
      </c>
      <c r="D26" s="96">
        <f>+$J$26*D24</f>
        <v>1013157.4949477148</v>
      </c>
      <c r="E26" s="96">
        <f>+$J$26*E24</f>
        <v>379182.65596556617</v>
      </c>
      <c r="F26" s="97">
        <f>+$J$26*F24</f>
        <v>135893781.53134012</v>
      </c>
      <c r="G26" s="97">
        <f>+$J$26*G24</f>
        <v>52759441.68359561</v>
      </c>
      <c r="H26" s="107">
        <f t="shared" si="0"/>
        <v>7179385.498201724</v>
      </c>
      <c r="I26" s="96">
        <v>709944</v>
      </c>
      <c r="J26" s="110">
        <f>+I26/I24</f>
        <v>0.06383185327657664</v>
      </c>
    </row>
    <row r="27" spans="1:10" ht="12.75" customHeight="1">
      <c r="A27" s="52">
        <v>19.2</v>
      </c>
      <c r="B27" s="37" t="s">
        <v>54</v>
      </c>
      <c r="C27" s="96">
        <v>6621508</v>
      </c>
      <c r="D27" s="96">
        <v>60026877</v>
      </c>
      <c r="E27" s="96">
        <v>8790420</v>
      </c>
      <c r="F27" s="56">
        <v>5609576610</v>
      </c>
      <c r="G27" s="56">
        <v>962286649</v>
      </c>
      <c r="H27" s="107">
        <f t="shared" si="0"/>
        <v>632335866.7280201</v>
      </c>
      <c r="I27" s="107"/>
      <c r="J27" s="111"/>
    </row>
    <row r="28" spans="1:10" ht="12.75" customHeight="1">
      <c r="A28" s="52">
        <v>19.4</v>
      </c>
      <c r="B28" s="37" t="s">
        <v>55</v>
      </c>
      <c r="C28" s="96">
        <v>2024535</v>
      </c>
      <c r="D28" s="96">
        <v>26129468</v>
      </c>
      <c r="E28" s="96">
        <v>3132887</v>
      </c>
      <c r="F28" s="56">
        <v>2341346254</v>
      </c>
      <c r="G28" s="56">
        <v>331632511</v>
      </c>
      <c r="H28" s="107">
        <f t="shared" si="0"/>
        <v>184931768.61531734</v>
      </c>
      <c r="I28" s="107"/>
      <c r="J28" s="108"/>
    </row>
    <row r="29" spans="1:10" ht="12.75" customHeight="1">
      <c r="A29" s="52">
        <v>21.1</v>
      </c>
      <c r="B29" s="37" t="s">
        <v>56</v>
      </c>
      <c r="C29" s="96">
        <v>1363203</v>
      </c>
      <c r="D29" s="96">
        <v>2727818</v>
      </c>
      <c r="E29" s="96">
        <v>242546</v>
      </c>
      <c r="F29" s="56">
        <v>217533428</v>
      </c>
      <c r="G29" s="56">
        <v>37308426</v>
      </c>
      <c r="H29" s="107">
        <f t="shared" si="0"/>
        <v>116955760.26990698</v>
      </c>
      <c r="I29" s="107"/>
      <c r="J29" s="108"/>
    </row>
    <row r="30" spans="1:10" ht="12.75" customHeight="1">
      <c r="A30" s="52">
        <v>21.2</v>
      </c>
      <c r="B30" s="37" t="s">
        <v>57</v>
      </c>
      <c r="C30" s="96">
        <v>135728</v>
      </c>
      <c r="D30" s="96">
        <v>854257</v>
      </c>
      <c r="E30" s="96">
        <v>126562</v>
      </c>
      <c r="F30" s="56">
        <v>98022567</v>
      </c>
      <c r="G30" s="56">
        <v>13568985</v>
      </c>
      <c r="H30" s="107">
        <f t="shared" si="0"/>
        <v>15442296.866043583</v>
      </c>
      <c r="I30" s="107"/>
      <c r="J30" s="108"/>
    </row>
    <row r="31" spans="1:10" ht="12.75" customHeight="1">
      <c r="A31" s="52">
        <v>22</v>
      </c>
      <c r="B31" s="37" t="s">
        <v>58</v>
      </c>
      <c r="C31" s="96">
        <v>49096</v>
      </c>
      <c r="D31" s="96">
        <v>4450221</v>
      </c>
      <c r="E31" s="96">
        <v>467341</v>
      </c>
      <c r="F31" s="56">
        <v>173083884</v>
      </c>
      <c r="G31" s="56">
        <v>33957671</v>
      </c>
      <c r="H31" s="107">
        <f t="shared" si="0"/>
        <v>2067063.350554604</v>
      </c>
      <c r="I31" s="107"/>
      <c r="J31" s="108"/>
    </row>
    <row r="32" spans="1:10" ht="12.75" customHeight="1">
      <c r="A32" s="52">
        <v>23</v>
      </c>
      <c r="B32" s="37" t="s">
        <v>59</v>
      </c>
      <c r="C32" s="96">
        <v>46911</v>
      </c>
      <c r="D32" s="96">
        <v>1255535</v>
      </c>
      <c r="E32" s="96">
        <v>145048</v>
      </c>
      <c r="F32" s="56">
        <v>108026820</v>
      </c>
      <c r="G32" s="56">
        <v>14263861</v>
      </c>
      <c r="H32" s="107">
        <f t="shared" si="0"/>
        <v>4095992.9803453274</v>
      </c>
      <c r="I32" s="107"/>
      <c r="J32" s="108"/>
    </row>
    <row r="33" spans="1:10" ht="12.75" customHeight="1">
      <c r="A33" s="52">
        <v>24</v>
      </c>
      <c r="B33" s="37" t="s">
        <v>60</v>
      </c>
      <c r="C33" s="96">
        <v>155990</v>
      </c>
      <c r="D33" s="96">
        <v>3405421</v>
      </c>
      <c r="E33" s="96">
        <v>473945</v>
      </c>
      <c r="F33" s="56">
        <v>490369582</v>
      </c>
      <c r="G33" s="56">
        <v>67229064</v>
      </c>
      <c r="H33" s="107">
        <f t="shared" si="0"/>
        <v>22421141.183775906</v>
      </c>
      <c r="I33" s="107"/>
      <c r="J33" s="108"/>
    </row>
    <row r="34" spans="1:10" ht="12.75" customHeight="1">
      <c r="A34" s="52">
        <v>26</v>
      </c>
      <c r="B34" s="37" t="s">
        <v>61</v>
      </c>
      <c r="C34" s="96">
        <v>2009</v>
      </c>
      <c r="D34" s="96">
        <v>62914</v>
      </c>
      <c r="E34" s="96">
        <v>7551</v>
      </c>
      <c r="F34" s="56">
        <v>8543175</v>
      </c>
      <c r="G34" s="56">
        <v>938363</v>
      </c>
      <c r="H34" s="107">
        <f t="shared" si="0"/>
        <v>270324.4141346768</v>
      </c>
      <c r="I34" s="107"/>
      <c r="J34" s="108"/>
    </row>
    <row r="35" spans="1:10" ht="12.75" customHeight="1">
      <c r="A35" s="52">
        <v>27</v>
      </c>
      <c r="B35" s="37" t="s">
        <v>62</v>
      </c>
      <c r="C35" s="96">
        <v>37776</v>
      </c>
      <c r="D35" s="96">
        <v>458459</v>
      </c>
      <c r="E35" s="96">
        <v>30456</v>
      </c>
      <c r="F35" s="56">
        <v>58410416</v>
      </c>
      <c r="G35" s="56">
        <v>2304540</v>
      </c>
      <c r="H35" s="107">
        <f t="shared" si="0"/>
        <v>4691138.905241197</v>
      </c>
      <c r="I35" s="107"/>
      <c r="J35" s="108"/>
    </row>
    <row r="36" spans="1:10" ht="12.75" customHeight="1">
      <c r="A36" s="52">
        <v>28</v>
      </c>
      <c r="B36" s="37" t="s">
        <v>63</v>
      </c>
      <c r="C36" s="96">
        <v>4712</v>
      </c>
      <c r="D36" s="96">
        <v>408775</v>
      </c>
      <c r="E36" s="96">
        <v>6364</v>
      </c>
      <c r="F36" s="56">
        <v>32581914</v>
      </c>
      <c r="G36" s="56">
        <v>540653</v>
      </c>
      <c r="H36" s="107">
        <f t="shared" si="0"/>
        <v>375954.8866861461</v>
      </c>
      <c r="I36" s="107"/>
      <c r="J36" s="108"/>
    </row>
    <row r="37" spans="1:10" ht="12.75" customHeight="1" thickBot="1">
      <c r="A37" s="53">
        <v>33</v>
      </c>
      <c r="B37" s="38" t="s">
        <v>64</v>
      </c>
      <c r="C37" s="112">
        <v>23222</v>
      </c>
      <c r="D37" s="112">
        <v>1673334</v>
      </c>
      <c r="E37" s="112">
        <v>100690</v>
      </c>
      <c r="F37" s="56">
        <v>846230561</v>
      </c>
      <c r="G37" s="56">
        <v>41906720</v>
      </c>
      <c r="H37" s="113">
        <f t="shared" si="0"/>
        <v>11625729.944680568</v>
      </c>
      <c r="I37" s="113"/>
      <c r="J37" s="114"/>
    </row>
    <row r="38" spans="1:10" ht="21" customHeight="1" thickBot="1">
      <c r="A38" s="54"/>
      <c r="B38" s="29" t="s">
        <v>65</v>
      </c>
      <c r="C38" s="115">
        <f>SUM(C7:C37)-C11-C16-C21-C24</f>
        <v>35682848</v>
      </c>
      <c r="D38" s="115">
        <f>SUM(D7:D37)-D11-D16-D21-D24</f>
        <v>471213681</v>
      </c>
      <c r="E38" s="115">
        <f>SUM(E7:E37)-E11-E16-E21-E24</f>
        <v>74819746</v>
      </c>
      <c r="F38" s="115">
        <f>SUM(F7:F37)-F11-F16-F21-F24</f>
        <v>68685678455</v>
      </c>
      <c r="G38" s="115">
        <f>SUM(G7:G37)-G11-G16-G21-G24</f>
        <v>10882685103</v>
      </c>
      <c r="H38" s="116">
        <f t="shared" si="0"/>
        <v>5199728958.075039</v>
      </c>
      <c r="I38" s="116"/>
      <c r="J38" s="117"/>
    </row>
    <row r="40" spans="1:3" ht="12.75">
      <c r="A40" s="30"/>
      <c r="B40" s="149" t="str">
        <f>+'reserve ratio'!B42</f>
        <v>Data Sources:</v>
      </c>
      <c r="C40" s="149" t="str">
        <f>+'reserve ratio'!C42</f>
        <v>AM Best's Aggregates &amp; Averages - Property Casualty (2007 &amp; 2008 edition)</v>
      </c>
    </row>
    <row r="41" spans="1:3" ht="12.75">
      <c r="A41" s="30"/>
      <c r="B41" s="144"/>
      <c r="C41" s="149" t="str">
        <f>+'reserve ratio'!C43</f>
        <v>Annual Statement - Statutory Page 14</v>
      </c>
    </row>
    <row r="42" spans="2:3" ht="12.75">
      <c r="B42" s="150"/>
      <c r="C42" s="150"/>
    </row>
  </sheetData>
  <mergeCells count="1">
    <mergeCell ref="A1:J1"/>
  </mergeCells>
  <printOptions horizontalCentered="1"/>
  <pageMargins left="0" right="0" top="0.46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- 01/15/09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A1" sqref="A1:E1"/>
    </sheetView>
  </sheetViews>
  <sheetFormatPr defaultColWidth="9.140625" defaultRowHeight="12.75"/>
  <cols>
    <col min="1" max="1" width="4.00390625" style="12" customWidth="1"/>
    <col min="2" max="2" width="20.57421875" style="12" customWidth="1"/>
    <col min="3" max="3" width="15.7109375" style="12" customWidth="1"/>
    <col min="4" max="4" width="15.7109375" style="20" customWidth="1"/>
    <col min="5" max="5" width="15.7109375" style="12" customWidth="1"/>
    <col min="6" max="16384" width="9.140625" style="12" customWidth="1"/>
  </cols>
  <sheetData>
    <row r="1" spans="1:5" s="10" customFormat="1" ht="57.75" customHeight="1" thickBot="1">
      <c r="A1" s="244" t="s">
        <v>170</v>
      </c>
      <c r="B1" s="244"/>
      <c r="C1" s="244"/>
      <c r="D1" s="244"/>
      <c r="E1" s="244"/>
    </row>
    <row r="2" spans="1:5" ht="6" customHeight="1">
      <c r="A2" s="122"/>
      <c r="B2" s="67"/>
      <c r="C2" s="69"/>
      <c r="D2" s="71"/>
      <c r="E2" s="71"/>
    </row>
    <row r="3" spans="1:4" s="11" customFormat="1" ht="15">
      <c r="A3" s="123"/>
      <c r="B3" s="24"/>
      <c r="C3" s="23"/>
      <c r="D3" s="221"/>
    </row>
    <row r="4" spans="1:5" s="11" customFormat="1" ht="30" customHeight="1">
      <c r="A4" s="123"/>
      <c r="B4" s="24"/>
      <c r="C4" s="222">
        <v>2006</v>
      </c>
      <c r="D4" s="223">
        <v>2007</v>
      </c>
      <c r="E4" s="224" t="s">
        <v>206</v>
      </c>
    </row>
    <row r="5" spans="1:5" s="11" customFormat="1" ht="30" customHeight="1">
      <c r="A5" s="123"/>
      <c r="B5" s="24" t="s">
        <v>0</v>
      </c>
      <c r="C5" s="224" t="s">
        <v>145</v>
      </c>
      <c r="D5" s="224" t="s">
        <v>145</v>
      </c>
      <c r="E5" s="224" t="s">
        <v>207</v>
      </c>
    </row>
    <row r="6" spans="1:5" s="11" customFormat="1" ht="31.5" customHeight="1" thickBot="1">
      <c r="A6" s="124"/>
      <c r="B6" s="72"/>
      <c r="C6" s="225" t="s">
        <v>1</v>
      </c>
      <c r="D6" s="226" t="s">
        <v>2</v>
      </c>
      <c r="E6" s="225" t="s">
        <v>208</v>
      </c>
    </row>
    <row r="7" spans="2:5" ht="8.25" customHeight="1">
      <c r="B7" s="14"/>
      <c r="C7" s="14"/>
      <c r="D7" s="16"/>
      <c r="E7" s="16"/>
    </row>
    <row r="8" spans="1:5" ht="15" customHeight="1">
      <c r="A8" s="227" t="s">
        <v>76</v>
      </c>
      <c r="B8" s="228" t="s">
        <v>41</v>
      </c>
      <c r="C8" s="229">
        <v>1.1159320990052521</v>
      </c>
      <c r="D8" s="229">
        <v>0.7219746089010042</v>
      </c>
      <c r="E8" s="229">
        <f aca="true" t="shared" si="0" ref="E8:E39">+D8-C8</f>
        <v>-0.39395749010424796</v>
      </c>
    </row>
    <row r="9" spans="1:5" ht="15" customHeight="1">
      <c r="A9" s="121" t="s">
        <v>77</v>
      </c>
      <c r="B9" s="230" t="s">
        <v>42</v>
      </c>
      <c r="C9" s="231">
        <v>2.2765584174650573</v>
      </c>
      <c r="D9" s="231">
        <v>1.4398458283985451</v>
      </c>
      <c r="E9" s="229">
        <f t="shared" si="0"/>
        <v>-0.8367125890665121</v>
      </c>
    </row>
    <row r="10" spans="1:5" ht="15" customHeight="1">
      <c r="A10" s="121" t="s">
        <v>78</v>
      </c>
      <c r="B10" s="230" t="s">
        <v>43</v>
      </c>
      <c r="C10" s="231">
        <v>1.1201840302203836</v>
      </c>
      <c r="D10" s="231">
        <v>0.6449226012404569</v>
      </c>
      <c r="E10" s="229">
        <f t="shared" si="0"/>
        <v>-0.47526142897992674</v>
      </c>
    </row>
    <row r="11" spans="1:5" ht="15" customHeight="1">
      <c r="A11" s="121" t="s">
        <v>79</v>
      </c>
      <c r="B11" s="230" t="s">
        <v>44</v>
      </c>
      <c r="C11" s="231">
        <v>0.8913883669032516</v>
      </c>
      <c r="D11" s="231">
        <v>0.5376623062503498</v>
      </c>
      <c r="E11" s="229">
        <f t="shared" si="0"/>
        <v>-0.3537260606529018</v>
      </c>
    </row>
    <row r="12" spans="1:5" ht="15" customHeight="1">
      <c r="A12" s="121" t="s">
        <v>147</v>
      </c>
      <c r="B12" s="230" t="s">
        <v>146</v>
      </c>
      <c r="C12" s="231">
        <v>2.2342404782624774</v>
      </c>
      <c r="D12" s="231">
        <v>2.298691204489667</v>
      </c>
      <c r="E12" s="229">
        <f t="shared" si="0"/>
        <v>0.06445072622718939</v>
      </c>
    </row>
    <row r="13" spans="1:5" ht="15" customHeight="1">
      <c r="A13" s="121" t="s">
        <v>80</v>
      </c>
      <c r="B13" s="232" t="s">
        <v>45</v>
      </c>
      <c r="C13" s="231">
        <v>1.1263453107312227</v>
      </c>
      <c r="D13" s="231">
        <v>0.9992575755415773</v>
      </c>
      <c r="E13" s="229">
        <f t="shared" si="0"/>
        <v>-0.12708773518964533</v>
      </c>
    </row>
    <row r="14" spans="1:5" ht="15" customHeight="1">
      <c r="A14" s="121" t="s">
        <v>81</v>
      </c>
      <c r="B14" s="232" t="s">
        <v>46</v>
      </c>
      <c r="C14" s="231">
        <v>3.1595271462293444</v>
      </c>
      <c r="D14" s="231">
        <v>3.8193069987008914</v>
      </c>
      <c r="E14" s="229">
        <f t="shared" si="0"/>
        <v>0.659779852471547</v>
      </c>
    </row>
    <row r="15" spans="1:5" ht="15" customHeight="1">
      <c r="A15" s="121" t="s">
        <v>85</v>
      </c>
      <c r="B15" s="230" t="s">
        <v>48</v>
      </c>
      <c r="C15" s="231">
        <v>0.9635600205239583</v>
      </c>
      <c r="D15" s="231">
        <v>0.7476191036535447</v>
      </c>
      <c r="E15" s="229">
        <f t="shared" si="0"/>
        <v>-0.2159409168704136</v>
      </c>
    </row>
    <row r="16" spans="1:5" ht="15" customHeight="1">
      <c r="A16" s="121" t="s">
        <v>86</v>
      </c>
      <c r="B16" s="230" t="s">
        <v>49</v>
      </c>
      <c r="C16" s="231">
        <v>-0.4116580155980399</v>
      </c>
      <c r="D16" s="231">
        <v>0.49525523422662093</v>
      </c>
      <c r="E16" s="229">
        <f t="shared" si="0"/>
        <v>0.9069132498246608</v>
      </c>
    </row>
    <row r="17" spans="1:5" ht="15" customHeight="1">
      <c r="A17" s="121" t="s">
        <v>87</v>
      </c>
      <c r="B17" s="230" t="s">
        <v>50</v>
      </c>
      <c r="C17" s="231">
        <v>4.182096786673015</v>
      </c>
      <c r="D17" s="231">
        <v>4.261171654547963</v>
      </c>
      <c r="E17" s="229">
        <f t="shared" si="0"/>
        <v>0.07907486787494822</v>
      </c>
    </row>
    <row r="18" spans="1:5" ht="15" customHeight="1">
      <c r="A18" s="121" t="s">
        <v>136</v>
      </c>
      <c r="B18" s="232" t="s">
        <v>109</v>
      </c>
      <c r="C18" s="231">
        <v>4.852043052180465</v>
      </c>
      <c r="D18" s="231">
        <v>5.582416856344063</v>
      </c>
      <c r="E18" s="229">
        <f t="shared" si="0"/>
        <v>0.7303738041635972</v>
      </c>
    </row>
    <row r="19" spans="1:5" ht="15" customHeight="1">
      <c r="A19" s="121" t="s">
        <v>137</v>
      </c>
      <c r="B19" s="232" t="s">
        <v>110</v>
      </c>
      <c r="C19" s="231">
        <v>3.812566787678836</v>
      </c>
      <c r="D19" s="231">
        <v>3.668205841557858</v>
      </c>
      <c r="E19" s="229">
        <f t="shared" si="0"/>
        <v>-0.14436094612097783</v>
      </c>
    </row>
    <row r="20" spans="1:5" ht="15" customHeight="1">
      <c r="A20" s="121" t="s">
        <v>88</v>
      </c>
      <c r="B20" s="230" t="s">
        <v>209</v>
      </c>
      <c r="C20" s="233">
        <v>1</v>
      </c>
      <c r="D20" s="233">
        <v>1</v>
      </c>
      <c r="E20" s="229">
        <f t="shared" si="0"/>
        <v>0</v>
      </c>
    </row>
    <row r="21" spans="1:5" ht="15" customHeight="1">
      <c r="A21" s="121" t="s">
        <v>142</v>
      </c>
      <c r="B21" s="230" t="s">
        <v>143</v>
      </c>
      <c r="C21" s="231">
        <v>5.982179363065685</v>
      </c>
      <c r="D21" s="231">
        <v>6.813358727514678</v>
      </c>
      <c r="E21" s="229">
        <f t="shared" si="0"/>
        <v>0.8311793644489924</v>
      </c>
    </row>
    <row r="22" spans="1:5" ht="15" customHeight="1">
      <c r="A22" s="121" t="s">
        <v>89</v>
      </c>
      <c r="B22" s="230" t="s">
        <v>52</v>
      </c>
      <c r="C22" s="231">
        <v>3.8836598929680677</v>
      </c>
      <c r="D22" s="231">
        <v>4.038306705704011</v>
      </c>
      <c r="E22" s="229">
        <f t="shared" si="0"/>
        <v>0.1546468127359435</v>
      </c>
    </row>
    <row r="23" spans="1:5" ht="15" customHeight="1">
      <c r="A23" s="121" t="s">
        <v>138</v>
      </c>
      <c r="B23" s="232" t="s">
        <v>111</v>
      </c>
      <c r="C23" s="231">
        <v>4.301951989165575</v>
      </c>
      <c r="D23" s="231">
        <v>4.381719384429307</v>
      </c>
      <c r="E23" s="229">
        <f t="shared" si="0"/>
        <v>0.07976739526373233</v>
      </c>
    </row>
    <row r="24" spans="1:5" ht="15" customHeight="1">
      <c r="A24" s="121" t="s">
        <v>139</v>
      </c>
      <c r="B24" s="232" t="s">
        <v>112</v>
      </c>
      <c r="C24" s="231">
        <v>3.117719231298393</v>
      </c>
      <c r="D24" s="231">
        <v>3.3929786646940303</v>
      </c>
      <c r="E24" s="229">
        <f t="shared" si="0"/>
        <v>0.2752594333956373</v>
      </c>
    </row>
    <row r="25" spans="1:5" ht="15" customHeight="1">
      <c r="A25" s="121" t="s">
        <v>90</v>
      </c>
      <c r="B25" s="230" t="s">
        <v>53</v>
      </c>
      <c r="C25" s="231">
        <v>4.195806481184812</v>
      </c>
      <c r="D25" s="231">
        <v>3.9516193344419293</v>
      </c>
      <c r="E25" s="229">
        <f t="shared" si="0"/>
        <v>-0.2441871467428829</v>
      </c>
    </row>
    <row r="26" spans="1:5" ht="15" customHeight="1">
      <c r="A26" s="121" t="s">
        <v>140</v>
      </c>
      <c r="B26" s="232" t="s">
        <v>113</v>
      </c>
      <c r="C26" s="231">
        <v>4.63961821791567</v>
      </c>
      <c r="D26" s="231">
        <v>4.509185163892441</v>
      </c>
      <c r="E26" s="229">
        <f t="shared" si="0"/>
        <v>-0.13043305402322858</v>
      </c>
    </row>
    <row r="27" spans="1:5" ht="15" customHeight="1">
      <c r="A27" s="121" t="s">
        <v>141</v>
      </c>
      <c r="B27" s="232" t="s">
        <v>114</v>
      </c>
      <c r="C27" s="231">
        <v>1.7107538271682527</v>
      </c>
      <c r="D27" s="231">
        <v>1.5043002403303312</v>
      </c>
      <c r="E27" s="229">
        <f t="shared" si="0"/>
        <v>-0.2064535868379216</v>
      </c>
    </row>
    <row r="28" spans="1:5" ht="15" customHeight="1">
      <c r="A28" s="121" t="s">
        <v>91</v>
      </c>
      <c r="B28" s="230" t="s">
        <v>54</v>
      </c>
      <c r="C28" s="231">
        <v>1.1546461207611216</v>
      </c>
      <c r="D28" s="231">
        <v>1.0812294037438568</v>
      </c>
      <c r="E28" s="229">
        <f t="shared" si="0"/>
        <v>-0.07341671701726482</v>
      </c>
    </row>
    <row r="29" spans="1:5" ht="15" customHeight="1">
      <c r="A29" s="121" t="s">
        <v>92</v>
      </c>
      <c r="B29" s="230" t="s">
        <v>55</v>
      </c>
      <c r="C29" s="231">
        <v>2.3818221194416136</v>
      </c>
      <c r="D29" s="231">
        <v>2.1395966757679123</v>
      </c>
      <c r="E29" s="229">
        <f t="shared" si="0"/>
        <v>-0.24222544367370125</v>
      </c>
    </row>
    <row r="30" spans="1:5" ht="15" customHeight="1">
      <c r="A30" s="121" t="s">
        <v>93</v>
      </c>
      <c r="B30" s="230" t="s">
        <v>56</v>
      </c>
      <c r="C30" s="231">
        <v>0.08790620793236664</v>
      </c>
      <c r="D30" s="231">
        <v>0.07288914555947502</v>
      </c>
      <c r="E30" s="229">
        <f t="shared" si="0"/>
        <v>-0.015017062372891618</v>
      </c>
    </row>
    <row r="31" spans="1:5" ht="15" customHeight="1">
      <c r="A31" s="121" t="s">
        <v>94</v>
      </c>
      <c r="B31" s="230" t="s">
        <v>57</v>
      </c>
      <c r="C31" s="231">
        <v>0.307588699211387</v>
      </c>
      <c r="D31" s="231">
        <v>0.30830517121061574</v>
      </c>
      <c r="E31" s="229">
        <f t="shared" si="0"/>
        <v>0.0007164719992287516</v>
      </c>
    </row>
    <row r="32" spans="1:5" ht="15" customHeight="1">
      <c r="A32" s="121" t="s">
        <v>95</v>
      </c>
      <c r="B32" s="230" t="s">
        <v>58</v>
      </c>
      <c r="C32" s="231">
        <v>1.8031921472766528</v>
      </c>
      <c r="D32" s="231">
        <v>2.1683438276471563</v>
      </c>
      <c r="E32" s="229">
        <f t="shared" si="0"/>
        <v>0.3651516803705035</v>
      </c>
    </row>
    <row r="33" spans="1:5" ht="15" customHeight="1">
      <c r="A33" s="121" t="s">
        <v>96</v>
      </c>
      <c r="B33" s="230" t="s">
        <v>59</v>
      </c>
      <c r="C33" s="231">
        <v>2.946508880756832</v>
      </c>
      <c r="D33" s="231">
        <v>2.448564620815088</v>
      </c>
      <c r="E33" s="229">
        <f t="shared" si="0"/>
        <v>-0.49794425994174407</v>
      </c>
    </row>
    <row r="34" spans="1:5" ht="15" customHeight="1">
      <c r="A34" s="121" t="s">
        <v>97</v>
      </c>
      <c r="B34" s="230" t="s">
        <v>60</v>
      </c>
      <c r="C34" s="231">
        <v>4.177555050167619</v>
      </c>
      <c r="D34" s="231">
        <v>5.357683613496259</v>
      </c>
      <c r="E34" s="229">
        <f t="shared" si="0"/>
        <v>1.1801285633286396</v>
      </c>
    </row>
    <row r="35" spans="1:5" ht="15" customHeight="1">
      <c r="A35" s="121" t="s">
        <v>98</v>
      </c>
      <c r="B35" s="230" t="s">
        <v>210</v>
      </c>
      <c r="C35" s="233">
        <v>1.2824159718889778</v>
      </c>
      <c r="D35" s="233">
        <v>0.874460302348082</v>
      </c>
      <c r="E35" s="229">
        <f t="shared" si="0"/>
        <v>-0.4079556695408958</v>
      </c>
    </row>
    <row r="36" spans="1:5" ht="15" customHeight="1">
      <c r="A36" s="121" t="s">
        <v>99</v>
      </c>
      <c r="B36" s="230" t="s">
        <v>62</v>
      </c>
      <c r="C36" s="231">
        <v>1.0317726569798857</v>
      </c>
      <c r="D36" s="231">
        <v>1.5853373771133208</v>
      </c>
      <c r="E36" s="229">
        <f t="shared" si="0"/>
        <v>0.553564720133435</v>
      </c>
    </row>
    <row r="37" spans="1:5" ht="15" customHeight="1">
      <c r="A37" s="234" t="s">
        <v>100</v>
      </c>
      <c r="B37" s="230" t="s">
        <v>63</v>
      </c>
      <c r="C37" s="231">
        <v>0.5879251053833162</v>
      </c>
      <c r="D37" s="231">
        <v>0.4528877144601407</v>
      </c>
      <c r="E37" s="231">
        <f t="shared" si="0"/>
        <v>-0.13503739092317552</v>
      </c>
    </row>
    <row r="38" spans="1:5" ht="15" customHeight="1" thickBot="1">
      <c r="A38" s="94" t="s">
        <v>101</v>
      </c>
      <c r="B38" s="95" t="s">
        <v>64</v>
      </c>
      <c r="C38" s="153">
        <v>3.14056495851431</v>
      </c>
      <c r="D38" s="153">
        <v>4.980570366932959</v>
      </c>
      <c r="E38" s="153">
        <f t="shared" si="0"/>
        <v>1.8400054084186488</v>
      </c>
    </row>
    <row r="39" spans="1:5" ht="21" customHeight="1" thickBot="1">
      <c r="A39" s="125"/>
      <c r="B39" s="91" t="s">
        <v>65</v>
      </c>
      <c r="C39" s="155">
        <v>3.5486482915508937</v>
      </c>
      <c r="D39" s="155">
        <v>3.311451018869623</v>
      </c>
      <c r="E39" s="155">
        <f t="shared" si="0"/>
        <v>-0.23719727268127055</v>
      </c>
    </row>
    <row r="40" spans="1:5" ht="21" customHeight="1">
      <c r="A40" s="235"/>
      <c r="B40" s="236"/>
      <c r="C40" s="153"/>
      <c r="D40" s="153"/>
      <c r="E40" s="153"/>
    </row>
    <row r="41" spans="2:3" ht="14.25">
      <c r="B41" s="237" t="s">
        <v>211</v>
      </c>
      <c r="C41" s="153"/>
    </row>
    <row r="42" spans="1:3" ht="14.25">
      <c r="A42" s="30"/>
      <c r="B42" s="238" t="s">
        <v>212</v>
      </c>
      <c r="C42" s="153"/>
    </row>
    <row r="43" spans="1:3" ht="14.25">
      <c r="A43" s="30"/>
      <c r="B43" s="237" t="s">
        <v>213</v>
      </c>
      <c r="C43" s="153"/>
    </row>
    <row r="44" spans="1:3" ht="14.25">
      <c r="A44" s="30"/>
      <c r="C44" s="153"/>
    </row>
    <row r="45" spans="1:3" ht="14.25">
      <c r="A45" s="143"/>
      <c r="B45" s="143"/>
      <c r="C45" s="153"/>
    </row>
    <row r="46" spans="1:3" ht="14.25">
      <c r="A46" s="144"/>
      <c r="B46" s="144"/>
      <c r="C46" s="153"/>
    </row>
    <row r="47" ht="14.25">
      <c r="C47" s="153"/>
    </row>
    <row r="48" ht="14.25">
      <c r="C48" s="153"/>
    </row>
    <row r="49" spans="2:4" ht="15" customHeight="1">
      <c r="B49"/>
      <c r="C49" s="153"/>
      <c r="D49"/>
    </row>
    <row r="50" ht="14.25">
      <c r="C50" s="153"/>
    </row>
    <row r="51" ht="14.25">
      <c r="C51" s="154"/>
    </row>
    <row r="52" ht="14.25">
      <c r="C52" s="153"/>
    </row>
    <row r="53" ht="14.25">
      <c r="C53" s="153"/>
    </row>
    <row r="54" ht="14.25">
      <c r="C54" s="153"/>
    </row>
    <row r="55" ht="14.25">
      <c r="C55" s="153"/>
    </row>
    <row r="56" ht="14.25">
      <c r="C56" s="153"/>
    </row>
    <row r="57" ht="14.25">
      <c r="C57" s="153"/>
    </row>
    <row r="58" ht="14.25">
      <c r="C58" s="153"/>
    </row>
    <row r="59" ht="14.25">
      <c r="C59" s="153"/>
    </row>
    <row r="60" ht="14.25">
      <c r="C60" s="153"/>
    </row>
    <row r="61" ht="14.25">
      <c r="C61" s="153"/>
    </row>
    <row r="62" ht="14.25">
      <c r="C62" s="153"/>
    </row>
    <row r="63" ht="14.25">
      <c r="C63" s="153"/>
    </row>
    <row r="64" ht="14.25">
      <c r="C64" s="153"/>
    </row>
    <row r="65" ht="14.25">
      <c r="C65" s="153"/>
    </row>
    <row r="66" ht="14.25">
      <c r="C66" s="154"/>
    </row>
    <row r="67" ht="14.25">
      <c r="C67" s="153"/>
    </row>
    <row r="68" ht="14.25">
      <c r="C68" s="153"/>
    </row>
    <row r="69" ht="14.25">
      <c r="C69" s="153"/>
    </row>
    <row r="70" ht="14.25">
      <c r="C70"/>
    </row>
    <row r="71" ht="14.25">
      <c r="C71" s="19"/>
    </row>
  </sheetData>
  <mergeCells count="1">
    <mergeCell ref="A1:E1"/>
  </mergeCells>
  <printOptions horizontalCentered="1"/>
  <pageMargins left="0" right="0" top="0.25" bottom="0.25" header="0.34" footer="0.5"/>
  <pageSetup horizontalDpi="1200" verticalDpi="1200" orientation="portrait" r:id="rId1"/>
  <headerFooter alignWithMargins="0">
    <oddFooter>&amp;L&amp;8California Department of Insurance&amp;R&amp;8Rate Specialist Bureau  - 01/15/09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3" workbookViewId="0" topLeftCell="A1">
      <selection activeCell="A1" sqref="A1:D1"/>
    </sheetView>
  </sheetViews>
  <sheetFormatPr defaultColWidth="9.140625" defaultRowHeight="12.75"/>
  <cols>
    <col min="1" max="1" width="8.421875" style="218" customWidth="1"/>
    <col min="2" max="2" width="35.140625" style="214" customWidth="1"/>
    <col min="3" max="4" width="20.8515625" style="198" customWidth="1"/>
    <col min="5" max="16384" width="9.140625" style="214" customWidth="1"/>
  </cols>
  <sheetData>
    <row r="1" spans="1:4" s="200" customFormat="1" ht="17.25" customHeight="1">
      <c r="A1" s="246" t="s">
        <v>205</v>
      </c>
      <c r="B1" s="246"/>
      <c r="C1" s="246"/>
      <c r="D1" s="246"/>
    </row>
    <row r="2" spans="1:4" s="200" customFormat="1" ht="17.25" customHeight="1">
      <c r="A2" s="247" t="s">
        <v>199</v>
      </c>
      <c r="B2" s="247"/>
      <c r="C2" s="247"/>
      <c r="D2" s="247"/>
    </row>
    <row r="3" spans="1:4" s="200" customFormat="1" ht="9" customHeight="1">
      <c r="A3" s="163"/>
      <c r="B3" s="163"/>
      <c r="C3" s="163"/>
      <c r="D3" s="163"/>
    </row>
    <row r="4" spans="1:4" s="202" customFormat="1" ht="9" customHeight="1" thickBot="1">
      <c r="A4" s="201"/>
      <c r="B4" s="201"/>
      <c r="C4" s="201"/>
      <c r="D4" s="201"/>
    </row>
    <row r="5" spans="1:4" s="206" customFormat="1" ht="15" customHeight="1">
      <c r="A5" s="203"/>
      <c r="B5" s="204"/>
      <c r="C5" s="205" t="s">
        <v>34</v>
      </c>
      <c r="D5" s="205" t="s">
        <v>200</v>
      </c>
    </row>
    <row r="6" spans="1:4" s="210" customFormat="1" ht="15" customHeight="1" thickBot="1">
      <c r="A6" s="207" t="s">
        <v>179</v>
      </c>
      <c r="B6" s="208" t="s">
        <v>0</v>
      </c>
      <c r="C6" s="209" t="s">
        <v>201</v>
      </c>
      <c r="D6" s="209" t="s">
        <v>15</v>
      </c>
    </row>
    <row r="7" spans="1:4" ht="12.75" customHeight="1">
      <c r="A7" s="211" t="s">
        <v>76</v>
      </c>
      <c r="B7" s="212" t="s">
        <v>41</v>
      </c>
      <c r="C7" s="213">
        <v>0.48132317394918056</v>
      </c>
      <c r="D7" s="213">
        <v>0.7219746089010042</v>
      </c>
    </row>
    <row r="8" spans="1:4" ht="12.75" customHeight="1">
      <c r="A8" s="215" t="s">
        <v>77</v>
      </c>
      <c r="B8" s="212" t="s">
        <v>42</v>
      </c>
      <c r="C8" s="213">
        <v>0.4611220423484287</v>
      </c>
      <c r="D8" s="213">
        <v>1.4398458283985451</v>
      </c>
    </row>
    <row r="9" spans="1:3" ht="12.75" customHeight="1" hidden="1">
      <c r="A9" s="215" t="s">
        <v>182</v>
      </c>
      <c r="B9" s="212" t="s">
        <v>119</v>
      </c>
      <c r="C9" s="213">
        <v>0.1085788659394445</v>
      </c>
    </row>
    <row r="10" spans="1:3" ht="12.75" customHeight="1" hidden="1">
      <c r="A10" s="215" t="s">
        <v>183</v>
      </c>
      <c r="B10" s="212" t="s">
        <v>120</v>
      </c>
      <c r="C10" s="213">
        <v>0.5227735283299602</v>
      </c>
    </row>
    <row r="11" spans="1:4" ht="12.75" customHeight="1">
      <c r="A11" s="216" t="s">
        <v>78</v>
      </c>
      <c r="B11" s="212" t="s">
        <v>43</v>
      </c>
      <c r="C11" s="213">
        <v>0.4743819023896174</v>
      </c>
      <c r="D11" s="213">
        <v>0.6449226012404569</v>
      </c>
    </row>
    <row r="12" spans="1:4" ht="12.75" customHeight="1">
      <c r="A12" s="217" t="s">
        <v>79</v>
      </c>
      <c r="B12" s="212" t="s">
        <v>44</v>
      </c>
      <c r="C12" s="213">
        <v>0.5060274141210342</v>
      </c>
      <c r="D12" s="213">
        <v>0.5376623062503498</v>
      </c>
    </row>
    <row r="13" spans="1:4" ht="12.75" customHeight="1">
      <c r="A13" s="217" t="s">
        <v>147</v>
      </c>
      <c r="B13" s="212" t="s">
        <v>146</v>
      </c>
      <c r="C13" s="213">
        <v>0.48995566167990745</v>
      </c>
      <c r="D13" s="213">
        <v>2.298691204489667</v>
      </c>
    </row>
    <row r="14" spans="1:4" ht="12.75" customHeight="1">
      <c r="A14" s="217" t="s">
        <v>80</v>
      </c>
      <c r="B14" s="212" t="s">
        <v>45</v>
      </c>
      <c r="C14" s="213">
        <v>0.4916463327176434</v>
      </c>
      <c r="D14" s="213">
        <v>0.9992575755415773</v>
      </c>
    </row>
    <row r="15" spans="1:4" ht="12.75" customHeight="1">
      <c r="A15" s="217" t="s">
        <v>81</v>
      </c>
      <c r="B15" s="212" t="s">
        <v>46</v>
      </c>
      <c r="C15" s="213">
        <v>0.4875664173376643</v>
      </c>
      <c r="D15" s="213">
        <v>3.8193069987008914</v>
      </c>
    </row>
    <row r="16" spans="1:3" ht="12.75" customHeight="1" hidden="1">
      <c r="A16" s="217" t="s">
        <v>82</v>
      </c>
      <c r="B16" s="212" t="s">
        <v>47</v>
      </c>
      <c r="C16" s="213">
        <v>0.20141653837400247</v>
      </c>
    </row>
    <row r="17" spans="1:3" ht="12.75" customHeight="1" hidden="1">
      <c r="A17" s="217" t="s">
        <v>83</v>
      </c>
      <c r="B17" s="212" t="s">
        <v>84</v>
      </c>
      <c r="C17" s="213">
        <v>0.27582952295934365</v>
      </c>
    </row>
    <row r="18" spans="1:4" ht="12.75" customHeight="1">
      <c r="A18" s="217" t="s">
        <v>85</v>
      </c>
      <c r="B18" s="212" t="s">
        <v>48</v>
      </c>
      <c r="C18" s="213">
        <v>0.38003401903719825</v>
      </c>
      <c r="D18" s="213">
        <v>0.7476191036535447</v>
      </c>
    </row>
    <row r="19" spans="1:4" ht="12.75" customHeight="1">
      <c r="A19" s="215">
        <v>10</v>
      </c>
      <c r="B19" s="212" t="s">
        <v>49</v>
      </c>
      <c r="C19" s="213">
        <v>8.744488271042929</v>
      </c>
      <c r="D19" s="213">
        <v>0.49525523422662093</v>
      </c>
    </row>
    <row r="20" spans="1:4" ht="12.75" customHeight="1">
      <c r="A20" s="215">
        <v>11</v>
      </c>
      <c r="B20" s="212" t="s">
        <v>50</v>
      </c>
      <c r="C20" s="213">
        <v>0.4077569062102185</v>
      </c>
      <c r="D20" s="213">
        <v>4.261171654547963</v>
      </c>
    </row>
    <row r="21" spans="1:4" ht="12.75" customHeight="1">
      <c r="A21" s="215">
        <v>11.1</v>
      </c>
      <c r="B21" s="212" t="s">
        <v>188</v>
      </c>
      <c r="C21" s="213">
        <v>0.42650523509896626</v>
      </c>
      <c r="D21" s="213">
        <v>5.582416856344063</v>
      </c>
    </row>
    <row r="22" spans="1:4" ht="12.75" customHeight="1">
      <c r="A22" s="215">
        <v>11.2</v>
      </c>
      <c r="B22" s="212" t="s">
        <v>189</v>
      </c>
      <c r="C22" s="213">
        <v>0.4020581823074049</v>
      </c>
      <c r="D22" s="213">
        <v>3.668205841557858</v>
      </c>
    </row>
    <row r="23" spans="1:4" ht="12.75" customHeight="1">
      <c r="A23" s="215">
        <v>12</v>
      </c>
      <c r="B23" s="212" t="s">
        <v>51</v>
      </c>
      <c r="C23" s="213">
        <v>0.4582521596656948</v>
      </c>
      <c r="D23" s="213">
        <v>1</v>
      </c>
    </row>
    <row r="24" spans="1:3" ht="12.75" customHeight="1" hidden="1">
      <c r="A24" s="215">
        <v>13</v>
      </c>
      <c r="B24" s="212" t="s">
        <v>121</v>
      </c>
      <c r="C24" s="213">
        <v>0.8220677444233139</v>
      </c>
    </row>
    <row r="25" spans="1:3" ht="12.75" customHeight="1" hidden="1">
      <c r="A25" s="215">
        <v>14</v>
      </c>
      <c r="B25" s="212" t="s">
        <v>122</v>
      </c>
      <c r="C25" s="213">
        <v>0.04906448434515636</v>
      </c>
    </row>
    <row r="26" spans="1:3" ht="12.75" customHeight="1" hidden="1">
      <c r="A26" s="215">
        <v>15.1</v>
      </c>
      <c r="B26" s="212" t="s">
        <v>123</v>
      </c>
      <c r="C26" s="213">
        <v>2.6710637287827446</v>
      </c>
    </row>
    <row r="27" spans="1:3" ht="12.75" customHeight="1" hidden="1">
      <c r="A27" s="215">
        <v>15.2</v>
      </c>
      <c r="B27" s="212" t="s">
        <v>128</v>
      </c>
      <c r="C27" s="213">
        <v>0.19464544138929088</v>
      </c>
    </row>
    <row r="28" spans="1:3" ht="12.75" customHeight="1" hidden="1">
      <c r="A28" s="215">
        <v>15.3</v>
      </c>
      <c r="B28" s="212" t="s">
        <v>129</v>
      </c>
      <c r="C28" s="213">
        <v>19.41753361302206</v>
      </c>
    </row>
    <row r="29" spans="1:3" ht="12.75" customHeight="1" hidden="1">
      <c r="A29" s="215">
        <v>15.4</v>
      </c>
      <c r="B29" s="212" t="s">
        <v>130</v>
      </c>
      <c r="C29" s="213">
        <v>0.3692036839366681</v>
      </c>
    </row>
    <row r="30" spans="1:3" ht="12.75" customHeight="1" hidden="1">
      <c r="A30" s="215">
        <v>15.5</v>
      </c>
      <c r="B30" s="212" t="s">
        <v>131</v>
      </c>
      <c r="C30" s="213">
        <v>0.30413890677716515</v>
      </c>
    </row>
    <row r="31" spans="1:3" ht="12.75" customHeight="1" hidden="1">
      <c r="A31" s="215">
        <v>15.6</v>
      </c>
      <c r="B31" s="212" t="s">
        <v>132</v>
      </c>
      <c r="C31" s="213">
        <v>-4193.8179611650485</v>
      </c>
    </row>
    <row r="32" spans="1:3" ht="12.75" customHeight="1" hidden="1">
      <c r="A32" s="215">
        <v>15.7</v>
      </c>
      <c r="B32" s="212" t="s">
        <v>133</v>
      </c>
      <c r="C32" s="213">
        <v>0.06761161158706305</v>
      </c>
    </row>
    <row r="33" spans="1:4" ht="12.75" customHeight="1">
      <c r="A33" s="215">
        <v>16</v>
      </c>
      <c r="B33" s="212" t="s">
        <v>124</v>
      </c>
      <c r="C33" s="213">
        <v>0.1828400865224026</v>
      </c>
      <c r="D33" s="213">
        <v>6.813358727514678</v>
      </c>
    </row>
    <row r="34" spans="1:4" ht="12.75" customHeight="1">
      <c r="A34" s="215">
        <v>17</v>
      </c>
      <c r="B34" s="212" t="s">
        <v>52</v>
      </c>
      <c r="C34" s="213">
        <v>0.5183889965980706</v>
      </c>
      <c r="D34" s="213">
        <v>4.038306705704011</v>
      </c>
    </row>
    <row r="35" spans="1:4" ht="12.75" customHeight="1">
      <c r="A35" s="215">
        <v>17.1</v>
      </c>
      <c r="B35" s="212" t="s">
        <v>190</v>
      </c>
      <c r="C35" s="213">
        <v>0.5059400401191257</v>
      </c>
      <c r="D35" s="213">
        <v>4.381719384429307</v>
      </c>
    </row>
    <row r="36" spans="1:4" ht="12.75" customHeight="1">
      <c r="A36" s="215">
        <v>17.2</v>
      </c>
      <c r="B36" s="212" t="s">
        <v>191</v>
      </c>
      <c r="C36" s="213">
        <v>0.5407650809712415</v>
      </c>
      <c r="D36" s="213">
        <v>3.3929786646940303</v>
      </c>
    </row>
    <row r="37" spans="1:4" ht="12.75" customHeight="1">
      <c r="A37" s="215">
        <v>18</v>
      </c>
      <c r="B37" s="212" t="s">
        <v>53</v>
      </c>
      <c r="C37" s="213">
        <v>0.5324584976397556</v>
      </c>
      <c r="D37" s="213">
        <v>3.9516193344419293</v>
      </c>
    </row>
    <row r="38" spans="1:4" ht="12.75" customHeight="1">
      <c r="A38" s="215">
        <v>18.1</v>
      </c>
      <c r="B38" s="212" t="s">
        <v>192</v>
      </c>
      <c r="C38" s="213">
        <v>0.5385213469067381</v>
      </c>
      <c r="D38" s="213">
        <v>4.509185163892441</v>
      </c>
    </row>
    <row r="39" spans="1:4" ht="12.75" customHeight="1">
      <c r="A39" s="215">
        <v>18.2</v>
      </c>
      <c r="B39" s="212" t="s">
        <v>193</v>
      </c>
      <c r="C39" s="213">
        <v>0.49866916161471236</v>
      </c>
      <c r="D39" s="213">
        <v>1.5043002403303312</v>
      </c>
    </row>
    <row r="40" spans="1:3" ht="12.75" customHeight="1" hidden="1">
      <c r="A40" s="215">
        <v>19.1</v>
      </c>
      <c r="B40" s="212" t="s">
        <v>126</v>
      </c>
      <c r="C40" s="213">
        <v>0.17290387262982773</v>
      </c>
    </row>
    <row r="41" spans="1:4" ht="12.75" customHeight="1">
      <c r="A41" s="215">
        <v>19.2</v>
      </c>
      <c r="B41" s="212" t="s">
        <v>54</v>
      </c>
      <c r="C41" s="213">
        <v>0.3222145432365378</v>
      </c>
      <c r="D41" s="213">
        <v>1.0812294037438568</v>
      </c>
    </row>
    <row r="42" spans="1:3" ht="12.75" customHeight="1" hidden="1">
      <c r="A42" s="215">
        <v>19.3</v>
      </c>
      <c r="B42" s="212" t="s">
        <v>194</v>
      </c>
      <c r="C42" s="213">
        <v>0.3983553420068275</v>
      </c>
    </row>
    <row r="43" spans="1:4" ht="12.75" customHeight="1">
      <c r="A43" s="215">
        <v>19.4</v>
      </c>
      <c r="B43" s="212" t="s">
        <v>55</v>
      </c>
      <c r="C43" s="213">
        <v>0.43711194631865413</v>
      </c>
      <c r="D43" s="213">
        <v>2.1395966757679123</v>
      </c>
    </row>
    <row r="44" spans="1:4" ht="12.75" customHeight="1">
      <c r="A44" s="215">
        <v>21.1</v>
      </c>
      <c r="B44" s="212" t="s">
        <v>56</v>
      </c>
      <c r="C44" s="213">
        <v>0.3266350385842089</v>
      </c>
      <c r="D44" s="213">
        <v>0.07288914555947502</v>
      </c>
    </row>
    <row r="45" spans="1:4" ht="12.75" customHeight="1">
      <c r="A45" s="215">
        <v>21.2</v>
      </c>
      <c r="B45" s="212" t="s">
        <v>57</v>
      </c>
      <c r="C45" s="213">
        <v>0.49686791747780457</v>
      </c>
      <c r="D45" s="213">
        <v>0.30830517121061574</v>
      </c>
    </row>
    <row r="46" spans="1:4" ht="12.75" customHeight="1">
      <c r="A46" s="215">
        <v>22</v>
      </c>
      <c r="B46" s="212" t="s">
        <v>58</v>
      </c>
      <c r="C46" s="213">
        <v>0.3653740591934049</v>
      </c>
      <c r="D46" s="213">
        <v>2.1683438276471563</v>
      </c>
    </row>
    <row r="47" spans="1:4" ht="12.75" customHeight="1">
      <c r="A47" s="215">
        <v>23</v>
      </c>
      <c r="B47" s="212" t="s">
        <v>59</v>
      </c>
      <c r="C47" s="213">
        <v>0.5511888303663991</v>
      </c>
      <c r="D47" s="213">
        <v>2.448564620815088</v>
      </c>
    </row>
    <row r="48" spans="1:4" ht="12.75" customHeight="1">
      <c r="A48" s="215">
        <v>24</v>
      </c>
      <c r="B48" s="212" t="s">
        <v>60</v>
      </c>
      <c r="C48" s="213">
        <v>0.558100844930338</v>
      </c>
      <c r="D48" s="213">
        <v>5.357683613496259</v>
      </c>
    </row>
    <row r="49" spans="1:4" ht="12.75" customHeight="1">
      <c r="A49" s="215">
        <v>26</v>
      </c>
      <c r="B49" s="212" t="s">
        <v>61</v>
      </c>
      <c r="C49" s="213">
        <v>0.5025195311652315</v>
      </c>
      <c r="D49" s="213">
        <v>0.874460302348082</v>
      </c>
    </row>
    <row r="50" spans="1:4" ht="12.75" customHeight="1">
      <c r="A50" s="215">
        <v>27</v>
      </c>
      <c r="B50" s="212" t="s">
        <v>62</v>
      </c>
      <c r="C50" s="213">
        <v>0.4698635941331728</v>
      </c>
      <c r="D50" s="213">
        <v>1.5853373771133208</v>
      </c>
    </row>
    <row r="51" spans="1:4" ht="12.75" customHeight="1">
      <c r="A51" s="215">
        <v>28</v>
      </c>
      <c r="B51" s="212" t="s">
        <v>63</v>
      </c>
      <c r="C51" s="213">
        <v>0.4344194611595549</v>
      </c>
      <c r="D51" s="213">
        <v>0.4528877144601407</v>
      </c>
    </row>
    <row r="52" spans="1:4" ht="12.75" customHeight="1">
      <c r="A52" s="215">
        <v>33</v>
      </c>
      <c r="B52" s="212" t="s">
        <v>64</v>
      </c>
      <c r="C52" s="213">
        <v>1.2429523251608685</v>
      </c>
      <c r="D52" s="213">
        <v>4.980570366932959</v>
      </c>
    </row>
    <row r="53" spans="1:3" ht="12.75" customHeight="1" hidden="1">
      <c r="A53" s="215">
        <v>34</v>
      </c>
      <c r="B53" s="212" t="s">
        <v>65</v>
      </c>
      <c r="C53" s="213">
        <v>0.4260750696628036</v>
      </c>
    </row>
    <row r="54" spans="1:4" ht="12.75" customHeight="1">
      <c r="A54" s="215"/>
      <c r="B54" s="212" t="s">
        <v>65</v>
      </c>
      <c r="C54" s="213">
        <v>0.4215781639734055</v>
      </c>
      <c r="D54" s="213">
        <v>3.311451018869623</v>
      </c>
    </row>
    <row r="55" ht="6.75" customHeight="1"/>
    <row r="56" ht="10.5" customHeight="1">
      <c r="A56" s="219" t="s">
        <v>202</v>
      </c>
    </row>
    <row r="57" ht="10.5" customHeight="1">
      <c r="A57" s="219" t="s">
        <v>203</v>
      </c>
    </row>
    <row r="58" ht="10.5" customHeight="1">
      <c r="A58" s="220" t="s">
        <v>204</v>
      </c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- 1/30/2009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>
      <c r="A2" s="26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24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24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24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86"/>
      <c r="B6" s="86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87">
        <v>1</v>
      </c>
      <c r="B7" s="89" t="s">
        <v>41</v>
      </c>
      <c r="C7" s="55">
        <v>201690</v>
      </c>
      <c r="D7" s="55">
        <v>5504687</v>
      </c>
      <c r="E7" s="55">
        <v>246421</v>
      </c>
      <c r="F7" s="56">
        <v>428974587</v>
      </c>
      <c r="G7" s="56">
        <v>22478238</v>
      </c>
      <c r="H7" s="57">
        <f aca="true" t="shared" si="0" ref="H7:H54">+C7*(F7+G7)/(D7+E7)</f>
        <v>15832344.006450582</v>
      </c>
      <c r="I7" s="57"/>
      <c r="J7" s="39"/>
    </row>
    <row r="8" spans="1:10" ht="12.75" customHeight="1">
      <c r="A8" s="87">
        <v>2.1</v>
      </c>
      <c r="B8" s="89" t="s">
        <v>42</v>
      </c>
      <c r="C8" s="58">
        <v>235835</v>
      </c>
      <c r="D8" s="58">
        <v>15000082</v>
      </c>
      <c r="E8" s="58">
        <v>356982</v>
      </c>
      <c r="F8" s="59">
        <v>606459109</v>
      </c>
      <c r="G8" s="59">
        <v>19524124</v>
      </c>
      <c r="H8" s="57">
        <f t="shared" si="0"/>
        <v>9613084.620507866</v>
      </c>
      <c r="I8" s="60"/>
      <c r="J8" s="40"/>
    </row>
    <row r="9" spans="1:10" ht="12.75" customHeight="1">
      <c r="A9" s="87">
        <v>2.2</v>
      </c>
      <c r="B9" s="89" t="s">
        <v>119</v>
      </c>
      <c r="C9" s="58">
        <v>9831</v>
      </c>
      <c r="D9" s="58">
        <v>685116</v>
      </c>
      <c r="E9" s="58">
        <v>4407</v>
      </c>
      <c r="F9" s="59">
        <v>33535928</v>
      </c>
      <c r="G9" s="59">
        <v>273463</v>
      </c>
      <c r="H9" s="57">
        <f t="shared" si="0"/>
        <v>482043.56188408507</v>
      </c>
      <c r="I9" s="60"/>
      <c r="J9" s="40"/>
    </row>
    <row r="10" spans="1:10" ht="12.75" customHeight="1">
      <c r="A10" s="87">
        <v>2.3</v>
      </c>
      <c r="B10" s="89" t="s">
        <v>120</v>
      </c>
      <c r="C10" s="58">
        <v>274633</v>
      </c>
      <c r="D10" s="58">
        <v>3555874</v>
      </c>
      <c r="E10" s="58">
        <v>44318</v>
      </c>
      <c r="F10" s="59">
        <v>9255566</v>
      </c>
      <c r="G10" s="59">
        <v>157325</v>
      </c>
      <c r="H10" s="57">
        <f t="shared" si="0"/>
        <v>718042.3971840946</v>
      </c>
      <c r="I10" s="60"/>
      <c r="J10" s="40"/>
    </row>
    <row r="11" spans="1:10" ht="12.75" customHeight="1">
      <c r="A11" s="87">
        <v>3</v>
      </c>
      <c r="B11" s="89" t="s">
        <v>43</v>
      </c>
      <c r="C11" s="58">
        <v>56060</v>
      </c>
      <c r="D11" s="58">
        <v>731230</v>
      </c>
      <c r="E11" s="58">
        <v>84009</v>
      </c>
      <c r="F11" s="59">
        <v>72852394</v>
      </c>
      <c r="G11" s="59">
        <v>13817804</v>
      </c>
      <c r="H11" s="57">
        <f t="shared" si="0"/>
        <v>5959885.7511478225</v>
      </c>
      <c r="I11" s="60"/>
      <c r="J11" s="40"/>
    </row>
    <row r="12" spans="1:10" ht="12.75" customHeight="1">
      <c r="A12" s="87">
        <v>4</v>
      </c>
      <c r="B12" s="89" t="s">
        <v>44</v>
      </c>
      <c r="C12" s="58">
        <v>2381191</v>
      </c>
      <c r="D12" s="58">
        <v>19885116</v>
      </c>
      <c r="E12" s="58">
        <v>1821343</v>
      </c>
      <c r="F12" s="59">
        <v>1557816591</v>
      </c>
      <c r="G12" s="59">
        <v>302574372</v>
      </c>
      <c r="H12" s="57">
        <f t="shared" si="0"/>
        <v>204084241.35769603</v>
      </c>
      <c r="I12" s="60"/>
      <c r="J12" s="40"/>
    </row>
    <row r="13" spans="1:10" ht="12.75" customHeight="1">
      <c r="A13" s="87">
        <v>5.1</v>
      </c>
      <c r="B13" s="89" t="s">
        <v>45</v>
      </c>
      <c r="C13" s="58">
        <v>666958</v>
      </c>
      <c r="D13" s="58">
        <v>13310471</v>
      </c>
      <c r="E13" s="58">
        <v>1622109</v>
      </c>
      <c r="F13" s="59">
        <v>951039927</v>
      </c>
      <c r="G13" s="59">
        <v>184327296</v>
      </c>
      <c r="H13" s="57">
        <f t="shared" si="0"/>
        <v>50710744.71508835</v>
      </c>
      <c r="I13" s="60"/>
      <c r="J13" s="40"/>
    </row>
    <row r="14" spans="1:10" ht="12.75" customHeight="1">
      <c r="A14" s="87">
        <v>5.2</v>
      </c>
      <c r="B14" s="89" t="s">
        <v>46</v>
      </c>
      <c r="C14" s="58">
        <v>1233739</v>
      </c>
      <c r="D14" s="58">
        <v>21239157</v>
      </c>
      <c r="E14" s="58">
        <v>7371790</v>
      </c>
      <c r="F14" s="59">
        <v>2608248755</v>
      </c>
      <c r="G14" s="59">
        <v>1200338792</v>
      </c>
      <c r="H14" s="57">
        <f t="shared" si="0"/>
        <v>164230949.49105436</v>
      </c>
      <c r="I14" s="60"/>
      <c r="J14" s="40"/>
    </row>
    <row r="15" spans="1:10" ht="12.75" customHeight="1">
      <c r="A15" s="87">
        <v>6</v>
      </c>
      <c r="B15" s="89" t="s">
        <v>47</v>
      </c>
      <c r="C15" s="58">
        <v>26897</v>
      </c>
      <c r="D15" s="58">
        <v>7259646</v>
      </c>
      <c r="E15" s="58">
        <v>64239</v>
      </c>
      <c r="F15" s="59">
        <v>676793005</v>
      </c>
      <c r="G15" s="59">
        <v>866693</v>
      </c>
      <c r="H15" s="57">
        <f t="shared" si="0"/>
        <v>2488708.233008301</v>
      </c>
      <c r="I15" s="60"/>
      <c r="J15" s="40"/>
    </row>
    <row r="16" spans="1:10" ht="12.75" customHeight="1">
      <c r="A16" s="87">
        <v>8</v>
      </c>
      <c r="B16" s="89" t="s">
        <v>84</v>
      </c>
      <c r="C16" s="58">
        <v>85791</v>
      </c>
      <c r="D16" s="58">
        <v>4160228</v>
      </c>
      <c r="E16" s="58">
        <v>340237</v>
      </c>
      <c r="F16" s="59">
        <v>368901943</v>
      </c>
      <c r="G16" s="59">
        <v>29208969</v>
      </c>
      <c r="H16" s="57">
        <f t="shared" si="0"/>
        <v>7589067.629987568</v>
      </c>
      <c r="I16" s="60"/>
      <c r="J16" s="40"/>
    </row>
    <row r="17" spans="1:10" ht="12.75" customHeight="1">
      <c r="A17" s="87">
        <v>9</v>
      </c>
      <c r="B17" s="89" t="s">
        <v>48</v>
      </c>
      <c r="C17" s="58">
        <v>279506</v>
      </c>
      <c r="D17" s="58">
        <v>6165215</v>
      </c>
      <c r="E17" s="58">
        <v>330402</v>
      </c>
      <c r="F17" s="59">
        <v>524125330</v>
      </c>
      <c r="G17" s="59">
        <v>43138138</v>
      </c>
      <c r="H17" s="57">
        <f t="shared" si="0"/>
        <v>24409312.138755716</v>
      </c>
      <c r="I17" s="60"/>
      <c r="J17" s="40"/>
    </row>
    <row r="18" spans="1:10" ht="12.75" customHeight="1">
      <c r="A18" s="87">
        <v>10</v>
      </c>
      <c r="B18" s="89" t="s">
        <v>49</v>
      </c>
      <c r="C18" s="58">
        <v>-33416</v>
      </c>
      <c r="D18" s="58">
        <v>698114</v>
      </c>
      <c r="E18" s="58">
        <v>-34440</v>
      </c>
      <c r="F18" s="59">
        <v>856366</v>
      </c>
      <c r="G18" s="59">
        <v>225298</v>
      </c>
      <c r="H18" s="57">
        <f t="shared" si="0"/>
        <v>-54461.8053803524</v>
      </c>
      <c r="I18" s="60"/>
      <c r="J18" s="40"/>
    </row>
    <row r="19" spans="1:10" ht="12.75" customHeight="1">
      <c r="A19" s="87">
        <v>11</v>
      </c>
      <c r="B19" s="89" t="s">
        <v>50</v>
      </c>
      <c r="C19" s="58">
        <v>1200996</v>
      </c>
      <c r="D19" s="58">
        <v>26829870</v>
      </c>
      <c r="E19" s="58">
        <v>7085811</v>
      </c>
      <c r="F19" s="59">
        <v>1308606178</v>
      </c>
      <c r="G19" s="59">
        <v>501867764</v>
      </c>
      <c r="H19" s="57">
        <f t="shared" si="0"/>
        <v>64111110.210236736</v>
      </c>
      <c r="I19" s="58">
        <f>SUM(I20:I21)</f>
        <v>21258516</v>
      </c>
      <c r="J19" s="41">
        <f>SUM(J20:J21)</f>
        <v>1</v>
      </c>
    </row>
    <row r="20" spans="1:10" ht="12.75" customHeight="1">
      <c r="A20" s="87"/>
      <c r="B20" s="37" t="s">
        <v>109</v>
      </c>
      <c r="C20" s="58">
        <f>+$J$20*C19</f>
        <v>494550.61187507166</v>
      </c>
      <c r="D20" s="58">
        <f>+$J$20*D19</f>
        <v>11048103.927930342</v>
      </c>
      <c r="E20" s="58">
        <f>+$J$20*E19</f>
        <v>2917821.67940702</v>
      </c>
      <c r="F20" s="61">
        <f>+$J$20*F19</f>
        <v>538862732.2933623</v>
      </c>
      <c r="G20" s="61">
        <f>+$J$20*G19</f>
        <v>206660979.5258053</v>
      </c>
      <c r="H20" s="57">
        <f t="shared" si="0"/>
        <v>26399912.058377154</v>
      </c>
      <c r="I20" s="58">
        <v>8753911</v>
      </c>
      <c r="J20" s="41">
        <f>+I20/I19</f>
        <v>0.41178372940049063</v>
      </c>
    </row>
    <row r="21" spans="1:10" ht="12.75" customHeight="1">
      <c r="A21" s="87"/>
      <c r="B21" s="37" t="s">
        <v>110</v>
      </c>
      <c r="C21" s="58">
        <f>+$J$21*C19</f>
        <v>706445.3881249285</v>
      </c>
      <c r="D21" s="58">
        <f>+$J$21*D19</f>
        <v>15781766.07206966</v>
      </c>
      <c r="E21" s="58">
        <f>+$J$21*E19</f>
        <v>4167989.3205929804</v>
      </c>
      <c r="F21" s="61">
        <f>+$J$21*F19</f>
        <v>769743445.7066379</v>
      </c>
      <c r="G21" s="61">
        <f>+$J$21*G19</f>
        <v>295206784.47419477</v>
      </c>
      <c r="H21" s="57">
        <f t="shared" si="0"/>
        <v>37711198.15185959</v>
      </c>
      <c r="I21" s="58">
        <v>12504605</v>
      </c>
      <c r="J21" s="41">
        <f>+I21/I19</f>
        <v>0.5882162705995094</v>
      </c>
    </row>
    <row r="22" spans="1:10" ht="12.75" customHeight="1">
      <c r="A22" s="87">
        <v>12</v>
      </c>
      <c r="B22" s="89" t="s">
        <v>51</v>
      </c>
      <c r="C22" s="58">
        <v>18032</v>
      </c>
      <c r="D22" s="58">
        <v>360258</v>
      </c>
      <c r="E22" s="58">
        <v>33445</v>
      </c>
      <c r="F22" s="59">
        <v>301350300</v>
      </c>
      <c r="G22" s="59">
        <v>28037538</v>
      </c>
      <c r="H22" s="57">
        <f t="shared" si="0"/>
        <v>15086299.811827697</v>
      </c>
      <c r="I22" s="60"/>
      <c r="J22" s="42"/>
    </row>
    <row r="23" spans="1:10" ht="12.75" customHeight="1">
      <c r="A23" s="87">
        <v>13</v>
      </c>
      <c r="B23" s="89" t="s">
        <v>121</v>
      </c>
      <c r="C23" s="58">
        <v>158262</v>
      </c>
      <c r="D23" s="58">
        <v>2745068</v>
      </c>
      <c r="E23" s="58">
        <v>32035</v>
      </c>
      <c r="F23" s="59">
        <v>190233752</v>
      </c>
      <c r="G23" s="59">
        <v>1809601</v>
      </c>
      <c r="H23" s="57">
        <f t="shared" si="0"/>
        <v>10944198.012276102</v>
      </c>
      <c r="I23" s="60"/>
      <c r="J23" s="42"/>
    </row>
    <row r="24" spans="1:10" ht="12.75" customHeight="1">
      <c r="A24" s="87">
        <v>14</v>
      </c>
      <c r="B24" s="89" t="s">
        <v>122</v>
      </c>
      <c r="C24" s="58">
        <v>3904</v>
      </c>
      <c r="D24" s="58">
        <v>66050</v>
      </c>
      <c r="E24" s="58">
        <v>353</v>
      </c>
      <c r="F24" s="59">
        <v>4793052</v>
      </c>
      <c r="G24" s="59">
        <v>10267</v>
      </c>
      <c r="H24" s="57">
        <f t="shared" si="0"/>
        <v>282399.24967245455</v>
      </c>
      <c r="I24" s="60"/>
      <c r="J24" s="42"/>
    </row>
    <row r="25" spans="1:10" ht="12.75" customHeight="1">
      <c r="A25" s="87">
        <v>15</v>
      </c>
      <c r="B25" s="89" t="s">
        <v>134</v>
      </c>
      <c r="C25" s="58">
        <v>123120</v>
      </c>
      <c r="D25" s="58"/>
      <c r="E25" s="58"/>
      <c r="F25" s="59"/>
      <c r="G25" s="59"/>
      <c r="H25" s="57" t="e">
        <f t="shared" si="0"/>
        <v>#DIV/0!</v>
      </c>
      <c r="I25" s="60"/>
      <c r="J25" s="42"/>
    </row>
    <row r="26" spans="1:10" ht="12.75" customHeight="1">
      <c r="A26" s="87">
        <v>15.1</v>
      </c>
      <c r="B26" s="89" t="s">
        <v>123</v>
      </c>
      <c r="C26" s="58"/>
      <c r="D26" s="58">
        <v>17959</v>
      </c>
      <c r="E26" s="58">
        <v>430</v>
      </c>
      <c r="F26" s="59">
        <v>6990248</v>
      </c>
      <c r="G26" s="59">
        <v>252</v>
      </c>
      <c r="H26" s="57">
        <f t="shared" si="0"/>
        <v>0</v>
      </c>
      <c r="I26" s="60"/>
      <c r="J26" s="42"/>
    </row>
    <row r="27" spans="1:10" ht="12.75" customHeight="1">
      <c r="A27" s="87">
        <v>15.2</v>
      </c>
      <c r="B27" s="89" t="s">
        <v>128</v>
      </c>
      <c r="C27" s="58"/>
      <c r="D27" s="58">
        <v>311</v>
      </c>
      <c r="E27" s="58">
        <v>102</v>
      </c>
      <c r="F27" s="59">
        <v>2</v>
      </c>
      <c r="G27" s="59">
        <v>34</v>
      </c>
      <c r="H27" s="57">
        <f t="shared" si="0"/>
        <v>0</v>
      </c>
      <c r="I27" s="60"/>
      <c r="J27" s="42"/>
    </row>
    <row r="28" spans="1:10" ht="12.75" customHeight="1">
      <c r="A28" s="87">
        <v>15.3</v>
      </c>
      <c r="B28" s="89" t="s">
        <v>129</v>
      </c>
      <c r="C28" s="58"/>
      <c r="D28" s="58">
        <v>902459</v>
      </c>
      <c r="E28" s="58">
        <v>4105</v>
      </c>
      <c r="F28" s="59">
        <v>101943558</v>
      </c>
      <c r="G28" s="59">
        <v>515561</v>
      </c>
      <c r="H28" s="57">
        <f t="shared" si="0"/>
        <v>0</v>
      </c>
      <c r="I28" s="60"/>
      <c r="J28" s="42"/>
    </row>
    <row r="29" spans="1:10" ht="12.75" customHeight="1">
      <c r="A29" s="87">
        <v>15.4</v>
      </c>
      <c r="B29" s="89" t="s">
        <v>130</v>
      </c>
      <c r="C29" s="58"/>
      <c r="D29" s="58">
        <v>198339</v>
      </c>
      <c r="E29" s="58">
        <v>3159</v>
      </c>
      <c r="F29" s="59">
        <v>4389258</v>
      </c>
      <c r="G29" s="59">
        <v>70225</v>
      </c>
      <c r="H29" s="57">
        <f t="shared" si="0"/>
        <v>0</v>
      </c>
      <c r="I29" s="60"/>
      <c r="J29" s="42"/>
    </row>
    <row r="30" spans="1:10" ht="12.75" customHeight="1">
      <c r="A30" s="87">
        <v>15.5</v>
      </c>
      <c r="B30" s="89" t="s">
        <v>131</v>
      </c>
      <c r="C30" s="58"/>
      <c r="D30" s="58">
        <v>420008</v>
      </c>
      <c r="E30" s="58">
        <v>3216</v>
      </c>
      <c r="F30" s="59">
        <v>1063622</v>
      </c>
      <c r="G30" s="59">
        <v>41382</v>
      </c>
      <c r="H30" s="57">
        <f t="shared" si="0"/>
        <v>0</v>
      </c>
      <c r="I30" s="60"/>
      <c r="J30" s="42"/>
    </row>
    <row r="31" spans="1:10" ht="12.75" customHeight="1">
      <c r="A31" s="87">
        <v>15.6</v>
      </c>
      <c r="B31" s="89" t="s">
        <v>132</v>
      </c>
      <c r="C31" s="58"/>
      <c r="D31" s="58">
        <v>250785</v>
      </c>
      <c r="E31" s="58">
        <v>3009</v>
      </c>
      <c r="F31" s="59">
        <v>2668286</v>
      </c>
      <c r="G31" s="59">
        <v>-691716</v>
      </c>
      <c r="H31" s="57">
        <f t="shared" si="0"/>
        <v>0</v>
      </c>
      <c r="I31" s="60"/>
      <c r="J31" s="42"/>
    </row>
    <row r="32" spans="1:10" ht="12.75" customHeight="1">
      <c r="A32" s="87">
        <v>15.7</v>
      </c>
      <c r="B32" s="89" t="s">
        <v>133</v>
      </c>
      <c r="C32" s="58"/>
      <c r="D32" s="58">
        <v>115268</v>
      </c>
      <c r="E32" s="58"/>
      <c r="F32" s="59">
        <v>0</v>
      </c>
      <c r="G32" s="59">
        <v>0</v>
      </c>
      <c r="H32" s="57">
        <f t="shared" si="0"/>
        <v>0</v>
      </c>
      <c r="I32" s="60"/>
      <c r="J32" s="42"/>
    </row>
    <row r="33" spans="1:10" ht="12.75" customHeight="1">
      <c r="A33" s="87">
        <v>16</v>
      </c>
      <c r="B33" s="89" t="s">
        <v>124</v>
      </c>
      <c r="C33" s="58">
        <v>5980392</v>
      </c>
      <c r="D33" s="58">
        <v>133356707</v>
      </c>
      <c r="E33" s="58">
        <v>9775948</v>
      </c>
      <c r="F33" s="59">
        <v>31746022346</v>
      </c>
      <c r="G33" s="59">
        <v>2265228105</v>
      </c>
      <c r="H33" s="57">
        <f t="shared" si="0"/>
        <v>1421063628.7516415</v>
      </c>
      <c r="I33" s="60"/>
      <c r="J33" s="42"/>
    </row>
    <row r="34" spans="1:10" ht="12.75" customHeight="1">
      <c r="A34" s="87">
        <v>17</v>
      </c>
      <c r="B34" s="89" t="s">
        <v>52</v>
      </c>
      <c r="C34" s="58">
        <v>4181462</v>
      </c>
      <c r="D34" s="58">
        <v>117457699</v>
      </c>
      <c r="E34" s="58">
        <v>23494183</v>
      </c>
      <c r="F34" s="59">
        <v>15531775099</v>
      </c>
      <c r="G34" s="59">
        <v>3426773648</v>
      </c>
      <c r="H34" s="57">
        <f t="shared" si="0"/>
        <v>562422083.5925277</v>
      </c>
      <c r="I34" s="58">
        <f>+I35+I36</f>
        <v>84692440</v>
      </c>
      <c r="J34" s="41">
        <f>+J35+J36</f>
        <v>1</v>
      </c>
    </row>
    <row r="35" spans="1:10" ht="12.75" customHeight="1">
      <c r="A35" s="87"/>
      <c r="B35" s="37" t="s">
        <v>111</v>
      </c>
      <c r="C35" s="58">
        <f>+$J$35*C34</f>
        <v>3007645.135180944</v>
      </c>
      <c r="D35" s="58">
        <f>+$J$35*D34</f>
        <v>84485062.15933509</v>
      </c>
      <c r="E35" s="58">
        <f>+$J$35*E34</f>
        <v>16898913.63475283</v>
      </c>
      <c r="F35" s="61">
        <f>+$J$35*F34</f>
        <v>11171706885.589748</v>
      </c>
      <c r="G35" s="61">
        <f>+$J$35*G34</f>
        <v>2464812329.2220416</v>
      </c>
      <c r="H35" s="57">
        <f t="shared" si="0"/>
        <v>404539379.67997724</v>
      </c>
      <c r="I35" s="58">
        <v>60917642</v>
      </c>
      <c r="J35" s="42">
        <f>+I35/I34</f>
        <v>0.7192807528039102</v>
      </c>
    </row>
    <row r="36" spans="1:10" ht="12.75" customHeight="1">
      <c r="A36" s="87"/>
      <c r="B36" s="37" t="s">
        <v>112</v>
      </c>
      <c r="C36" s="58">
        <f>+$J$36*C34</f>
        <v>1173816.864819056</v>
      </c>
      <c r="D36" s="58">
        <f>+$J$36*D34</f>
        <v>32972636.840664905</v>
      </c>
      <c r="E36" s="58">
        <f>+$J$36*E34</f>
        <v>6595269.3652471695</v>
      </c>
      <c r="F36" s="61">
        <f>+$J$36*F34</f>
        <v>4360068213.410253</v>
      </c>
      <c r="G36" s="61">
        <f>+$J$36*G34</f>
        <v>961961318.7779583</v>
      </c>
      <c r="H36" s="57">
        <f t="shared" si="0"/>
        <v>157882703.91255066</v>
      </c>
      <c r="I36" s="58">
        <v>23774798</v>
      </c>
      <c r="J36" s="42">
        <f>+I36/I34</f>
        <v>0.28071924719608976</v>
      </c>
    </row>
    <row r="37" spans="1:10" ht="12.75" customHeight="1">
      <c r="A37" s="87">
        <v>18</v>
      </c>
      <c r="B37" s="89" t="s">
        <v>53</v>
      </c>
      <c r="C37" s="58">
        <v>710702</v>
      </c>
      <c r="D37" s="58">
        <v>16557817</v>
      </c>
      <c r="E37" s="58">
        <v>6090323</v>
      </c>
      <c r="F37" s="59">
        <v>2057495845</v>
      </c>
      <c r="G37" s="59">
        <v>789971625</v>
      </c>
      <c r="H37" s="57">
        <f t="shared" si="0"/>
        <v>89353952.50399989</v>
      </c>
      <c r="I37" s="58">
        <f>+I38+I39</f>
        <v>11504919</v>
      </c>
      <c r="J37" s="41">
        <f>+J38+J39</f>
        <v>1</v>
      </c>
    </row>
    <row r="38" spans="1:10" ht="12.75" customHeight="1">
      <c r="A38" s="87"/>
      <c r="B38" s="37" t="s">
        <v>113</v>
      </c>
      <c r="C38" s="58">
        <f>+$J$38*C37</f>
        <v>668157.3058534354</v>
      </c>
      <c r="D38" s="58">
        <f>+$J$38*D37</f>
        <v>15566617.791330561</v>
      </c>
      <c r="E38" s="58">
        <f>+$J$38*E37</f>
        <v>5725738.505670749</v>
      </c>
      <c r="F38" s="61">
        <f>+$J$38*F37</f>
        <v>1934328144.0038688</v>
      </c>
      <c r="G38" s="61">
        <f>+$J$38*G37</f>
        <v>742681619.9485303</v>
      </c>
      <c r="H38" s="57">
        <f t="shared" si="0"/>
        <v>84004964.3485292</v>
      </c>
      <c r="I38" s="58">
        <v>10816201</v>
      </c>
      <c r="J38" s="42">
        <f>+I38/I37</f>
        <v>0.9401370839725165</v>
      </c>
    </row>
    <row r="39" spans="1:10" ht="12.75" customHeight="1">
      <c r="A39" s="87"/>
      <c r="B39" s="37" t="s">
        <v>114</v>
      </c>
      <c r="C39" s="58">
        <f>+$J$39*C37</f>
        <v>42544.69414656461</v>
      </c>
      <c r="D39" s="58">
        <f>+$J$39*D37</f>
        <v>991199.2086694395</v>
      </c>
      <c r="E39" s="58">
        <f>+$J$39*E37</f>
        <v>364584.49432925164</v>
      </c>
      <c r="F39" s="61">
        <f>+$J$39*F37</f>
        <v>123167700.9961313</v>
      </c>
      <c r="G39" s="61">
        <f>+$J$39*G37</f>
        <v>47290005.05146972</v>
      </c>
      <c r="H39" s="57">
        <f t="shared" si="0"/>
        <v>5348988.155470697</v>
      </c>
      <c r="I39" s="58">
        <v>688718</v>
      </c>
      <c r="J39" s="42">
        <f>+I39/I37</f>
        <v>0.059862916027483545</v>
      </c>
    </row>
    <row r="40" spans="1:10" ht="12.75" customHeight="1">
      <c r="A40" s="87"/>
      <c r="B40" s="89" t="s">
        <v>126</v>
      </c>
      <c r="C40" s="58"/>
      <c r="D40" s="58">
        <v>20206708</v>
      </c>
      <c r="E40" s="58">
        <v>1328723</v>
      </c>
      <c r="F40" s="61">
        <v>16914895</v>
      </c>
      <c r="G40" s="61">
        <v>1824460</v>
      </c>
      <c r="H40" s="57">
        <f t="shared" si="0"/>
        <v>0</v>
      </c>
      <c r="I40" s="58"/>
      <c r="J40" s="42"/>
    </row>
    <row r="41" spans="1:10" ht="12.75" customHeight="1">
      <c r="A41" s="87">
        <v>19.2</v>
      </c>
      <c r="B41" s="89" t="s">
        <v>54</v>
      </c>
      <c r="C41" s="58">
        <v>6220391</v>
      </c>
      <c r="D41" s="58">
        <v>60663204</v>
      </c>
      <c r="E41" s="58">
        <v>8734964</v>
      </c>
      <c r="F41" s="59">
        <v>5624244659</v>
      </c>
      <c r="G41" s="59">
        <v>961231026</v>
      </c>
      <c r="H41" s="57">
        <f t="shared" si="0"/>
        <v>590278315.1522506</v>
      </c>
      <c r="I41" s="60"/>
      <c r="J41" s="43"/>
    </row>
    <row r="42" spans="1:10" ht="12.75" customHeight="1">
      <c r="A42" s="87">
        <v>19.3</v>
      </c>
      <c r="B42" s="89" t="s">
        <v>127</v>
      </c>
      <c r="C42" s="58"/>
      <c r="D42" s="58">
        <v>877933</v>
      </c>
      <c r="E42" s="58">
        <v>77782</v>
      </c>
      <c r="F42" s="59">
        <v>8700489</v>
      </c>
      <c r="G42" s="59">
        <v>226499</v>
      </c>
      <c r="H42" s="57">
        <f t="shared" si="0"/>
        <v>0</v>
      </c>
      <c r="I42" s="60"/>
      <c r="J42" s="43"/>
    </row>
    <row r="43" spans="1:10" ht="12.75" customHeight="1">
      <c r="A43" s="87">
        <v>19.4</v>
      </c>
      <c r="B43" s="89" t="s">
        <v>55</v>
      </c>
      <c r="C43" s="58">
        <v>1280860</v>
      </c>
      <c r="D43" s="58">
        <v>25809602</v>
      </c>
      <c r="E43" s="58">
        <v>3120096</v>
      </c>
      <c r="F43" s="59">
        <v>2340713769</v>
      </c>
      <c r="G43" s="59">
        <v>321664910</v>
      </c>
      <c r="H43" s="57">
        <f t="shared" si="0"/>
        <v>117876597.07971856</v>
      </c>
      <c r="I43" s="60"/>
      <c r="J43" s="40"/>
    </row>
    <row r="44" spans="1:10" ht="12.75" customHeight="1">
      <c r="A44" s="87">
        <v>21.1</v>
      </c>
      <c r="B44" s="89" t="s">
        <v>56</v>
      </c>
      <c r="C44" s="58">
        <v>1388087</v>
      </c>
      <c r="D44" s="58">
        <v>3217534</v>
      </c>
      <c r="E44" s="58">
        <v>246569</v>
      </c>
      <c r="F44" s="59">
        <v>323918268</v>
      </c>
      <c r="G44" s="59">
        <v>38444946</v>
      </c>
      <c r="H44" s="57">
        <f t="shared" si="0"/>
        <v>145201129.01712736</v>
      </c>
      <c r="I44" s="60"/>
      <c r="J44" s="40"/>
    </row>
    <row r="45" spans="1:10" ht="12.75" customHeight="1">
      <c r="A45" s="87">
        <v>21.2</v>
      </c>
      <c r="B45" s="89" t="s">
        <v>57</v>
      </c>
      <c r="C45" s="58">
        <v>121754</v>
      </c>
      <c r="D45" s="58">
        <v>876034</v>
      </c>
      <c r="E45" s="58">
        <v>115034</v>
      </c>
      <c r="F45" s="59">
        <v>97388717</v>
      </c>
      <c r="G45" s="59">
        <v>12004612</v>
      </c>
      <c r="H45" s="57">
        <f t="shared" si="0"/>
        <v>13439113.541216142</v>
      </c>
      <c r="I45" s="60"/>
      <c r="J45" s="40"/>
    </row>
    <row r="46" spans="1:10" ht="12.75" customHeight="1">
      <c r="A46" s="87">
        <v>22</v>
      </c>
      <c r="B46" s="89" t="s">
        <v>58</v>
      </c>
      <c r="C46" s="58">
        <v>43469</v>
      </c>
      <c r="D46" s="58">
        <v>4538341</v>
      </c>
      <c r="E46" s="58">
        <v>426875</v>
      </c>
      <c r="F46" s="59">
        <v>160928557</v>
      </c>
      <c r="G46" s="59">
        <v>22613051</v>
      </c>
      <c r="H46" s="57">
        <f t="shared" si="0"/>
        <v>1606852.583684577</v>
      </c>
      <c r="I46" s="60"/>
      <c r="J46" s="40"/>
    </row>
    <row r="47" spans="1:10" ht="12.75" customHeight="1">
      <c r="A47" s="87">
        <v>23</v>
      </c>
      <c r="B47" s="89" t="s">
        <v>59</v>
      </c>
      <c r="C47" s="58">
        <v>47846</v>
      </c>
      <c r="D47" s="58">
        <v>1256993</v>
      </c>
      <c r="E47" s="58">
        <v>147469</v>
      </c>
      <c r="F47" s="59">
        <v>137715307</v>
      </c>
      <c r="G47" s="59">
        <v>15550321</v>
      </c>
      <c r="H47" s="57">
        <f t="shared" si="0"/>
        <v>5221321.215731006</v>
      </c>
      <c r="I47" s="60"/>
      <c r="J47" s="40"/>
    </row>
    <row r="48" spans="1:10" ht="12.75" customHeight="1">
      <c r="A48" s="87">
        <v>24</v>
      </c>
      <c r="B48" s="89" t="s">
        <v>60</v>
      </c>
      <c r="C48" s="58">
        <v>152202</v>
      </c>
      <c r="D48" s="58">
        <v>3488016</v>
      </c>
      <c r="E48" s="58">
        <v>453446</v>
      </c>
      <c r="F48" s="59">
        <v>468381227</v>
      </c>
      <c r="G48" s="59">
        <v>55889761</v>
      </c>
      <c r="H48" s="57">
        <f t="shared" si="0"/>
        <v>20245049.404402733</v>
      </c>
      <c r="I48" s="60"/>
      <c r="J48" s="40"/>
    </row>
    <row r="49" spans="1:10" ht="12.75" customHeight="1">
      <c r="A49" s="87">
        <v>26</v>
      </c>
      <c r="B49" s="89" t="s">
        <v>61</v>
      </c>
      <c r="C49" s="58">
        <v>2822</v>
      </c>
      <c r="D49" s="58">
        <v>48057</v>
      </c>
      <c r="E49" s="58">
        <v>3486</v>
      </c>
      <c r="F49" s="59">
        <v>5595340</v>
      </c>
      <c r="G49" s="59">
        <v>699535</v>
      </c>
      <c r="H49" s="57">
        <f t="shared" si="0"/>
        <v>344646.94041867956</v>
      </c>
      <c r="I49" s="60"/>
      <c r="J49" s="40"/>
    </row>
    <row r="50" spans="1:10" ht="12.75" customHeight="1">
      <c r="A50" s="87">
        <v>27</v>
      </c>
      <c r="B50" s="89" t="s">
        <v>62</v>
      </c>
      <c r="C50" s="58">
        <v>18702</v>
      </c>
      <c r="D50" s="58">
        <v>384768</v>
      </c>
      <c r="E50" s="58">
        <v>32435</v>
      </c>
      <c r="F50" s="59">
        <v>28129945</v>
      </c>
      <c r="G50" s="59">
        <v>2157985</v>
      </c>
      <c r="H50" s="57">
        <f t="shared" si="0"/>
        <v>1357720.0232500725</v>
      </c>
      <c r="I50" s="60"/>
      <c r="J50" s="40"/>
    </row>
    <row r="51" spans="1:10" ht="12.75" customHeight="1">
      <c r="A51" s="87">
        <v>28</v>
      </c>
      <c r="B51" s="89" t="s">
        <v>63</v>
      </c>
      <c r="C51" s="58">
        <v>4924</v>
      </c>
      <c r="D51" s="58">
        <v>376766</v>
      </c>
      <c r="E51" s="58">
        <v>8232</v>
      </c>
      <c r="F51" s="59">
        <v>23127538</v>
      </c>
      <c r="G51" s="59">
        <v>641269</v>
      </c>
      <c r="H51" s="57">
        <f t="shared" si="0"/>
        <v>303995.3601525203</v>
      </c>
      <c r="I51" s="60"/>
      <c r="J51" s="40"/>
    </row>
    <row r="52" spans="1:10" ht="12.75" customHeight="1">
      <c r="A52" s="87">
        <v>29</v>
      </c>
      <c r="B52" s="89" t="s">
        <v>125</v>
      </c>
      <c r="C52" s="62">
        <v>-2352</v>
      </c>
      <c r="D52" s="62"/>
      <c r="E52" s="62"/>
      <c r="F52" s="63"/>
      <c r="G52" s="63"/>
      <c r="H52" s="57" t="e">
        <f t="shared" si="0"/>
        <v>#DIV/0!</v>
      </c>
      <c r="I52" s="64"/>
      <c r="J52" s="44"/>
    </row>
    <row r="53" spans="1:10" ht="12.75" customHeight="1" thickBot="1">
      <c r="A53" s="87">
        <v>33</v>
      </c>
      <c r="B53" s="89" t="s">
        <v>64</v>
      </c>
      <c r="C53" s="62">
        <v>36266</v>
      </c>
      <c r="D53" s="62">
        <v>1112228</v>
      </c>
      <c r="E53" s="62">
        <v>31262</v>
      </c>
      <c r="F53" s="63">
        <v>745177679</v>
      </c>
      <c r="G53" s="63">
        <v>36849546</v>
      </c>
      <c r="H53" s="57">
        <f t="shared" si="0"/>
        <v>24802140.238961425</v>
      </c>
      <c r="I53" s="64"/>
      <c r="J53" s="44"/>
    </row>
    <row r="54" spans="1:10" ht="21" customHeight="1" thickBot="1">
      <c r="A54" s="87">
        <v>34</v>
      </c>
      <c r="B54" s="89" t="s">
        <v>65</v>
      </c>
      <c r="C54" s="65">
        <f>SUM(C7:C53)-C19-C34-C37</f>
        <v>27110556</v>
      </c>
      <c r="D54" s="65">
        <f>SUM(D7:D53)-D19-D34-D37</f>
        <v>520329718</v>
      </c>
      <c r="E54" s="65">
        <f>SUM(E7:E53)-E19-E34-E37</f>
        <v>73504309.00000001</v>
      </c>
      <c r="F54" s="65">
        <f>SUM(F7:F53)-F19-F34-F37</f>
        <v>69077127437</v>
      </c>
      <c r="G54" s="65">
        <f>SUM(G7:G53)-G19-G34-G37</f>
        <v>10300362719</v>
      </c>
      <c r="H54" s="57">
        <f t="shared" si="0"/>
        <v>3623854131.2380652</v>
      </c>
      <c r="I54" s="66"/>
      <c r="J54" s="51"/>
    </row>
    <row r="55" spans="1:2" ht="12.75">
      <c r="A55" s="87"/>
      <c r="B55" s="87"/>
    </row>
    <row r="56" spans="1:8" ht="12.75">
      <c r="A56" s="30"/>
      <c r="B56" s="30"/>
      <c r="H56" s="88"/>
    </row>
    <row r="57" spans="1:7" ht="12.75">
      <c r="A57" s="30"/>
      <c r="B57" s="30"/>
      <c r="D57" s="88"/>
      <c r="G57" s="88"/>
    </row>
    <row r="58" ht="12.75">
      <c r="E58" s="88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2007</dc:title>
  <dc:subject>CA Reserved Ratios 2007</dc:subject>
  <dc:creator>CDI</dc:creator>
  <cp:keywords/>
  <dc:description/>
  <cp:lastModifiedBy>Roy Chan</cp:lastModifiedBy>
  <cp:lastPrinted>2009-01-30T22:12:49Z</cp:lastPrinted>
  <dcterms:created xsi:type="dcterms:W3CDTF">2006-09-26T02:28:32Z</dcterms:created>
  <dcterms:modified xsi:type="dcterms:W3CDTF">2009-04-22T18:14:43Z</dcterms:modified>
  <cp:category/>
  <cp:version/>
  <cp:contentType/>
  <cp:contentStatus/>
</cp:coreProperties>
</file>