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55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<sst xmlns="http://schemas.openxmlformats.org/spreadsheetml/2006/main" count="245" uniqueCount="132">
  <si>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</si>
  <si>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</si>
  <si>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</si>
  <si>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</si>
  <si>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</si>
  <si>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</si>
  <si>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</si>
  <si>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</si>
  <si>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</si>
  <si>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</si>
  <si>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</si>
  <si>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</si>
  <si>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</si>
  <si>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</si>
  <si>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</si>
  <si>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</si>
  <si>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</si>
  <si>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</si>
  <si>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</si>
  <si>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</si>
  <si>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</si>
  <si>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</si>
  <si>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</si>
  <si>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</si>
  <si>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</si>
  <si>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</si>
  <si>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</si>
  <si>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</si>
  <si>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</si>
  <si>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</si>
  <si>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</si>
  <si>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</si>
  <si>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</si>
  <si>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</si>
  <si>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</si>
  <si>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</si>
  <si>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</si>
  <si>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</si>
  <si>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</si>
  <si>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</si>
  <si>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</si>
  <si>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</si>
  <si>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</si>
  <si>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</si>
  <si>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</si>
  <si>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</si>
  <si>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</si>
  <si>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</si>
  <si>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</si>
  <si>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</si>
  <si>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</si>
  <si>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</si>
  <si>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</si>
  <si>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</si>
  <si>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</si>
  <si>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</si>
  <si>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</si>
  <si>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</si>
  <si>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</si>
  <si>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</si>
  <si>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</si>
  <si>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</si>
  <si>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</si>
  <si>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</si>
  <si>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</si>
  <si>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</si>
  <si>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</si>
  <si>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</si>
  <si>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</si>
  <si>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</si>
  <si>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</si>
  <si>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</si>
  <si>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</si>
  <si>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</si>
  <si>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</si>
  <si>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</si>
  <si>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</si>
  <si>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</si>
  <si>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</si>
  <si>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</si>
  <si>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</si>
  <si>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</si>
  <si>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</si>
  <si>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</si>
  <si>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</si>
  <si>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</si>
  <si>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</si>
  <si>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</si>
  <si>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</si>
  <si>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</si>
  <si>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</si>
  <si>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</si>
  <si>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</si>
  <si>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</si>
  <si>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</si>
  <si>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</si>
  <si>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</si>
  <si>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</si>
  <si>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</si>
  <si>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</si>
  <si>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</si>
  <si>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</si>
  <si>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</si>
  <si>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</si>
  <si>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</si>
  <si>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</si>
  <si>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</si>
  <si>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</si>
  <si>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</si>
  <si>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</si>
  <si>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</si>
  <si>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</si>
  <si>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</si>
  <si>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</si>
  <si>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</si>
  <si>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</si>
  <si>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</si>
  <si>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</si>
  <si>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</si>
  <si>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</si>
  <si>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</si>
  <si>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</si>
  <si>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</si>
  <si>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</si>
  <si>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</si>
  <si>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</si>
  <si>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</si>
  <si>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</si>
  <si>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2017 Allocated Policyholders Surplus</t>
  </si>
  <si>
    <t>Data from the 2019 edition of AM Best's Aggregates &amp; Averages [Rounded to the nearest million]</t>
  </si>
  <si>
    <t>2018 Allocated Policyholders Surplus</t>
  </si>
  <si>
    <t>Comparison of 2018 vs.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</si>
</sst>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9"/>
      <name val="Arrus BT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167" fontId="6" fillId="0" borderId="0" xfId="42" applyNumberFormat="1" applyFont="1" applyAlignment="1">
      <alignment horizontal="right"/>
    </xf>
    <xf numFmtId="164" fontId="8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0" fontId="9" fillId="0" borderId="0" xfId="0" applyFont="1" applyAlignment="1">
      <alignment/>
    </xf>
    <xf numFmtId="167" fontId="11" fillId="0" borderId="0" xfId="42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" fontId="6" fillId="0" borderId="0" xfId="42" applyNumberFormat="1" applyFont="1" applyFill="1" applyAlignment="1" quotePrefix="1">
      <alignment horizontal="right"/>
    </xf>
    <xf numFmtId="167" fontId="6" fillId="0" borderId="0" xfId="42" applyNumberFormat="1" applyFont="1" applyFill="1" applyAlignment="1">
      <alignment horizontal="left"/>
    </xf>
    <xf numFmtId="167" fontId="10" fillId="0" borderId="0" xfId="42" applyNumberFormat="1" applyFont="1" applyFill="1" applyAlignment="1">
      <alignment horizontal="right"/>
    </xf>
    <xf numFmtId="167" fontId="11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167" fontId="21" fillId="0" borderId="0" xfId="42" applyNumberFormat="1" applyFont="1" applyFill="1" applyAlignment="1">
      <alignment/>
    </xf>
    <xf numFmtId="10" fontId="21" fillId="0" borderId="0" xfId="42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3"/>
      <c r="W1" s="13"/>
    </row>
    <row r="2" spans="1:23" ht="20.25">
      <c r="A2" s="48" t="s">
        <v>129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2"/>
      <c r="W2" s="12"/>
    </row>
    <row r="3" spans="1:23" ht="15">
      <c r="A3" s="50" t="s">
        <v>125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2"/>
      <c r="W3" s="2"/>
    </row>
    <row r="4" spans="1:23" ht="20.25">
      <c r="A4" s="27"/>
      <c r="B4" s="28"/>
      <c r="C4" s="49" t="s">
        <v>128</v>
      </c>
      <c r="D4" s="49"/>
      <c r="E4" s="49"/>
      <c r="F4" s="49"/>
      <c r="G4" s="49"/>
      <c r="H4" s="49"/>
      <c r="I4" s="49"/>
      <c r="J4" s="28"/>
      <c r="K4" s="49" t="s">
        <v>130</v>
      </c>
      <c r="L4" s="49"/>
      <c r="M4" s="49"/>
      <c r="N4" s="49"/>
      <c r="O4" s="49"/>
      <c r="P4" s="49"/>
      <c r="Q4" s="49"/>
      <c r="R4" s="28"/>
      <c r="S4" s="28"/>
      <c r="T4" s="32"/>
      <c r="U4" s="33"/>
      <c r="V4" s="8"/>
      <c r="W4" s="8"/>
    </row>
    <row r="5" spans="1:23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4"/>
      <c r="U5" s="24"/>
      <c r="V5" s="2"/>
      <c r="W5" s="2"/>
    </row>
    <row r="6" spans="1:23" ht="12.75">
      <c r="A6" s="28" t="s">
        <v>111</v>
      </c>
      <c r="B6" s="28" t="s">
        <v>112</v>
      </c>
      <c r="C6" s="34" t="s">
        <v>0</v>
      </c>
      <c r="D6" s="34" t="s">
        <v>1</v>
      </c>
      <c r="E6" s="34" t="s">
        <v>2</v>
      </c>
      <c r="F6" s="34" t="s">
        <v>120</v>
      </c>
      <c r="G6" s="34" t="s">
        <v>3</v>
      </c>
      <c r="H6" s="34" t="s">
        <v>4</v>
      </c>
      <c r="I6" s="34" t="s">
        <v>5</v>
      </c>
      <c r="J6" s="34"/>
      <c r="K6" s="34" t="s">
        <v>6</v>
      </c>
      <c r="L6" s="34" t="s">
        <v>7</v>
      </c>
      <c r="M6" s="34" t="s">
        <v>8</v>
      </c>
      <c r="N6" s="34" t="s">
        <v>124</v>
      </c>
      <c r="O6" s="34" t="s">
        <v>9</v>
      </c>
      <c r="P6" s="34" t="s">
        <v>10</v>
      </c>
      <c r="Q6" s="34" t="s">
        <v>11</v>
      </c>
      <c r="R6" s="34"/>
      <c r="S6" s="34" t="s">
        <v>12</v>
      </c>
      <c r="T6" s="34" t="s">
        <v>13</v>
      </c>
      <c r="U6" s="34" t="s">
        <v>14</v>
      </c>
      <c r="V6" s="3"/>
      <c r="W6" s="3"/>
    </row>
    <row r="7" spans="1:23" ht="12.75">
      <c r="A7" s="35"/>
      <c r="B7" s="35"/>
      <c r="C7" s="36"/>
      <c r="D7" s="36"/>
      <c r="E7" s="36"/>
      <c r="F7" s="36"/>
      <c r="G7" s="36"/>
      <c r="H7" s="36"/>
      <c r="I7" s="36" t="s">
        <v>15</v>
      </c>
      <c r="J7" s="36"/>
      <c r="K7" s="36"/>
      <c r="L7" s="36"/>
      <c r="M7" s="36"/>
      <c r="N7" s="36"/>
      <c r="O7" s="36"/>
      <c r="P7" s="36"/>
      <c r="Q7" s="36" t="s">
        <v>15</v>
      </c>
      <c r="R7" s="36"/>
      <c r="S7" s="36" t="s">
        <v>20</v>
      </c>
      <c r="T7" s="37">
        <v>2018</v>
      </c>
      <c r="U7" s="36" t="s">
        <v>16</v>
      </c>
      <c r="V7" s="7"/>
      <c r="W7" s="7"/>
    </row>
    <row r="8" spans="1:23" ht="12.75">
      <c r="A8" s="35"/>
      <c r="B8" s="35"/>
      <c r="C8" s="36"/>
      <c r="D8" s="36"/>
      <c r="E8" s="36"/>
      <c r="F8" s="36"/>
      <c r="G8" s="36" t="s">
        <v>17</v>
      </c>
      <c r="H8" s="36" t="s">
        <v>18</v>
      </c>
      <c r="I8" s="36" t="s">
        <v>19</v>
      </c>
      <c r="J8" s="36"/>
      <c r="K8" s="36"/>
      <c r="L8" s="36"/>
      <c r="M8" s="36"/>
      <c r="N8" s="36"/>
      <c r="O8" s="36" t="s">
        <v>17</v>
      </c>
      <c r="P8" s="36" t="s">
        <v>18</v>
      </c>
      <c r="Q8" s="36" t="s">
        <v>19</v>
      </c>
      <c r="R8" s="36"/>
      <c r="S8" s="36" t="s">
        <v>77</v>
      </c>
      <c r="T8" s="36" t="s">
        <v>21</v>
      </c>
      <c r="U8" s="36" t="s">
        <v>22</v>
      </c>
      <c r="V8" s="7"/>
      <c r="W8" s="7"/>
    </row>
    <row r="9" spans="1:23" ht="12.75">
      <c r="A9" s="38" t="s">
        <v>87</v>
      </c>
      <c r="B9" s="38" t="s">
        <v>87</v>
      </c>
      <c r="C9" s="36" t="s">
        <v>37</v>
      </c>
      <c r="D9" s="36" t="s">
        <v>23</v>
      </c>
      <c r="E9" s="36" t="s">
        <v>23</v>
      </c>
      <c r="F9" s="36" t="s">
        <v>75</v>
      </c>
      <c r="G9" s="36" t="s">
        <v>121</v>
      </c>
      <c r="H9" s="36" t="s">
        <v>25</v>
      </c>
      <c r="I9" s="36" t="s">
        <v>26</v>
      </c>
      <c r="J9" s="36"/>
      <c r="K9" s="36" t="s">
        <v>37</v>
      </c>
      <c r="L9" s="36" t="s">
        <v>23</v>
      </c>
      <c r="M9" s="36" t="s">
        <v>23</v>
      </c>
      <c r="N9" s="36" t="s">
        <v>75</v>
      </c>
      <c r="O9" s="36" t="s">
        <v>24</v>
      </c>
      <c r="P9" s="36" t="s">
        <v>27</v>
      </c>
      <c r="Q9" s="36" t="s">
        <v>28</v>
      </c>
      <c r="R9" s="36"/>
      <c r="S9" s="36" t="s">
        <v>15</v>
      </c>
      <c r="T9" s="39" t="s">
        <v>75</v>
      </c>
      <c r="U9" s="36" t="s">
        <v>29</v>
      </c>
      <c r="V9" s="7"/>
      <c r="W9" s="7"/>
    </row>
    <row r="10" spans="1:23" ht="12.75">
      <c r="A10" s="38" t="s">
        <v>113</v>
      </c>
      <c r="B10" s="38" t="s">
        <v>114</v>
      </c>
      <c r="C10" s="36" t="s">
        <v>38</v>
      </c>
      <c r="D10" s="36" t="s">
        <v>31</v>
      </c>
      <c r="E10" s="36" t="s">
        <v>32</v>
      </c>
      <c r="F10" s="36" t="s">
        <v>30</v>
      </c>
      <c r="G10" s="40" t="s">
        <v>122</v>
      </c>
      <c r="H10" s="40" t="s">
        <v>39</v>
      </c>
      <c r="I10" s="40" t="s">
        <v>40</v>
      </c>
      <c r="J10" s="36"/>
      <c r="K10" s="36" t="s">
        <v>38</v>
      </c>
      <c r="L10" s="36" t="s">
        <v>31</v>
      </c>
      <c r="M10" s="36" t="s">
        <v>32</v>
      </c>
      <c r="N10" s="36" t="s">
        <v>30</v>
      </c>
      <c r="O10" s="40" t="s">
        <v>123</v>
      </c>
      <c r="P10" s="40" t="s">
        <v>41</v>
      </c>
      <c r="Q10" s="40" t="s">
        <v>42</v>
      </c>
      <c r="R10" s="36"/>
      <c r="S10" s="36" t="s">
        <v>33</v>
      </c>
      <c r="T10" s="36" t="s">
        <v>30</v>
      </c>
      <c r="U10" s="36" t="s">
        <v>34</v>
      </c>
      <c r="V10" s="11"/>
      <c r="W10" s="11"/>
    </row>
    <row r="11" spans="1:23" ht="12.75">
      <c r="A11" s="23">
        <v>1</v>
      </c>
      <c r="B11" s="23" t="s">
        <v>43</v>
      </c>
      <c r="C11" s="45">
        <v>6076</v>
      </c>
      <c r="D11" s="45">
        <v>7414</v>
      </c>
      <c r="E11" s="45">
        <v>506</v>
      </c>
      <c r="F11" s="45">
        <v>10563</v>
      </c>
      <c r="G11" s="45">
        <f>+C11+D11+E11+F11</f>
        <v>24559</v>
      </c>
      <c r="H11" s="46">
        <f aca="true" t="shared" si="0" ref="H11:H53">G11/$G$54</f>
        <v>0.016767771249884784</v>
      </c>
      <c r="I11" s="45">
        <f aca="true" t="shared" si="1" ref="I11:I53">H11*$I$56</f>
        <v>13181.212050619428</v>
      </c>
      <c r="J11" s="45"/>
      <c r="K11" s="45">
        <v>6316</v>
      </c>
      <c r="L11" s="45">
        <v>7954</v>
      </c>
      <c r="M11" s="45">
        <v>531</v>
      </c>
      <c r="N11" s="45">
        <f>T11</f>
        <v>11479</v>
      </c>
      <c r="O11" s="45">
        <f>+K11+L11+M11+N11</f>
        <v>26280</v>
      </c>
      <c r="P11" s="46">
        <f aca="true" t="shared" si="2" ref="P11:P54">O11/$O$54</f>
        <v>0.0169543027349458</v>
      </c>
      <c r="Q11" s="45">
        <f aca="true" t="shared" si="3" ref="Q11:Q54">P11*$Q$56</f>
        <v>13219.863243032964</v>
      </c>
      <c r="R11" s="45"/>
      <c r="S11" s="45">
        <f aca="true" t="shared" si="4" ref="S11:S53">(I11+Q11)/2</f>
        <v>13200.537646826197</v>
      </c>
      <c r="T11" s="45">
        <v>11479</v>
      </c>
      <c r="U11" s="25">
        <f aca="true" t="shared" si="5" ref="U11:U54">T11/S11</f>
        <v>0.8695857931786509</v>
      </c>
      <c r="V11" s="4"/>
      <c r="W11" s="4"/>
    </row>
    <row r="12" spans="1:23" ht="12.75">
      <c r="A12" s="23">
        <v>2</v>
      </c>
      <c r="B12" s="23" t="s">
        <v>44</v>
      </c>
      <c r="C12" s="45">
        <v>5967</v>
      </c>
      <c r="D12" s="45">
        <v>10912</v>
      </c>
      <c r="E12" s="45">
        <v>767</v>
      </c>
      <c r="F12" s="45">
        <v>14502</v>
      </c>
      <c r="G12" s="45">
        <f>+C12+D12+E12+F12</f>
        <v>32148</v>
      </c>
      <c r="H12" s="46">
        <f t="shared" si="0"/>
        <v>0.021949196227097848</v>
      </c>
      <c r="I12" s="45">
        <f t="shared" si="1"/>
        <v>17254.350950906526</v>
      </c>
      <c r="J12" s="45"/>
      <c r="K12" s="45">
        <v>6458</v>
      </c>
      <c r="L12" s="45">
        <v>11843</v>
      </c>
      <c r="M12" s="45">
        <v>829</v>
      </c>
      <c r="N12" s="45">
        <f aca="true" t="shared" si="6" ref="N12:N53">T12</f>
        <v>16550</v>
      </c>
      <c r="O12" s="45">
        <f>+K12+L12+M12+N12</f>
        <v>35680</v>
      </c>
      <c r="P12" s="46">
        <f t="shared" si="2"/>
        <v>0.023018627153077096</v>
      </c>
      <c r="Q12" s="45">
        <f t="shared" si="3"/>
        <v>17948.42924320457</v>
      </c>
      <c r="R12" s="45"/>
      <c r="S12" s="45">
        <f t="shared" si="4"/>
        <v>17601.390097055548</v>
      </c>
      <c r="T12" s="45">
        <v>16550</v>
      </c>
      <c r="U12" s="25">
        <f t="shared" si="5"/>
        <v>0.9402666442105939</v>
      </c>
      <c r="V12" s="4"/>
      <c r="W12" s="4"/>
    </row>
    <row r="13" spans="1:23" ht="12.75">
      <c r="A13" s="23">
        <v>3</v>
      </c>
      <c r="B13" s="23" t="s">
        <v>45</v>
      </c>
      <c r="C13" s="45">
        <v>2012</v>
      </c>
      <c r="D13" s="45">
        <v>958</v>
      </c>
      <c r="E13" s="45">
        <v>180</v>
      </c>
      <c r="F13" s="45">
        <v>3879</v>
      </c>
      <c r="G13" s="45">
        <f aca="true" t="shared" si="7" ref="G13:G53">+C13+D13+E13+F13</f>
        <v>7029</v>
      </c>
      <c r="H13" s="46">
        <f t="shared" si="0"/>
        <v>0.004799082377761316</v>
      </c>
      <c r="I13" s="45">
        <f t="shared" si="1"/>
        <v>3772.5778534876813</v>
      </c>
      <c r="J13" s="45"/>
      <c r="K13" s="45">
        <v>2089</v>
      </c>
      <c r="L13" s="45">
        <v>964</v>
      </c>
      <c r="M13" s="45">
        <v>177</v>
      </c>
      <c r="N13" s="45">
        <f t="shared" si="6"/>
        <v>4061</v>
      </c>
      <c r="O13" s="45">
        <f aca="true" t="shared" si="8" ref="O13:O53">+K13+L13+M13+N13</f>
        <v>7291</v>
      </c>
      <c r="P13" s="46">
        <f t="shared" si="2"/>
        <v>0.004703722269425031</v>
      </c>
      <c r="Q13" s="45">
        <f t="shared" si="3"/>
        <v>3667.656883750127</v>
      </c>
      <c r="R13" s="45"/>
      <c r="S13" s="45">
        <f t="shared" si="4"/>
        <v>3720.117368618904</v>
      </c>
      <c r="T13" s="45">
        <v>4061</v>
      </c>
      <c r="U13" s="25">
        <f t="shared" si="5"/>
        <v>1.091632224901455</v>
      </c>
      <c r="V13" s="4"/>
      <c r="W13" s="4"/>
    </row>
    <row r="14" spans="1:23" ht="12.75">
      <c r="A14" s="23">
        <v>4</v>
      </c>
      <c r="B14" s="23" t="s">
        <v>46</v>
      </c>
      <c r="C14" s="45">
        <v>44542</v>
      </c>
      <c r="D14" s="45">
        <v>21653</v>
      </c>
      <c r="E14" s="45">
        <v>5360</v>
      </c>
      <c r="F14" s="45">
        <v>81664</v>
      </c>
      <c r="G14" s="45">
        <f t="shared" si="7"/>
        <v>153219</v>
      </c>
      <c r="H14" s="46">
        <f t="shared" si="0"/>
        <v>0.10461098347392389</v>
      </c>
      <c r="I14" s="45">
        <f t="shared" si="1"/>
        <v>82235.11255278546</v>
      </c>
      <c r="J14" s="45"/>
      <c r="K14" s="45">
        <v>47142</v>
      </c>
      <c r="L14" s="45">
        <v>23859</v>
      </c>
      <c r="M14" s="45">
        <v>5428</v>
      </c>
      <c r="N14" s="45">
        <f t="shared" si="6"/>
        <v>86181</v>
      </c>
      <c r="O14" s="45">
        <f t="shared" si="8"/>
        <v>162610</v>
      </c>
      <c r="P14" s="46">
        <f t="shared" si="2"/>
        <v>0.104906361024716</v>
      </c>
      <c r="Q14" s="45">
        <f t="shared" si="3"/>
        <v>81799.16141360693</v>
      </c>
      <c r="R14" s="45"/>
      <c r="S14" s="45">
        <f t="shared" si="4"/>
        <v>82017.1369831962</v>
      </c>
      <c r="T14" s="45">
        <v>86181</v>
      </c>
      <c r="U14" s="25">
        <f t="shared" si="5"/>
        <v>1.0507682073522866</v>
      </c>
      <c r="V14" s="4"/>
      <c r="W14" s="4"/>
    </row>
    <row r="15" spans="1:23" ht="12.75">
      <c r="A15" s="23">
        <v>5.1</v>
      </c>
      <c r="B15" s="23" t="s">
        <v>96</v>
      </c>
      <c r="C15" s="45">
        <f>'Data Page'!I9*'Leverage Factors'!C17</f>
        <v>11165.305382656532</v>
      </c>
      <c r="D15" s="45">
        <f>'Data Page'!L9*'Leverage Factors'!D17</f>
        <v>11022.712148884391</v>
      </c>
      <c r="E15" s="45">
        <f>'Data Page'!O9*'Leverage Factors'!E17</f>
        <v>1080.9707660645045</v>
      </c>
      <c r="F15" s="45">
        <f>'Data Page'!F9*'Leverage Factors'!F17</f>
        <v>21365.07883576582</v>
      </c>
      <c r="G15" s="45">
        <f t="shared" si="7"/>
        <v>44634.067133371245</v>
      </c>
      <c r="H15" s="46">
        <f t="shared" si="0"/>
        <v>0.030474116521208915</v>
      </c>
      <c r="I15" s="45">
        <f t="shared" si="1"/>
        <v>23955.824893788413</v>
      </c>
      <c r="J15" s="45"/>
      <c r="K15" s="45">
        <f>'Data Page'!I27*'Leverage Factors'!K17</f>
        <v>11800.092684160516</v>
      </c>
      <c r="L15" s="45">
        <f>'Data Page'!L27*'Leverage Factors'!L17</f>
        <v>10918.409061728931</v>
      </c>
      <c r="M15" s="45">
        <f>'Data Page'!O27*'Leverage Factors'!M17</f>
        <v>1075.5276638004889</v>
      </c>
      <c r="N15" s="45">
        <f t="shared" si="6"/>
        <v>22976.685408303976</v>
      </c>
      <c r="O15" s="45">
        <f t="shared" si="8"/>
        <v>46770.71481799391</v>
      </c>
      <c r="P15" s="46">
        <f t="shared" si="2"/>
        <v>0.03017370084300168</v>
      </c>
      <c r="Q15" s="45">
        <f t="shared" si="3"/>
        <v>23527.490626817915</v>
      </c>
      <c r="R15" s="45"/>
      <c r="S15" s="45">
        <f>(I15+Q15)/2</f>
        <v>23741.657760303162</v>
      </c>
      <c r="T15" s="45">
        <f>'Data Page'!F27*'Leverage Factors'!T17</f>
        <v>22976.685408303976</v>
      </c>
      <c r="U15" s="25">
        <f>T15/S15</f>
        <v>0.9677793202259766</v>
      </c>
      <c r="V15" s="4"/>
      <c r="W15" s="4"/>
    </row>
    <row r="16" spans="1:23" ht="12.75">
      <c r="A16" s="23">
        <v>5.2</v>
      </c>
      <c r="B16" s="23" t="s">
        <v>97</v>
      </c>
      <c r="C16" s="45">
        <f>'Data Page'!I10*'Leverage Factors'!C17</f>
        <v>6285.694617343467</v>
      </c>
      <c r="D16" s="45">
        <f>'Data Page'!L10*'Leverage Factors'!D17</f>
        <v>19265.28785111561</v>
      </c>
      <c r="E16" s="45">
        <f>'Data Page'!O10*'Leverage Factors'!E17</f>
        <v>9764.029233935496</v>
      </c>
      <c r="F16" s="45">
        <f>'Data Page'!F10*'Leverage Factors'!F17</f>
        <v>12592.921164234182</v>
      </c>
      <c r="G16" s="45">
        <f t="shared" si="7"/>
        <v>47907.932866628755</v>
      </c>
      <c r="H16" s="46">
        <f t="shared" si="0"/>
        <v>0.0327093635474762</v>
      </c>
      <c r="I16" s="45">
        <f t="shared" si="1"/>
        <v>25712.96152212523</v>
      </c>
      <c r="J16" s="45"/>
      <c r="K16" s="45">
        <f>'Data Page'!I28*'Leverage Factors'!K17</f>
        <v>6609.907315839483</v>
      </c>
      <c r="L16" s="45">
        <f>'Data Page'!L28*'Leverage Factors'!L17</f>
        <v>20906.59093827107</v>
      </c>
      <c r="M16" s="45">
        <f>'Data Page'!O28*'Leverage Factors'!M17</f>
        <v>9965.472336199511</v>
      </c>
      <c r="N16" s="45">
        <f t="shared" si="6"/>
        <v>13556.314591696022</v>
      </c>
      <c r="O16" s="45">
        <f t="shared" si="8"/>
        <v>51038.28518200608</v>
      </c>
      <c r="P16" s="46">
        <f t="shared" si="2"/>
        <v>0.03292688500944556</v>
      </c>
      <c r="Q16" s="45">
        <f t="shared" si="3"/>
        <v>25674.24468284003</v>
      </c>
      <c r="R16" s="45"/>
      <c r="S16" s="45">
        <f>(I16+Q16)/2</f>
        <v>25693.60310248263</v>
      </c>
      <c r="T16" s="45">
        <f>'Data Page'!F28*'Leverage Factors'!T17</f>
        <v>13556.314591696022</v>
      </c>
      <c r="U16" s="25">
        <f>T16/S16</f>
        <v>0.5276143847020877</v>
      </c>
      <c r="V16" s="4"/>
      <c r="W16" s="4"/>
    </row>
    <row r="17" spans="1:23" ht="12.75">
      <c r="A17" s="23">
        <v>5</v>
      </c>
      <c r="B17" s="23" t="s">
        <v>35</v>
      </c>
      <c r="C17" s="45">
        <v>17451</v>
      </c>
      <c r="D17" s="45">
        <v>30288</v>
      </c>
      <c r="E17" s="45">
        <v>10845</v>
      </c>
      <c r="F17" s="45">
        <v>33958</v>
      </c>
      <c r="G17" s="45">
        <f t="shared" si="7"/>
        <v>92542</v>
      </c>
      <c r="H17" s="46">
        <f t="shared" si="0"/>
        <v>0.06318348006868511</v>
      </c>
      <c r="I17" s="45">
        <f t="shared" si="1"/>
        <v>49668.786415913644</v>
      </c>
      <c r="J17" s="45"/>
      <c r="K17" s="45">
        <v>18410</v>
      </c>
      <c r="L17" s="45">
        <v>31825</v>
      </c>
      <c r="M17" s="45">
        <v>11041</v>
      </c>
      <c r="N17" s="45">
        <f t="shared" si="6"/>
        <v>36533</v>
      </c>
      <c r="O17" s="45">
        <f t="shared" si="8"/>
        <v>97809</v>
      </c>
      <c r="P17" s="46">
        <f t="shared" si="2"/>
        <v>0.06310058585244724</v>
      </c>
      <c r="Q17" s="45">
        <f t="shared" si="3"/>
        <v>49201.735309657946</v>
      </c>
      <c r="R17" s="45"/>
      <c r="S17" s="45">
        <f t="shared" si="4"/>
        <v>49435.2608627858</v>
      </c>
      <c r="T17" s="45">
        <v>36533</v>
      </c>
      <c r="U17" s="25">
        <f t="shared" si="5"/>
        <v>0.739006922637715</v>
      </c>
      <c r="V17" s="4"/>
      <c r="W17" s="4"/>
    </row>
    <row r="18" spans="1:23" ht="12.75">
      <c r="A18" s="23">
        <v>6</v>
      </c>
      <c r="B18" s="23" t="s">
        <v>47</v>
      </c>
      <c r="C18" s="45">
        <v>2108</v>
      </c>
      <c r="D18" s="45">
        <v>4717</v>
      </c>
      <c r="E18" s="45">
        <v>92</v>
      </c>
      <c r="F18" s="45">
        <v>4459</v>
      </c>
      <c r="G18" s="45">
        <f t="shared" si="7"/>
        <v>11376</v>
      </c>
      <c r="H18" s="46">
        <f t="shared" si="0"/>
        <v>0.00776701680600551</v>
      </c>
      <c r="I18" s="45">
        <f t="shared" si="1"/>
        <v>6105.682979268155</v>
      </c>
      <c r="J18" s="45"/>
      <c r="K18" s="45">
        <v>2046</v>
      </c>
      <c r="L18" s="45">
        <v>3742</v>
      </c>
      <c r="M18" s="45">
        <v>78</v>
      </c>
      <c r="N18" s="45">
        <f t="shared" si="6"/>
        <v>4756</v>
      </c>
      <c r="O18" s="45">
        <f t="shared" si="8"/>
        <v>10622</v>
      </c>
      <c r="P18" s="46">
        <f t="shared" si="2"/>
        <v>0.006852686592488367</v>
      </c>
      <c r="Q18" s="45">
        <f t="shared" si="3"/>
        <v>5343.279580193916</v>
      </c>
      <c r="R18" s="45"/>
      <c r="S18" s="45">
        <f t="shared" si="4"/>
        <v>5724.481279731035</v>
      </c>
      <c r="T18" s="45">
        <v>4756</v>
      </c>
      <c r="U18" s="25">
        <f t="shared" si="5"/>
        <v>0.8308176352746254</v>
      </c>
      <c r="V18" s="4"/>
      <c r="W18" s="4"/>
    </row>
    <row r="19" spans="1:23" ht="12.75">
      <c r="A19" s="23">
        <v>8</v>
      </c>
      <c r="B19" s="23" t="s">
        <v>48</v>
      </c>
      <c r="C19" s="45">
        <v>1104</v>
      </c>
      <c r="D19" s="45">
        <v>2492</v>
      </c>
      <c r="E19" s="45">
        <v>323</v>
      </c>
      <c r="F19" s="45">
        <v>2383</v>
      </c>
      <c r="G19" s="45">
        <f t="shared" si="7"/>
        <v>6302</v>
      </c>
      <c r="H19" s="46">
        <f t="shared" si="0"/>
        <v>0.004302719753115921</v>
      </c>
      <c r="I19" s="45">
        <f t="shared" si="1"/>
        <v>3382.385208803438</v>
      </c>
      <c r="J19" s="45"/>
      <c r="K19" s="45">
        <v>1220</v>
      </c>
      <c r="L19" s="45">
        <v>2474</v>
      </c>
      <c r="M19" s="45">
        <v>305</v>
      </c>
      <c r="N19" s="45">
        <f t="shared" si="6"/>
        <v>2789</v>
      </c>
      <c r="O19" s="45">
        <f t="shared" si="8"/>
        <v>6788</v>
      </c>
      <c r="P19" s="46">
        <f t="shared" si="2"/>
        <v>0.004379216398965452</v>
      </c>
      <c r="Q19" s="45">
        <f t="shared" si="3"/>
        <v>3414.6282988473267</v>
      </c>
      <c r="R19" s="45"/>
      <c r="S19" s="45">
        <f t="shared" si="4"/>
        <v>3398.5067538253825</v>
      </c>
      <c r="T19" s="45">
        <v>2789</v>
      </c>
      <c r="U19" s="25">
        <f t="shared" si="5"/>
        <v>0.820654540957049</v>
      </c>
      <c r="V19" s="4"/>
      <c r="W19" s="4"/>
    </row>
    <row r="20" spans="1:23" ht="12.75">
      <c r="A20" s="23">
        <v>9</v>
      </c>
      <c r="B20" s="23" t="s">
        <v>49</v>
      </c>
      <c r="C20" s="45">
        <v>5479</v>
      </c>
      <c r="D20" s="45">
        <v>3111</v>
      </c>
      <c r="E20" s="45">
        <v>425</v>
      </c>
      <c r="F20" s="45">
        <v>11835</v>
      </c>
      <c r="G20" s="45">
        <f t="shared" si="7"/>
        <v>20850</v>
      </c>
      <c r="H20" s="46">
        <f t="shared" si="0"/>
        <v>0.014235434283158833</v>
      </c>
      <c r="I20" s="45">
        <f t="shared" si="1"/>
        <v>11190.53183172829</v>
      </c>
      <c r="J20" s="45"/>
      <c r="K20" s="45">
        <v>6236</v>
      </c>
      <c r="L20" s="45">
        <v>3156</v>
      </c>
      <c r="M20" s="45">
        <v>423</v>
      </c>
      <c r="N20" s="45">
        <f t="shared" si="6"/>
        <v>13821</v>
      </c>
      <c r="O20" s="45">
        <f t="shared" si="8"/>
        <v>23636</v>
      </c>
      <c r="P20" s="46">
        <f t="shared" si="2"/>
        <v>0.015248550207122484</v>
      </c>
      <c r="Q20" s="45">
        <f t="shared" si="3"/>
        <v>11889.828295750649</v>
      </c>
      <c r="R20" s="45"/>
      <c r="S20" s="45">
        <f t="shared" si="4"/>
        <v>11540.18006373947</v>
      </c>
      <c r="T20" s="45">
        <v>13821</v>
      </c>
      <c r="U20" s="25">
        <f t="shared" si="5"/>
        <v>1.197641624624829</v>
      </c>
      <c r="V20" s="4"/>
      <c r="W20" s="4"/>
    </row>
    <row r="21" spans="1:23" ht="12.75">
      <c r="A21" s="23">
        <v>10</v>
      </c>
      <c r="B21" s="23" t="s">
        <v>50</v>
      </c>
      <c r="C21" s="45">
        <v>3223</v>
      </c>
      <c r="D21" s="45">
        <v>5960</v>
      </c>
      <c r="E21" s="45">
        <v>157</v>
      </c>
      <c r="F21" s="45">
        <v>986</v>
      </c>
      <c r="G21" s="45">
        <f t="shared" si="7"/>
        <v>10326</v>
      </c>
      <c r="H21" s="46">
        <f t="shared" si="0"/>
        <v>0.007050124432033482</v>
      </c>
      <c r="I21" s="45">
        <f t="shared" si="1"/>
        <v>5542.131016519249</v>
      </c>
      <c r="J21" s="45"/>
      <c r="K21" s="45">
        <v>2856</v>
      </c>
      <c r="L21" s="45">
        <v>1846</v>
      </c>
      <c r="M21" s="45">
        <v>106</v>
      </c>
      <c r="N21" s="45">
        <f t="shared" si="6"/>
        <v>716</v>
      </c>
      <c r="O21" s="45">
        <f t="shared" si="8"/>
        <v>5524</v>
      </c>
      <c r="P21" s="46">
        <f t="shared" si="2"/>
        <v>0.003563758306995456</v>
      </c>
      <c r="Q21" s="45">
        <f t="shared" si="3"/>
        <v>2778.787083505102</v>
      </c>
      <c r="R21" s="45"/>
      <c r="S21" s="45">
        <f t="shared" si="4"/>
        <v>4160.459050012176</v>
      </c>
      <c r="T21" s="45">
        <v>716</v>
      </c>
      <c r="U21" s="25">
        <f t="shared" si="5"/>
        <v>0.1720963940260161</v>
      </c>
      <c r="V21" s="4"/>
      <c r="W21" s="4"/>
    </row>
    <row r="22" spans="1:23" ht="12.75">
      <c r="A22" s="23">
        <v>11.1</v>
      </c>
      <c r="B22" s="23" t="s">
        <v>51</v>
      </c>
      <c r="C22" s="45">
        <v>1398</v>
      </c>
      <c r="D22" s="45">
        <v>7869</v>
      </c>
      <c r="E22" s="45">
        <v>2688</v>
      </c>
      <c r="F22" s="45">
        <v>2125</v>
      </c>
      <c r="G22" s="45">
        <f t="shared" si="7"/>
        <v>14080</v>
      </c>
      <c r="H22" s="46">
        <f t="shared" si="0"/>
        <v>0.00961318535764395</v>
      </c>
      <c r="I22" s="45">
        <f t="shared" si="1"/>
        <v>7556.96346238534</v>
      </c>
      <c r="J22" s="45"/>
      <c r="K22" s="45">
        <v>1357</v>
      </c>
      <c r="L22" s="45">
        <v>7624</v>
      </c>
      <c r="M22" s="45">
        <v>2643</v>
      </c>
      <c r="N22" s="45">
        <f t="shared" si="6"/>
        <v>2250</v>
      </c>
      <c r="O22" s="45">
        <f t="shared" si="8"/>
        <v>13874</v>
      </c>
      <c r="P22" s="46">
        <f t="shared" si="2"/>
        <v>0.008950684784803577</v>
      </c>
      <c r="Q22" s="45">
        <f t="shared" si="3"/>
        <v>6979.162200678817</v>
      </c>
      <c r="R22" s="45"/>
      <c r="S22" s="45">
        <f t="shared" si="4"/>
        <v>7268.062831532078</v>
      </c>
      <c r="T22" s="45">
        <v>2250</v>
      </c>
      <c r="U22" s="25">
        <f t="shared" si="5"/>
        <v>0.3095735482965974</v>
      </c>
      <c r="V22" s="4"/>
      <c r="W22" s="4"/>
    </row>
    <row r="23" spans="1:23" ht="12.75">
      <c r="A23" s="23">
        <v>11.2</v>
      </c>
      <c r="B23" s="23" t="s">
        <v>52</v>
      </c>
      <c r="C23" s="45">
        <v>2815</v>
      </c>
      <c r="D23" s="45">
        <v>12497</v>
      </c>
      <c r="E23" s="45">
        <v>4503</v>
      </c>
      <c r="F23" s="45">
        <v>5908</v>
      </c>
      <c r="G23" s="45">
        <f t="shared" si="7"/>
        <v>25723</v>
      </c>
      <c r="H23" s="46">
        <f t="shared" si="0"/>
        <v>0.017562497653030917</v>
      </c>
      <c r="I23" s="45">
        <f t="shared" si="1"/>
        <v>13805.949655038215</v>
      </c>
      <c r="J23" s="45"/>
      <c r="K23" s="45">
        <v>2800</v>
      </c>
      <c r="L23" s="45">
        <v>12514</v>
      </c>
      <c r="M23" s="45">
        <v>4456</v>
      </c>
      <c r="N23" s="45">
        <f t="shared" si="6"/>
        <v>6189</v>
      </c>
      <c r="O23" s="45">
        <f t="shared" si="8"/>
        <v>25959</v>
      </c>
      <c r="P23" s="46">
        <f t="shared" si="2"/>
        <v>0.01674721250747557</v>
      </c>
      <c r="Q23" s="45">
        <f t="shared" si="3"/>
        <v>13058.387744516463</v>
      </c>
      <c r="R23" s="45"/>
      <c r="S23" s="45">
        <f t="shared" si="4"/>
        <v>13432.16869977734</v>
      </c>
      <c r="T23" s="45">
        <v>6189</v>
      </c>
      <c r="U23" s="25">
        <f t="shared" si="5"/>
        <v>0.460759549580597</v>
      </c>
      <c r="V23" s="4"/>
      <c r="W23" s="4"/>
    </row>
    <row r="24" spans="1:23" ht="12.75">
      <c r="A24" s="23">
        <v>11</v>
      </c>
      <c r="B24" s="23" t="s">
        <v>117</v>
      </c>
      <c r="C24" s="45">
        <f>C22+C23</f>
        <v>4213</v>
      </c>
      <c r="D24" s="45">
        <f>D22+D23</f>
        <v>20366</v>
      </c>
      <c r="E24" s="45">
        <f>E22+E23</f>
        <v>7191</v>
      </c>
      <c r="F24" s="45">
        <f>F22+F23</f>
        <v>8033</v>
      </c>
      <c r="G24" s="45">
        <f t="shared" si="7"/>
        <v>39803</v>
      </c>
      <c r="H24" s="46">
        <f t="shared" si="0"/>
        <v>0.02717568301067487</v>
      </c>
      <c r="I24" s="45">
        <f t="shared" si="1"/>
        <v>21362.91311742356</v>
      </c>
      <c r="J24" s="45"/>
      <c r="K24" s="45">
        <f>K22+K23</f>
        <v>4157</v>
      </c>
      <c r="L24" s="45">
        <f>L22+L23</f>
        <v>20138</v>
      </c>
      <c r="M24" s="45">
        <f>M22+M23</f>
        <v>7099</v>
      </c>
      <c r="N24" s="45">
        <f t="shared" si="6"/>
        <v>8439</v>
      </c>
      <c r="O24" s="45">
        <f t="shared" si="8"/>
        <v>39833</v>
      </c>
      <c r="P24" s="46">
        <f t="shared" si="2"/>
        <v>0.025697897292279146</v>
      </c>
      <c r="Q24" s="45">
        <f t="shared" si="3"/>
        <v>20037.54994519528</v>
      </c>
      <c r="R24" s="45"/>
      <c r="S24" s="45">
        <f>(I24+Q24)/2</f>
        <v>20700.23153130942</v>
      </c>
      <c r="T24" s="45">
        <f>T22+T23</f>
        <v>8439</v>
      </c>
      <c r="U24" s="25">
        <f>T24/S24</f>
        <v>0.40767659952188856</v>
      </c>
      <c r="V24" s="4"/>
      <c r="W24" s="4"/>
    </row>
    <row r="25" spans="1:23" ht="12.75">
      <c r="A25" s="23">
        <v>12</v>
      </c>
      <c r="B25" s="23" t="s">
        <v>53</v>
      </c>
      <c r="C25" s="45">
        <v>1245</v>
      </c>
      <c r="D25" s="45">
        <v>146</v>
      </c>
      <c r="E25" s="45">
        <v>16</v>
      </c>
      <c r="F25" s="45">
        <v>1807</v>
      </c>
      <c r="G25" s="45">
        <f t="shared" si="7"/>
        <v>3214</v>
      </c>
      <c r="H25" s="46">
        <f t="shared" si="0"/>
        <v>0.0021943734189962824</v>
      </c>
      <c r="I25" s="45">
        <f t="shared" si="1"/>
        <v>1725.0057221666536</v>
      </c>
      <c r="J25" s="45"/>
      <c r="K25" s="45">
        <v>1428</v>
      </c>
      <c r="L25" s="45">
        <v>270</v>
      </c>
      <c r="M25" s="45">
        <v>35</v>
      </c>
      <c r="N25" s="45">
        <f t="shared" si="6"/>
        <v>2026</v>
      </c>
      <c r="O25" s="45">
        <f t="shared" si="8"/>
        <v>3759</v>
      </c>
      <c r="P25" s="46">
        <f t="shared" si="2"/>
        <v>0.0024250846263569733</v>
      </c>
      <c r="Q25" s="45">
        <f t="shared" si="3"/>
        <v>1890.9233611324546</v>
      </c>
      <c r="R25" s="45"/>
      <c r="S25" s="45">
        <f t="shared" si="4"/>
        <v>1807.9645416495541</v>
      </c>
      <c r="T25" s="45">
        <v>2026</v>
      </c>
      <c r="U25" s="26">
        <v>1</v>
      </c>
      <c r="V25" s="9"/>
      <c r="W25" s="9"/>
    </row>
    <row r="26" spans="1:23" ht="12.75">
      <c r="A26" s="23">
        <v>13</v>
      </c>
      <c r="B26" s="23" t="s">
        <v>54</v>
      </c>
      <c r="C26" s="45">
        <v>3977</v>
      </c>
      <c r="D26" s="45">
        <v>1976</v>
      </c>
      <c r="E26" s="45">
        <v>197</v>
      </c>
      <c r="F26" s="45">
        <v>5193</v>
      </c>
      <c r="G26" s="45">
        <f t="shared" si="7"/>
        <v>11343</v>
      </c>
      <c r="H26" s="46">
        <f t="shared" si="0"/>
        <v>0.007744485902823532</v>
      </c>
      <c r="I26" s="45">
        <f t="shared" si="1"/>
        <v>6087.97134615319</v>
      </c>
      <c r="J26" s="45"/>
      <c r="K26" s="45">
        <v>3928</v>
      </c>
      <c r="L26" s="45">
        <v>2143</v>
      </c>
      <c r="M26" s="45">
        <v>223</v>
      </c>
      <c r="N26" s="45">
        <f t="shared" si="6"/>
        <v>5706</v>
      </c>
      <c r="O26" s="45">
        <f t="shared" si="8"/>
        <v>12000</v>
      </c>
      <c r="P26" s="46">
        <f t="shared" si="2"/>
        <v>0.007741690746550593</v>
      </c>
      <c r="Q26" s="45">
        <f t="shared" si="3"/>
        <v>6036.467234261627</v>
      </c>
      <c r="R26" s="45"/>
      <c r="S26" s="45">
        <f t="shared" si="4"/>
        <v>6062.219290207408</v>
      </c>
      <c r="T26" s="45">
        <v>5706</v>
      </c>
      <c r="U26" s="25">
        <f t="shared" si="5"/>
        <v>0.9412394581662814</v>
      </c>
      <c r="V26" s="4"/>
      <c r="W26" s="4"/>
    </row>
    <row r="27" spans="1:23" ht="12.75">
      <c r="A27" s="23">
        <v>14</v>
      </c>
      <c r="B27" s="23" t="s">
        <v>55</v>
      </c>
      <c r="C27" s="45">
        <v>60</v>
      </c>
      <c r="D27" s="45">
        <v>17</v>
      </c>
      <c r="E27" s="45">
        <v>2</v>
      </c>
      <c r="F27" s="45">
        <v>44</v>
      </c>
      <c r="G27" s="45">
        <f t="shared" si="7"/>
        <v>123</v>
      </c>
      <c r="H27" s="46">
        <f t="shared" si="0"/>
        <v>8.397882095100894E-05</v>
      </c>
      <c r="I27" s="45">
        <f t="shared" si="1"/>
        <v>66.01608706487194</v>
      </c>
      <c r="J27" s="45"/>
      <c r="K27" s="45">
        <v>62</v>
      </c>
      <c r="L27" s="45">
        <v>16</v>
      </c>
      <c r="M27" s="45">
        <v>1</v>
      </c>
      <c r="N27" s="45">
        <f t="shared" si="6"/>
        <v>52</v>
      </c>
      <c r="O27" s="45">
        <f t="shared" si="8"/>
        <v>131</v>
      </c>
      <c r="P27" s="46">
        <f t="shared" si="2"/>
        <v>8.451345731651064E-05</v>
      </c>
      <c r="Q27" s="45">
        <f t="shared" si="3"/>
        <v>65.89810064068942</v>
      </c>
      <c r="R27" s="45"/>
      <c r="S27" s="45">
        <f t="shared" si="4"/>
        <v>65.95709385278067</v>
      </c>
      <c r="T27" s="45">
        <v>52</v>
      </c>
      <c r="U27" s="25">
        <f t="shared" si="5"/>
        <v>0.7883913156644899</v>
      </c>
      <c r="V27" s="4"/>
      <c r="W27" s="4"/>
    </row>
    <row r="28" spans="1:23" ht="12.75">
      <c r="A28" s="23">
        <v>15</v>
      </c>
      <c r="B28" s="23" t="s">
        <v>56</v>
      </c>
      <c r="C28" s="45">
        <v>11618</v>
      </c>
      <c r="D28" s="45">
        <v>4399</v>
      </c>
      <c r="E28" s="45">
        <v>209</v>
      </c>
      <c r="F28" s="45">
        <v>2654</v>
      </c>
      <c r="G28" s="45">
        <f t="shared" si="7"/>
        <v>18880</v>
      </c>
      <c r="H28" s="46">
        <f t="shared" si="0"/>
        <v>0.012890407638658933</v>
      </c>
      <c r="I28" s="45">
        <f t="shared" si="1"/>
        <v>10133.201006380341</v>
      </c>
      <c r="J28" s="45"/>
      <c r="K28" s="45">
        <v>12014</v>
      </c>
      <c r="L28" s="45">
        <v>4188</v>
      </c>
      <c r="M28" s="45">
        <v>220</v>
      </c>
      <c r="N28" s="45">
        <f t="shared" si="6"/>
        <v>2136</v>
      </c>
      <c r="O28" s="45">
        <f t="shared" si="8"/>
        <v>18558</v>
      </c>
      <c r="P28" s="46">
        <f t="shared" si="2"/>
        <v>0.011972524739540491</v>
      </c>
      <c r="Q28" s="45">
        <f t="shared" si="3"/>
        <v>9335.396577785605</v>
      </c>
      <c r="R28" s="45"/>
      <c r="S28" s="45">
        <f t="shared" si="4"/>
        <v>9734.298792082973</v>
      </c>
      <c r="T28" s="45">
        <v>2136</v>
      </c>
      <c r="U28" s="25">
        <f t="shared" si="5"/>
        <v>0.21943028929184252</v>
      </c>
      <c r="V28" s="4"/>
      <c r="W28" s="4"/>
    </row>
    <row r="29" spans="1:23" ht="12.75">
      <c r="A29" s="23">
        <v>16</v>
      </c>
      <c r="B29" s="23" t="s">
        <v>57</v>
      </c>
      <c r="C29" s="45">
        <v>15862</v>
      </c>
      <c r="D29" s="45">
        <v>135705</v>
      </c>
      <c r="E29" s="45">
        <v>21462</v>
      </c>
      <c r="F29" s="45">
        <v>47196</v>
      </c>
      <c r="G29" s="45">
        <f t="shared" si="7"/>
        <v>220225</v>
      </c>
      <c r="H29" s="46">
        <f t="shared" si="0"/>
        <v>0.1503596410076093</v>
      </c>
      <c r="I29" s="45">
        <f t="shared" si="1"/>
        <v>118198.31523464569</v>
      </c>
      <c r="J29" s="45"/>
      <c r="K29" s="45">
        <v>16289</v>
      </c>
      <c r="L29" s="45">
        <v>133822</v>
      </c>
      <c r="M29" s="45">
        <v>21896</v>
      </c>
      <c r="N29" s="45">
        <f t="shared" si="6"/>
        <v>50575</v>
      </c>
      <c r="O29" s="45">
        <f t="shared" si="8"/>
        <v>222582</v>
      </c>
      <c r="P29" s="46">
        <f t="shared" si="2"/>
        <v>0.14359675081239368</v>
      </c>
      <c r="Q29" s="45">
        <f t="shared" si="3"/>
        <v>111967.41249470178</v>
      </c>
      <c r="R29" s="45"/>
      <c r="S29" s="45">
        <f t="shared" si="4"/>
        <v>115082.86386467374</v>
      </c>
      <c r="T29" s="45">
        <v>50575</v>
      </c>
      <c r="U29" s="25">
        <f t="shared" si="5"/>
        <v>0.4394659491570464</v>
      </c>
      <c r="V29" s="4"/>
      <c r="W29" s="4"/>
    </row>
    <row r="30" spans="1:23" ht="12.75">
      <c r="A30" s="23">
        <v>17.1</v>
      </c>
      <c r="B30" s="23" t="s">
        <v>58</v>
      </c>
      <c r="C30" s="45">
        <v>18324</v>
      </c>
      <c r="D30" s="45">
        <v>66891</v>
      </c>
      <c r="E30" s="45">
        <v>17204</v>
      </c>
      <c r="F30" s="45">
        <v>29073</v>
      </c>
      <c r="G30" s="45">
        <f t="shared" si="7"/>
        <v>131492</v>
      </c>
      <c r="H30" s="46">
        <f t="shared" si="0"/>
        <v>0.08977677336983794</v>
      </c>
      <c r="I30" s="45">
        <f t="shared" si="1"/>
        <v>70573.88065312308</v>
      </c>
      <c r="J30" s="45"/>
      <c r="K30" s="45">
        <v>21122</v>
      </c>
      <c r="L30" s="45">
        <v>70792</v>
      </c>
      <c r="M30" s="45">
        <v>16748</v>
      </c>
      <c r="N30" s="45">
        <f t="shared" si="6"/>
        <v>34654</v>
      </c>
      <c r="O30" s="45">
        <f t="shared" si="8"/>
        <v>143316</v>
      </c>
      <c r="P30" s="46">
        <f t="shared" si="2"/>
        <v>0.09245901258605373</v>
      </c>
      <c r="Q30" s="45">
        <f t="shared" si="3"/>
        <v>72093.5281787866</v>
      </c>
      <c r="R30" s="45"/>
      <c r="S30" s="45">
        <f t="shared" si="4"/>
        <v>71333.70441595484</v>
      </c>
      <c r="T30" s="45">
        <v>34654</v>
      </c>
      <c r="U30" s="25">
        <f t="shared" si="5"/>
        <v>0.48580121113476227</v>
      </c>
      <c r="V30" s="4"/>
      <c r="W30" s="4"/>
    </row>
    <row r="31" spans="1:23" ht="12.75">
      <c r="A31" s="23">
        <v>17.2</v>
      </c>
      <c r="B31" s="23" t="s">
        <v>59</v>
      </c>
      <c r="C31" s="45">
        <v>10435</v>
      </c>
      <c r="D31" s="45">
        <v>32126</v>
      </c>
      <c r="E31" s="45">
        <v>7819</v>
      </c>
      <c r="F31" s="45">
        <v>15869</v>
      </c>
      <c r="G31" s="45">
        <f t="shared" si="7"/>
        <v>66249</v>
      </c>
      <c r="H31" s="46">
        <f t="shared" si="0"/>
        <v>0.04523181226978367</v>
      </c>
      <c r="I31" s="45">
        <f t="shared" si="1"/>
        <v>35556.90855252602</v>
      </c>
      <c r="J31" s="45"/>
      <c r="K31" s="45">
        <v>12201</v>
      </c>
      <c r="L31" s="45">
        <v>32747</v>
      </c>
      <c r="M31" s="45">
        <v>7732</v>
      </c>
      <c r="N31" s="45">
        <f t="shared" si="6"/>
        <v>19454</v>
      </c>
      <c r="O31" s="45">
        <f t="shared" si="8"/>
        <v>72134</v>
      </c>
      <c r="P31" s="46">
        <f t="shared" si="2"/>
        <v>0.046536593359306704</v>
      </c>
      <c r="Q31" s="45">
        <f t="shared" si="3"/>
        <v>36286.21062301901</v>
      </c>
      <c r="R31" s="45"/>
      <c r="S31" s="45">
        <f t="shared" si="4"/>
        <v>35921.55958777251</v>
      </c>
      <c r="T31" s="45">
        <v>19454</v>
      </c>
      <c r="U31" s="25">
        <f t="shared" si="5"/>
        <v>0.5415689135786306</v>
      </c>
      <c r="V31" s="4"/>
      <c r="W31" s="4"/>
    </row>
    <row r="32" spans="1:23" ht="12.75">
      <c r="A32" s="23">
        <v>17.3</v>
      </c>
      <c r="B32" s="23" t="s">
        <v>127</v>
      </c>
      <c r="C32" s="45">
        <v>388</v>
      </c>
      <c r="D32" s="45">
        <v>8059</v>
      </c>
      <c r="E32" s="45">
        <v>546</v>
      </c>
      <c r="F32" s="45">
        <v>944</v>
      </c>
      <c r="G32" s="45">
        <f>+C32+D32+E32+F32</f>
        <v>9937</v>
      </c>
      <c r="H32" s="46">
        <f t="shared" si="0"/>
        <v>0.0067845328763428935</v>
      </c>
      <c r="I32" s="45">
        <f t="shared" si="1"/>
        <v>5333.348432224654</v>
      </c>
      <c r="J32" s="45"/>
      <c r="K32" s="45">
        <v>454</v>
      </c>
      <c r="L32" s="45">
        <v>8270</v>
      </c>
      <c r="M32" s="45">
        <v>525</v>
      </c>
      <c r="N32" s="45">
        <f>T32</f>
        <v>1034</v>
      </c>
      <c r="O32" s="45">
        <f>+K32+L32+M32+N32</f>
        <v>10283</v>
      </c>
      <c r="P32" s="46">
        <f t="shared" si="2"/>
        <v>0.006633983828898312</v>
      </c>
      <c r="Q32" s="45">
        <f t="shared" si="3"/>
        <v>5172.749380826026</v>
      </c>
      <c r="R32" s="45"/>
      <c r="S32" s="45">
        <f>(I32+Q32)/2</f>
        <v>5253.0489065253405</v>
      </c>
      <c r="T32" s="45">
        <v>1034</v>
      </c>
      <c r="U32" s="25">
        <f>T32/S32</f>
        <v>0.19683806840548632</v>
      </c>
      <c r="V32" s="4"/>
      <c r="W32" s="4"/>
    </row>
    <row r="33" spans="1:23" ht="12.75">
      <c r="A33" s="23">
        <v>17</v>
      </c>
      <c r="B33" s="23" t="s">
        <v>118</v>
      </c>
      <c r="C33" s="45">
        <f>C30+C31+C32</f>
        <v>29147</v>
      </c>
      <c r="D33" s="45">
        <f>D30+D31+D32</f>
        <v>107076</v>
      </c>
      <c r="E33" s="45">
        <f>E30+E31+E32</f>
        <v>25569</v>
      </c>
      <c r="F33" s="45">
        <f>F30+F31+F32</f>
        <v>45886</v>
      </c>
      <c r="G33" s="45">
        <f t="shared" si="7"/>
        <v>207678</v>
      </c>
      <c r="H33" s="46">
        <f t="shared" si="0"/>
        <v>0.14179311851596452</v>
      </c>
      <c r="I33" s="45">
        <f t="shared" si="1"/>
        <v>111464.13763787378</v>
      </c>
      <c r="J33" s="45"/>
      <c r="K33" s="45">
        <f>K30+K31+K32</f>
        <v>33777</v>
      </c>
      <c r="L33" s="45">
        <f>L30+L31+L32</f>
        <v>111809</v>
      </c>
      <c r="M33" s="45">
        <f>M30+M31+M32</f>
        <v>25005</v>
      </c>
      <c r="N33" s="45">
        <f t="shared" si="6"/>
        <v>55142</v>
      </c>
      <c r="O33" s="45">
        <f t="shared" si="8"/>
        <v>225733</v>
      </c>
      <c r="P33" s="46">
        <f t="shared" si="2"/>
        <v>0.14562958977425874</v>
      </c>
      <c r="Q33" s="45">
        <f t="shared" si="3"/>
        <v>113552.48818263164</v>
      </c>
      <c r="R33" s="45"/>
      <c r="S33" s="45">
        <f t="shared" si="4"/>
        <v>112508.31291025272</v>
      </c>
      <c r="T33" s="45">
        <f>T30+T31+T32</f>
        <v>55142</v>
      </c>
      <c r="U33" s="25">
        <f t="shared" si="5"/>
        <v>0.4901148952787736</v>
      </c>
      <c r="V33" s="4"/>
      <c r="W33" s="4"/>
    </row>
    <row r="34" spans="1:23" ht="12.75">
      <c r="A34" s="23">
        <v>18.1</v>
      </c>
      <c r="B34" s="23" t="s">
        <v>60</v>
      </c>
      <c r="C34" s="45">
        <v>1236</v>
      </c>
      <c r="D34" s="45">
        <v>8792</v>
      </c>
      <c r="E34" s="45">
        <v>5003</v>
      </c>
      <c r="F34" s="45">
        <v>2340</v>
      </c>
      <c r="G34" s="45">
        <f t="shared" si="7"/>
        <v>17371</v>
      </c>
      <c r="H34" s="46">
        <f t="shared" si="0"/>
        <v>0.011860130884064847</v>
      </c>
      <c r="I34" s="45">
        <f t="shared" si="1"/>
        <v>9323.296328486913</v>
      </c>
      <c r="J34" s="45"/>
      <c r="K34" s="45">
        <v>1267</v>
      </c>
      <c r="L34" s="45">
        <v>8572</v>
      </c>
      <c r="M34" s="45">
        <v>4976</v>
      </c>
      <c r="N34" s="45">
        <f t="shared" si="6"/>
        <v>2301</v>
      </c>
      <c r="O34" s="45">
        <f t="shared" si="8"/>
        <v>17116</v>
      </c>
      <c r="P34" s="46">
        <f t="shared" si="2"/>
        <v>0.011042231568163328</v>
      </c>
      <c r="Q34" s="45">
        <f t="shared" si="3"/>
        <v>8610.014431801834</v>
      </c>
      <c r="R34" s="45"/>
      <c r="S34" s="45">
        <f t="shared" si="4"/>
        <v>8966.655380144373</v>
      </c>
      <c r="T34" s="45">
        <v>2301</v>
      </c>
      <c r="U34" s="25">
        <f t="shared" si="5"/>
        <v>0.2566174233812197</v>
      </c>
      <c r="V34" s="4"/>
      <c r="W34" s="4"/>
    </row>
    <row r="35" spans="1:23" ht="12.75">
      <c r="A35" s="23">
        <v>18.2</v>
      </c>
      <c r="B35" s="23" t="s">
        <v>61</v>
      </c>
      <c r="C35" s="45">
        <v>160</v>
      </c>
      <c r="D35" s="45">
        <v>933</v>
      </c>
      <c r="E35" s="45">
        <v>256</v>
      </c>
      <c r="F35" s="45">
        <v>313</v>
      </c>
      <c r="G35" s="45">
        <f t="shared" si="7"/>
        <v>1662</v>
      </c>
      <c r="H35" s="46">
        <f t="shared" si="0"/>
        <v>0.0011347382148014379</v>
      </c>
      <c r="I35" s="45">
        <f t="shared" si="1"/>
        <v>892.0222496082695</v>
      </c>
      <c r="J35" s="45"/>
      <c r="K35" s="45">
        <v>231</v>
      </c>
      <c r="L35" s="45">
        <v>969</v>
      </c>
      <c r="M35" s="45">
        <v>345</v>
      </c>
      <c r="N35" s="45">
        <f t="shared" si="6"/>
        <v>396</v>
      </c>
      <c r="O35" s="45">
        <f t="shared" si="8"/>
        <v>1941</v>
      </c>
      <c r="P35" s="46">
        <f t="shared" si="2"/>
        <v>0.0012522184782545584</v>
      </c>
      <c r="Q35" s="45">
        <f t="shared" si="3"/>
        <v>976.3985751418181</v>
      </c>
      <c r="R35" s="45"/>
      <c r="S35" s="45">
        <f t="shared" si="4"/>
        <v>934.2104123750438</v>
      </c>
      <c r="T35" s="45">
        <v>396</v>
      </c>
      <c r="U35" s="25">
        <f t="shared" si="5"/>
        <v>0.4238873756429763</v>
      </c>
      <c r="V35" s="4"/>
      <c r="W35" s="4"/>
    </row>
    <row r="36" spans="1:23" ht="12.75">
      <c r="A36" s="23">
        <v>18</v>
      </c>
      <c r="B36" s="23" t="s">
        <v>119</v>
      </c>
      <c r="C36" s="45">
        <f>C34+C35</f>
        <v>1396</v>
      </c>
      <c r="D36" s="45">
        <f>D34+D35</f>
        <v>9725</v>
      </c>
      <c r="E36" s="45">
        <f>E34+E35</f>
        <v>5259</v>
      </c>
      <c r="F36" s="45">
        <f>F34+F35</f>
        <v>2653</v>
      </c>
      <c r="G36" s="45">
        <f t="shared" si="7"/>
        <v>19033</v>
      </c>
      <c r="H36" s="46">
        <f t="shared" si="0"/>
        <v>0.012994869098866286</v>
      </c>
      <c r="I36" s="45">
        <f t="shared" si="1"/>
        <v>10215.318578095183</v>
      </c>
      <c r="J36" s="45"/>
      <c r="K36" s="45">
        <f>K34+K35</f>
        <v>1498</v>
      </c>
      <c r="L36" s="45">
        <f>L34+L35</f>
        <v>9541</v>
      </c>
      <c r="M36" s="45">
        <f>M34+M35</f>
        <v>5321</v>
      </c>
      <c r="N36" s="45">
        <f t="shared" si="6"/>
        <v>2697</v>
      </c>
      <c r="O36" s="45">
        <f t="shared" si="8"/>
        <v>19057</v>
      </c>
      <c r="P36" s="46">
        <f t="shared" si="2"/>
        <v>0.012294450046417887</v>
      </c>
      <c r="Q36" s="45">
        <f t="shared" si="3"/>
        <v>9586.41300694365</v>
      </c>
      <c r="R36" s="45"/>
      <c r="S36" s="45">
        <f>(I36+Q36)/2</f>
        <v>9900.865792519417</v>
      </c>
      <c r="T36" s="45">
        <f>T34+T35</f>
        <v>2697</v>
      </c>
      <c r="U36" s="25">
        <f>T36/S36</f>
        <v>0.27240041997516157</v>
      </c>
      <c r="V36" s="4"/>
      <c r="W36" s="4"/>
    </row>
    <row r="37" spans="1:23" ht="12.75">
      <c r="A37" s="23">
        <v>19.2</v>
      </c>
      <c r="B37" s="23" t="s">
        <v>62</v>
      </c>
      <c r="C37" s="45">
        <v>42008</v>
      </c>
      <c r="D37" s="45">
        <v>99445</v>
      </c>
      <c r="E37" s="45">
        <v>23470</v>
      </c>
      <c r="F37" s="45">
        <v>130964</v>
      </c>
      <c r="G37" s="45">
        <f t="shared" si="7"/>
        <v>295887</v>
      </c>
      <c r="H37" s="46">
        <f t="shared" si="0"/>
        <v>0.20201822272139172</v>
      </c>
      <c r="I37" s="45">
        <f t="shared" si="1"/>
        <v>158807.3329541769</v>
      </c>
      <c r="J37" s="45"/>
      <c r="K37" s="45">
        <v>44695</v>
      </c>
      <c r="L37" s="45">
        <v>104288</v>
      </c>
      <c r="M37" s="45">
        <v>24139</v>
      </c>
      <c r="N37" s="45">
        <f t="shared" si="6"/>
        <v>141758</v>
      </c>
      <c r="O37" s="45">
        <f t="shared" si="8"/>
        <v>314880</v>
      </c>
      <c r="P37" s="46">
        <f t="shared" si="2"/>
        <v>0.20314196518948754</v>
      </c>
      <c r="Q37" s="45">
        <f t="shared" si="3"/>
        <v>158396.90022702506</v>
      </c>
      <c r="R37" s="45"/>
      <c r="S37" s="45">
        <f t="shared" si="4"/>
        <v>158602.11659060098</v>
      </c>
      <c r="T37" s="45">
        <v>141758</v>
      </c>
      <c r="U37" s="25">
        <f t="shared" si="5"/>
        <v>0.8937963946970479</v>
      </c>
      <c r="V37" s="4"/>
      <c r="W37" s="4"/>
    </row>
    <row r="38" spans="1:23" ht="12.75">
      <c r="A38" s="23">
        <v>19.4</v>
      </c>
      <c r="B38" s="23" t="s">
        <v>63</v>
      </c>
      <c r="C38" s="45">
        <v>10884</v>
      </c>
      <c r="D38" s="45">
        <v>28637</v>
      </c>
      <c r="E38" s="45">
        <v>4892</v>
      </c>
      <c r="F38" s="45">
        <v>22121</v>
      </c>
      <c r="G38" s="45">
        <f t="shared" si="7"/>
        <v>66534</v>
      </c>
      <c r="H38" s="46">
        <f t="shared" si="0"/>
        <v>0.04542639734271894</v>
      </c>
      <c r="I38" s="45">
        <f t="shared" si="1"/>
        <v>35709.872656700725</v>
      </c>
      <c r="J38" s="45"/>
      <c r="K38" s="45">
        <v>12406</v>
      </c>
      <c r="L38" s="45">
        <v>31352</v>
      </c>
      <c r="M38" s="45">
        <v>5358</v>
      </c>
      <c r="N38" s="45">
        <f t="shared" si="6"/>
        <v>25494</v>
      </c>
      <c r="O38" s="45">
        <f t="shared" si="8"/>
        <v>74610</v>
      </c>
      <c r="P38" s="46">
        <f t="shared" si="2"/>
        <v>0.04813396221667831</v>
      </c>
      <c r="Q38" s="45">
        <f t="shared" si="3"/>
        <v>37531.735029021664</v>
      </c>
      <c r="R38" s="45"/>
      <c r="S38" s="45">
        <f t="shared" si="4"/>
        <v>36620.80384286119</v>
      </c>
      <c r="T38" s="45">
        <v>25494</v>
      </c>
      <c r="U38" s="25">
        <f t="shared" si="5"/>
        <v>0.6961616710925849</v>
      </c>
      <c r="V38" s="4"/>
      <c r="W38" s="4"/>
    </row>
    <row r="39" spans="1:23" ht="12.75">
      <c r="A39" s="23">
        <v>21.1</v>
      </c>
      <c r="B39" s="23" t="s">
        <v>98</v>
      </c>
      <c r="C39" s="45">
        <f>'Data Page'!I13*'Leverage Factors'!C41</f>
        <v>28778.201069755003</v>
      </c>
      <c r="D39" s="45">
        <f>'Data Page'!L13*'Leverage Factors'!D41</f>
        <v>3819.4376866980897</v>
      </c>
      <c r="E39" s="45">
        <f>'Data Page'!O13*'Leverage Factors'!E41</f>
        <v>1759.6396243084318</v>
      </c>
      <c r="F39" s="45">
        <f>'Data Page'!F13*'Leverage Factors'!F41</f>
        <v>85919.27384110162</v>
      </c>
      <c r="G39" s="45">
        <f t="shared" si="7"/>
        <v>120276.55222186315</v>
      </c>
      <c r="H39" s="46">
        <f t="shared" si="0"/>
        <v>0.08211937433857334</v>
      </c>
      <c r="I39" s="45">
        <f t="shared" si="1"/>
        <v>64554.36864504986</v>
      </c>
      <c r="J39" s="45"/>
      <c r="K39" s="45">
        <f>'Data Page'!I31*'Leverage Factors'!K41</f>
        <v>30428.702164629038</v>
      </c>
      <c r="L39" s="45">
        <f>'Data Page'!L31*'Leverage Factors'!L41</f>
        <v>3992.3356081809484</v>
      </c>
      <c r="M39" s="45">
        <f>'Data Page'!O31*'Leverage Factors'!M41</f>
        <v>1759.987360917104</v>
      </c>
      <c r="N39" s="45">
        <f t="shared" si="6"/>
        <v>94023.45150739909</v>
      </c>
      <c r="O39" s="45">
        <f t="shared" si="8"/>
        <v>130204.47664112618</v>
      </c>
      <c r="P39" s="46">
        <f t="shared" si="2"/>
        <v>0.08400023266433912</v>
      </c>
      <c r="Q39" s="45">
        <f t="shared" si="3"/>
        <v>65497.921416528465</v>
      </c>
      <c r="R39" s="45"/>
      <c r="S39" s="45">
        <f>(I39+Q39)/2</f>
        <v>65026.145030789165</v>
      </c>
      <c r="T39" s="45">
        <f>'Data Page'!F31*'Leverage Factors'!T41</f>
        <v>94023.45150739909</v>
      </c>
      <c r="U39" s="25">
        <f>T39/S39</f>
        <v>1.4459330391318757</v>
      </c>
      <c r="V39" s="4"/>
      <c r="W39" s="4"/>
    </row>
    <row r="40" spans="1:23" ht="12.75">
      <c r="A40" s="23">
        <v>21.2</v>
      </c>
      <c r="B40" s="23" t="s">
        <v>99</v>
      </c>
      <c r="C40" s="45">
        <f>'Data Page'!I14*'Leverage Factors'!C41</f>
        <v>3643.798930244997</v>
      </c>
      <c r="D40" s="45">
        <f>'Data Page'!L14*'Leverage Factors'!D41</f>
        <v>989.5623133019101</v>
      </c>
      <c r="E40" s="45">
        <f>'Data Page'!O14*'Leverage Factors'!E41</f>
        <v>1159.360375691568</v>
      </c>
      <c r="F40" s="45">
        <f>'Data Page'!F14*'Leverage Factors'!F41</f>
        <v>7997.726158898379</v>
      </c>
      <c r="G40" s="45">
        <f t="shared" si="7"/>
        <v>13790.447778136855</v>
      </c>
      <c r="H40" s="46">
        <f t="shared" si="0"/>
        <v>0.009415492234100764</v>
      </c>
      <c r="I40" s="45">
        <f t="shared" si="1"/>
        <v>7401.556107195547</v>
      </c>
      <c r="J40" s="45"/>
      <c r="K40" s="45">
        <f>'Data Page'!I32*'Leverage Factors'!K41</f>
        <v>4019.2978353709614</v>
      </c>
      <c r="L40" s="45">
        <f>'Data Page'!L32*'Leverage Factors'!L41</f>
        <v>1189.6643918190518</v>
      </c>
      <c r="M40" s="45">
        <f>'Data Page'!O32*'Leverage Factors'!M41</f>
        <v>1168.0126390828957</v>
      </c>
      <c r="N40" s="45">
        <f t="shared" si="6"/>
        <v>9054.548492600914</v>
      </c>
      <c r="O40" s="45">
        <f t="shared" si="8"/>
        <v>15431.523358873823</v>
      </c>
      <c r="P40" s="46">
        <f t="shared" si="2"/>
        <v>0.009955506799381066</v>
      </c>
      <c r="Q40" s="45">
        <f t="shared" si="3"/>
        <v>7762.657094215396</v>
      </c>
      <c r="R40" s="45"/>
      <c r="S40" s="45">
        <f>(I40+Q40)/2</f>
        <v>7582.1066007054715</v>
      </c>
      <c r="T40" s="45">
        <f>'Data Page'!F32*'Leverage Factors'!T41</f>
        <v>9054.548492600914</v>
      </c>
      <c r="U40" s="25">
        <f>T40/S40</f>
        <v>1.19419957663988</v>
      </c>
      <c r="V40" s="4"/>
      <c r="W40" s="4"/>
    </row>
    <row r="41" spans="1:23" ht="12.75">
      <c r="A41" s="23">
        <v>21</v>
      </c>
      <c r="B41" s="23" t="s">
        <v>64</v>
      </c>
      <c r="C41" s="45">
        <v>32422</v>
      </c>
      <c r="D41" s="45">
        <v>4809</v>
      </c>
      <c r="E41" s="45">
        <v>2919</v>
      </c>
      <c r="F41" s="45">
        <v>93917</v>
      </c>
      <c r="G41" s="45">
        <f t="shared" si="7"/>
        <v>134067</v>
      </c>
      <c r="H41" s="46">
        <f t="shared" si="0"/>
        <v>0.09153486657267411</v>
      </c>
      <c r="I41" s="45">
        <f t="shared" si="1"/>
        <v>71955.92475224541</v>
      </c>
      <c r="J41" s="45"/>
      <c r="K41" s="45">
        <v>34448</v>
      </c>
      <c r="L41" s="45">
        <v>5182</v>
      </c>
      <c r="M41" s="45">
        <v>2928</v>
      </c>
      <c r="N41" s="45">
        <f t="shared" si="6"/>
        <v>103078</v>
      </c>
      <c r="O41" s="45">
        <f t="shared" si="8"/>
        <v>145636</v>
      </c>
      <c r="P41" s="46">
        <f t="shared" si="2"/>
        <v>0.09395573946372018</v>
      </c>
      <c r="Q41" s="45">
        <f t="shared" si="3"/>
        <v>73260.57851074386</v>
      </c>
      <c r="R41" s="45"/>
      <c r="S41" s="45">
        <f t="shared" si="4"/>
        <v>72608.25163149464</v>
      </c>
      <c r="T41" s="45">
        <v>103078</v>
      </c>
      <c r="U41" s="25">
        <f t="shared" si="5"/>
        <v>1.4196458072444311</v>
      </c>
      <c r="V41" s="4"/>
      <c r="W41" s="4"/>
    </row>
    <row r="42" spans="1:23" ht="12.75">
      <c r="A42" s="23">
        <v>22</v>
      </c>
      <c r="B42" s="23" t="s">
        <v>65</v>
      </c>
      <c r="C42" s="45">
        <v>410</v>
      </c>
      <c r="D42" s="45">
        <v>1424</v>
      </c>
      <c r="E42" s="45">
        <v>233</v>
      </c>
      <c r="F42" s="45">
        <v>841</v>
      </c>
      <c r="G42" s="45">
        <f t="shared" si="7"/>
        <v>2908</v>
      </c>
      <c r="H42" s="46">
        <f t="shared" si="0"/>
        <v>0.001985450498581577</v>
      </c>
      <c r="I42" s="45">
        <f t="shared" si="1"/>
        <v>1560.770578736972</v>
      </c>
      <c r="J42" s="45"/>
      <c r="K42" s="45">
        <v>518</v>
      </c>
      <c r="L42" s="45">
        <v>1340</v>
      </c>
      <c r="M42" s="45">
        <v>256</v>
      </c>
      <c r="N42" s="45">
        <f t="shared" si="6"/>
        <v>1117</v>
      </c>
      <c r="O42" s="45">
        <f t="shared" si="8"/>
        <v>3231</v>
      </c>
      <c r="P42" s="46">
        <f t="shared" si="2"/>
        <v>0.0020844502335087473</v>
      </c>
      <c r="Q42" s="45">
        <f t="shared" si="3"/>
        <v>1625.318802824943</v>
      </c>
      <c r="R42" s="45"/>
      <c r="S42" s="45">
        <f t="shared" si="4"/>
        <v>1593.0446907809576</v>
      </c>
      <c r="T42" s="45">
        <v>1117</v>
      </c>
      <c r="U42" s="25">
        <f t="shared" si="5"/>
        <v>0.7011730470991455</v>
      </c>
      <c r="V42" s="4"/>
      <c r="W42" s="4"/>
    </row>
    <row r="43" spans="1:23" ht="12.75">
      <c r="A43" s="23">
        <v>23</v>
      </c>
      <c r="B43" s="23" t="s">
        <v>66</v>
      </c>
      <c r="C43" s="45">
        <v>603</v>
      </c>
      <c r="D43" s="45">
        <v>1113</v>
      </c>
      <c r="E43" s="45">
        <v>204</v>
      </c>
      <c r="F43" s="45">
        <v>1023</v>
      </c>
      <c r="G43" s="45">
        <f t="shared" si="7"/>
        <v>2943</v>
      </c>
      <c r="H43" s="46">
        <f t="shared" si="0"/>
        <v>0.0020093469110473113</v>
      </c>
      <c r="I43" s="45">
        <f t="shared" si="1"/>
        <v>1579.5556441619356</v>
      </c>
      <c r="J43" s="45"/>
      <c r="K43" s="45">
        <v>669</v>
      </c>
      <c r="L43" s="45">
        <v>1026</v>
      </c>
      <c r="M43" s="45">
        <v>208</v>
      </c>
      <c r="N43" s="45">
        <f t="shared" si="6"/>
        <v>1151</v>
      </c>
      <c r="O43" s="45">
        <f t="shared" si="8"/>
        <v>3054</v>
      </c>
      <c r="P43" s="46">
        <f t="shared" si="2"/>
        <v>0.001970260294997126</v>
      </c>
      <c r="Q43" s="45">
        <f t="shared" si="3"/>
        <v>1536.2809111195838</v>
      </c>
      <c r="R43" s="45"/>
      <c r="S43" s="45">
        <f t="shared" si="4"/>
        <v>1557.9182776407597</v>
      </c>
      <c r="T43" s="45">
        <v>1151</v>
      </c>
      <c r="U43" s="25">
        <f t="shared" si="5"/>
        <v>0.7388064037242197</v>
      </c>
      <c r="V43" s="4"/>
      <c r="W43" s="4"/>
    </row>
    <row r="44" spans="1:23" ht="12.75">
      <c r="A44" s="23">
        <v>24</v>
      </c>
      <c r="B44" s="23" t="s">
        <v>67</v>
      </c>
      <c r="C44" s="45">
        <v>3463</v>
      </c>
      <c r="D44" s="45">
        <v>2350</v>
      </c>
      <c r="E44" s="45">
        <v>584</v>
      </c>
      <c r="F44" s="45">
        <v>5148</v>
      </c>
      <c r="G44" s="45">
        <f t="shared" si="7"/>
        <v>11545</v>
      </c>
      <c r="H44" s="46">
        <f t="shared" si="0"/>
        <v>0.007882402340482913</v>
      </c>
      <c r="I44" s="45">
        <f t="shared" si="1"/>
        <v>6196.388009462979</v>
      </c>
      <c r="J44" s="45"/>
      <c r="K44" s="45">
        <v>3898</v>
      </c>
      <c r="L44" s="45">
        <v>2560</v>
      </c>
      <c r="M44" s="45">
        <v>614</v>
      </c>
      <c r="N44" s="45">
        <f t="shared" si="6"/>
        <v>5957</v>
      </c>
      <c r="O44" s="45">
        <f t="shared" si="8"/>
        <v>13029</v>
      </c>
      <c r="P44" s="46">
        <f t="shared" si="2"/>
        <v>0.008405540728067306</v>
      </c>
      <c r="Q44" s="45">
        <f t="shared" si="3"/>
        <v>6554.09429959956</v>
      </c>
      <c r="R44" s="45"/>
      <c r="S44" s="45">
        <f t="shared" si="4"/>
        <v>6375.24115453127</v>
      </c>
      <c r="T44" s="45">
        <v>5957</v>
      </c>
      <c r="U44" s="25">
        <f t="shared" si="5"/>
        <v>0.9343960260649904</v>
      </c>
      <c r="V44" s="4"/>
      <c r="W44" s="4"/>
    </row>
    <row r="45" spans="1:23" ht="12.75">
      <c r="A45" s="23">
        <v>26</v>
      </c>
      <c r="B45" s="23" t="s">
        <v>68</v>
      </c>
      <c r="C45" s="45">
        <v>116</v>
      </c>
      <c r="D45" s="45">
        <v>123</v>
      </c>
      <c r="E45" s="45">
        <v>32</v>
      </c>
      <c r="F45" s="45">
        <v>255</v>
      </c>
      <c r="G45" s="45">
        <f t="shared" si="7"/>
        <v>526</v>
      </c>
      <c r="H45" s="46">
        <f t="shared" si="0"/>
        <v>0.0003591289416278919</v>
      </c>
      <c r="I45" s="45">
        <f t="shared" si="1"/>
        <v>282.3126975294523</v>
      </c>
      <c r="J45" s="45"/>
      <c r="K45" s="45">
        <v>143</v>
      </c>
      <c r="L45" s="45">
        <v>117</v>
      </c>
      <c r="M45" s="45">
        <v>36</v>
      </c>
      <c r="N45" s="45">
        <f t="shared" si="6"/>
        <v>252</v>
      </c>
      <c r="O45" s="45">
        <f t="shared" si="8"/>
        <v>548</v>
      </c>
      <c r="P45" s="46">
        <f t="shared" si="2"/>
        <v>0.00035353721075914377</v>
      </c>
      <c r="Q45" s="45">
        <f t="shared" si="3"/>
        <v>275.66533703128096</v>
      </c>
      <c r="R45" s="45"/>
      <c r="S45" s="45">
        <f t="shared" si="4"/>
        <v>278.9890172803666</v>
      </c>
      <c r="T45" s="45">
        <v>252</v>
      </c>
      <c r="U45" s="25">
        <f t="shared" si="5"/>
        <v>0.9032613629616669</v>
      </c>
      <c r="V45" s="4"/>
      <c r="W45" s="4"/>
    </row>
    <row r="46" spans="1:23" ht="12.75">
      <c r="A46" s="23">
        <v>27</v>
      </c>
      <c r="B46" s="23" t="s">
        <v>76</v>
      </c>
      <c r="C46" s="45">
        <v>1132</v>
      </c>
      <c r="D46" s="45">
        <v>951</v>
      </c>
      <c r="E46" s="45">
        <v>50</v>
      </c>
      <c r="F46" s="45">
        <v>1879</v>
      </c>
      <c r="G46" s="45">
        <f t="shared" si="7"/>
        <v>4012</v>
      </c>
      <c r="H46" s="46">
        <f t="shared" si="0"/>
        <v>0.0027392116232150235</v>
      </c>
      <c r="I46" s="45">
        <f t="shared" si="1"/>
        <v>2153.305213855823</v>
      </c>
      <c r="J46" s="45"/>
      <c r="K46" s="45">
        <v>1226</v>
      </c>
      <c r="L46" s="45">
        <v>1174</v>
      </c>
      <c r="M46" s="45">
        <v>82</v>
      </c>
      <c r="N46" s="45">
        <f t="shared" si="6"/>
        <v>2507</v>
      </c>
      <c r="O46" s="45">
        <f t="shared" si="8"/>
        <v>4989</v>
      </c>
      <c r="P46" s="46">
        <f t="shared" si="2"/>
        <v>0.003218607927878409</v>
      </c>
      <c r="Q46" s="45">
        <f t="shared" si="3"/>
        <v>2509.6612526442714</v>
      </c>
      <c r="R46" s="45"/>
      <c r="S46" s="45">
        <f t="shared" si="4"/>
        <v>2331.4832332500473</v>
      </c>
      <c r="T46" s="45">
        <v>2507</v>
      </c>
      <c r="U46" s="25">
        <f t="shared" si="5"/>
        <v>1.0752811619002232</v>
      </c>
      <c r="V46" s="4"/>
      <c r="W46" s="4"/>
    </row>
    <row r="47" spans="1:23" ht="12.75">
      <c r="A47" s="23">
        <v>28</v>
      </c>
      <c r="B47" s="23" t="s">
        <v>74</v>
      </c>
      <c r="C47" s="45">
        <v>966</v>
      </c>
      <c r="D47" s="45">
        <v>498</v>
      </c>
      <c r="E47" s="45">
        <v>95</v>
      </c>
      <c r="F47" s="45">
        <v>1178</v>
      </c>
      <c r="G47" s="45">
        <f t="shared" si="7"/>
        <v>2737</v>
      </c>
      <c r="H47" s="46">
        <f t="shared" si="0"/>
        <v>0.0018686994548204184</v>
      </c>
      <c r="I47" s="45">
        <f t="shared" si="1"/>
        <v>1468.9921162321502</v>
      </c>
      <c r="J47" s="45"/>
      <c r="K47" s="45">
        <v>1062</v>
      </c>
      <c r="L47" s="45">
        <v>665</v>
      </c>
      <c r="M47" s="45">
        <v>88</v>
      </c>
      <c r="N47" s="45">
        <f t="shared" si="6"/>
        <v>1414</v>
      </c>
      <c r="O47" s="45">
        <f t="shared" si="8"/>
        <v>3229</v>
      </c>
      <c r="P47" s="46">
        <f t="shared" si="2"/>
        <v>0.0020831599517176554</v>
      </c>
      <c r="Q47" s="45">
        <f t="shared" si="3"/>
        <v>1624.312724952566</v>
      </c>
      <c r="R47" s="45"/>
      <c r="S47" s="45">
        <f t="shared" si="4"/>
        <v>1546.652420592358</v>
      </c>
      <c r="T47" s="45">
        <v>1414</v>
      </c>
      <c r="U47" s="25">
        <f t="shared" si="5"/>
        <v>0.9142325587661427</v>
      </c>
      <c r="V47" s="4"/>
      <c r="W47" s="4"/>
    </row>
    <row r="48" spans="1:23" ht="12.75">
      <c r="A48" s="23">
        <v>29</v>
      </c>
      <c r="B48" s="23" t="s">
        <v>69</v>
      </c>
      <c r="C48" s="45">
        <v>69</v>
      </c>
      <c r="D48" s="45">
        <v>258</v>
      </c>
      <c r="E48" s="45">
        <v>19</v>
      </c>
      <c r="F48" s="45">
        <v>227</v>
      </c>
      <c r="G48" s="45">
        <f t="shared" si="7"/>
        <v>573</v>
      </c>
      <c r="H48" s="46">
        <f t="shared" si="0"/>
        <v>0.0003912184097961636</v>
      </c>
      <c r="I48" s="45">
        <f t="shared" si="1"/>
        <v>307.5383568144034</v>
      </c>
      <c r="J48" s="45"/>
      <c r="K48" s="45">
        <v>136</v>
      </c>
      <c r="L48" s="45">
        <v>439</v>
      </c>
      <c r="M48" s="45">
        <v>11</v>
      </c>
      <c r="N48" s="45">
        <f t="shared" si="6"/>
        <v>419</v>
      </c>
      <c r="O48" s="45">
        <f t="shared" si="8"/>
        <v>1005</v>
      </c>
      <c r="P48" s="46">
        <f t="shared" si="2"/>
        <v>0.0006483666000236121</v>
      </c>
      <c r="Q48" s="45">
        <f t="shared" si="3"/>
        <v>505.5541308694112</v>
      </c>
      <c r="R48" s="45"/>
      <c r="S48" s="45">
        <f t="shared" si="4"/>
        <v>406.5462438419073</v>
      </c>
      <c r="T48" s="45">
        <v>419</v>
      </c>
      <c r="U48" s="25">
        <f t="shared" si="5"/>
        <v>1.030633061666991</v>
      </c>
      <c r="V48" s="4"/>
      <c r="W48" s="4"/>
    </row>
    <row r="49" spans="1:23" ht="12.75">
      <c r="A49" s="23">
        <v>30</v>
      </c>
      <c r="B49" s="23" t="s">
        <v>126</v>
      </c>
      <c r="C49" s="45">
        <v>2538</v>
      </c>
      <c r="D49" s="45">
        <v>107</v>
      </c>
      <c r="E49" s="45">
        <v>6</v>
      </c>
      <c r="F49" s="45">
        <v>990</v>
      </c>
      <c r="G49" s="45">
        <f>+C49+D49+E49+F49</f>
        <v>3641</v>
      </c>
      <c r="H49" s="46">
        <f t="shared" si="0"/>
        <v>0.00248590965107824</v>
      </c>
      <c r="I49" s="45">
        <f t="shared" si="1"/>
        <v>1954.183520351209</v>
      </c>
      <c r="J49" s="45"/>
      <c r="K49" s="45">
        <v>2673</v>
      </c>
      <c r="L49" s="45">
        <v>106</v>
      </c>
      <c r="M49" s="45">
        <v>5</v>
      </c>
      <c r="N49" s="45">
        <f>T49</f>
        <v>1122</v>
      </c>
      <c r="O49" s="45">
        <f>+K49+L49+M49+N49</f>
        <v>3906</v>
      </c>
      <c r="P49" s="46">
        <f t="shared" si="2"/>
        <v>0.002519920338002218</v>
      </c>
      <c r="Q49" s="45">
        <f t="shared" si="3"/>
        <v>1964.8700847521593</v>
      </c>
      <c r="R49" s="45"/>
      <c r="S49" s="45">
        <f>(I49+Q49)/2</f>
        <v>1959.526802551684</v>
      </c>
      <c r="T49" s="45">
        <v>1122</v>
      </c>
      <c r="U49" s="25">
        <f>T49/S49</f>
        <v>0.5725872177603992</v>
      </c>
      <c r="V49" s="4"/>
      <c r="W49" s="4"/>
    </row>
    <row r="50" spans="1:23" ht="12.75">
      <c r="A50" s="23">
        <v>31</v>
      </c>
      <c r="B50" s="23" t="s">
        <v>70</v>
      </c>
      <c r="C50" s="45">
        <v>2828</v>
      </c>
      <c r="D50" s="45">
        <v>10963</v>
      </c>
      <c r="E50" s="45">
        <v>431</v>
      </c>
      <c r="F50" s="45">
        <v>7474</v>
      </c>
      <c r="G50" s="45">
        <f t="shared" si="7"/>
        <v>21696</v>
      </c>
      <c r="H50" s="46">
        <f t="shared" si="0"/>
        <v>0.014813044710187724</v>
      </c>
      <c r="I50" s="45">
        <f t="shared" si="1"/>
        <v>11644.59369885741</v>
      </c>
      <c r="J50" s="45"/>
      <c r="K50" s="45">
        <v>2964</v>
      </c>
      <c r="L50" s="45">
        <v>12354</v>
      </c>
      <c r="M50" s="45">
        <v>439</v>
      </c>
      <c r="N50" s="45">
        <f t="shared" si="6"/>
        <v>8554</v>
      </c>
      <c r="O50" s="45">
        <f t="shared" si="8"/>
        <v>24311</v>
      </c>
      <c r="P50" s="46">
        <f t="shared" si="2"/>
        <v>0.015684020311615955</v>
      </c>
      <c r="Q50" s="45">
        <f t="shared" si="3"/>
        <v>12229.379577677866</v>
      </c>
      <c r="R50" s="45"/>
      <c r="S50" s="45">
        <f t="shared" si="4"/>
        <v>11936.986638267637</v>
      </c>
      <c r="T50" s="45">
        <v>8554</v>
      </c>
      <c r="U50" s="25">
        <f t="shared" si="5"/>
        <v>0.7165962616207975</v>
      </c>
      <c r="V50" s="4"/>
      <c r="W50" s="4"/>
    </row>
    <row r="51" spans="1:23" ht="12.75">
      <c r="A51" s="23">
        <v>32</v>
      </c>
      <c r="B51" s="23" t="s">
        <v>71</v>
      </c>
      <c r="C51" s="45">
        <v>2056</v>
      </c>
      <c r="D51" s="45">
        <v>27309</v>
      </c>
      <c r="E51" s="45">
        <v>2424</v>
      </c>
      <c r="F51" s="45">
        <v>5221</v>
      </c>
      <c r="G51" s="45">
        <f t="shared" si="7"/>
        <v>37010</v>
      </c>
      <c r="H51" s="46">
        <f t="shared" si="0"/>
        <v>0.025268749295909276</v>
      </c>
      <c r="I51" s="45">
        <f t="shared" si="1"/>
        <v>19863.864896511466</v>
      </c>
      <c r="J51" s="45"/>
      <c r="K51" s="45">
        <v>2487</v>
      </c>
      <c r="L51" s="45">
        <v>26539</v>
      </c>
      <c r="M51" s="45">
        <v>2444</v>
      </c>
      <c r="N51" s="45">
        <f t="shared" si="6"/>
        <v>5492</v>
      </c>
      <c r="O51" s="45">
        <f t="shared" si="8"/>
        <v>36962</v>
      </c>
      <c r="P51" s="46">
        <f t="shared" si="2"/>
        <v>0.02384569778116692</v>
      </c>
      <c r="Q51" s="45">
        <f t="shared" si="3"/>
        <v>18593.325159398188</v>
      </c>
      <c r="R51" s="45"/>
      <c r="S51" s="45">
        <f t="shared" si="4"/>
        <v>19228.595027954827</v>
      </c>
      <c r="T51" s="45">
        <v>5492</v>
      </c>
      <c r="U51" s="25">
        <f t="shared" si="5"/>
        <v>0.28561629136271505</v>
      </c>
      <c r="V51" s="4"/>
      <c r="W51" s="4"/>
    </row>
    <row r="52" spans="1:23" ht="12.75">
      <c r="A52" s="23">
        <v>33</v>
      </c>
      <c r="B52" s="23" t="s">
        <v>72</v>
      </c>
      <c r="C52" s="45">
        <v>89</v>
      </c>
      <c r="D52" s="45">
        <v>409</v>
      </c>
      <c r="E52" s="45">
        <v>17</v>
      </c>
      <c r="F52" s="45">
        <v>190</v>
      </c>
      <c r="G52" s="45">
        <f t="shared" si="7"/>
        <v>705</v>
      </c>
      <c r="H52" s="46">
        <f t="shared" si="0"/>
        <v>0.00048134202252407565</v>
      </c>
      <c r="I52" s="45">
        <f t="shared" si="1"/>
        <v>378.38488927426596</v>
      </c>
      <c r="J52" s="45"/>
      <c r="K52" s="45">
        <v>152</v>
      </c>
      <c r="L52" s="45">
        <v>467</v>
      </c>
      <c r="M52" s="45">
        <v>19</v>
      </c>
      <c r="N52" s="45">
        <f t="shared" si="6"/>
        <v>280</v>
      </c>
      <c r="O52" s="45">
        <f t="shared" si="8"/>
        <v>918</v>
      </c>
      <c r="P52" s="46">
        <f t="shared" si="2"/>
        <v>0.0005922393421111204</v>
      </c>
      <c r="Q52" s="45">
        <f t="shared" si="3"/>
        <v>461.78974342101446</v>
      </c>
      <c r="R52" s="45"/>
      <c r="S52" s="45">
        <f t="shared" si="4"/>
        <v>420.08731634764024</v>
      </c>
      <c r="T52" s="45">
        <v>280</v>
      </c>
      <c r="U52" s="25">
        <f t="shared" si="5"/>
        <v>0.6665280980973204</v>
      </c>
      <c r="V52" s="4"/>
      <c r="W52" s="4"/>
    </row>
    <row r="53" spans="1:23" ht="12.75">
      <c r="A53" s="23">
        <v>34</v>
      </c>
      <c r="B53" s="23" t="s">
        <v>73</v>
      </c>
      <c r="C53" s="45">
        <v>603</v>
      </c>
      <c r="D53" s="45">
        <v>-208</v>
      </c>
      <c r="E53" s="45">
        <v>40</v>
      </c>
      <c r="F53" s="45">
        <v>786</v>
      </c>
      <c r="G53" s="45">
        <f t="shared" si="7"/>
        <v>1221</v>
      </c>
      <c r="H53" s="46">
        <f t="shared" si="0"/>
        <v>0.0008336434177331863</v>
      </c>
      <c r="I53" s="45">
        <f t="shared" si="1"/>
        <v>655.3304252537287</v>
      </c>
      <c r="J53" s="45"/>
      <c r="K53" s="45">
        <v>698</v>
      </c>
      <c r="L53" s="45">
        <v>-98</v>
      </c>
      <c r="M53" s="45">
        <v>103</v>
      </c>
      <c r="N53" s="45">
        <f t="shared" si="6"/>
        <v>1145</v>
      </c>
      <c r="O53" s="45">
        <f t="shared" si="8"/>
        <v>1848</v>
      </c>
      <c r="P53" s="46">
        <f t="shared" si="2"/>
        <v>0.0011922203749687914</v>
      </c>
      <c r="Q53" s="45">
        <f t="shared" si="3"/>
        <v>929.6159540762906</v>
      </c>
      <c r="R53" s="45"/>
      <c r="S53" s="45">
        <f t="shared" si="4"/>
        <v>792.4731896650096</v>
      </c>
      <c r="T53" s="45">
        <v>1145</v>
      </c>
      <c r="U53" s="25">
        <f t="shared" si="5"/>
        <v>1.4448438318575911</v>
      </c>
      <c r="V53" s="4"/>
      <c r="W53" s="4"/>
    </row>
    <row r="54" spans="1:23" ht="12.75">
      <c r="A54" s="23">
        <v>35</v>
      </c>
      <c r="B54" s="23" t="s">
        <v>17</v>
      </c>
      <c r="C54" s="45">
        <f>(SUM(C11:C53))-C15-C16-C22-C23-C30-C31-C32-C34-C35-C39-C40</f>
        <v>255667</v>
      </c>
      <c r="D54" s="45">
        <f aca="true" t="shared" si="9" ref="D54:I54">(SUM(D11:D53))-D15-D16-D22-D23-D30-D31-D32-D34-D35-D39-D40</f>
        <v>545103</v>
      </c>
      <c r="E54" s="45">
        <f t="shared" si="9"/>
        <v>113976</v>
      </c>
      <c r="F54" s="45">
        <f t="shared" si="9"/>
        <v>549909</v>
      </c>
      <c r="G54" s="45">
        <f t="shared" si="9"/>
        <v>1464655</v>
      </c>
      <c r="H54" s="46">
        <f t="shared" si="9"/>
        <v>0.9999999999999998</v>
      </c>
      <c r="I54" s="45">
        <f t="shared" si="9"/>
        <v>786104.0000000002</v>
      </c>
      <c r="J54" s="45"/>
      <c r="K54" s="45">
        <f>(SUM(K11:K53))-K15-K16-K22-K23-K30-K31-K32-K34-K35-K39-K40</f>
        <v>274100.99999999994</v>
      </c>
      <c r="L54" s="45">
        <f>(SUM(L11:L53))-L15-L16-L22-L23-L30-L31-L32-L34-L35-L39-L40</f>
        <v>557101</v>
      </c>
      <c r="M54" s="45">
        <f>(SUM(M11:M53))-M15-M16-M22-M23-M30-M31-M32-M34-M35-M39-M40</f>
        <v>115448</v>
      </c>
      <c r="N54" s="45">
        <f>(SUM(N11:N53))-N15-N16-N22-N23-N30-N31-N32-N34-N35-N39-N40</f>
        <v>603399</v>
      </c>
      <c r="O54" s="45">
        <f>(SUM(O11:O53))-O15-O16-O22-O23-O30-O31-O32-O34-O35-O39-O40</f>
        <v>1550049</v>
      </c>
      <c r="P54" s="46">
        <f t="shared" si="2"/>
        <v>1</v>
      </c>
      <c r="Q54" s="45">
        <f t="shared" si="3"/>
        <v>779735</v>
      </c>
      <c r="R54" s="45"/>
      <c r="S54" s="45">
        <f>(SUM(S11:S53))-S15-S16-S22-S23-S30-S31-S32-S34-S35-S39-S40</f>
        <v>782919.4999999999</v>
      </c>
      <c r="T54" s="45">
        <f>(SUM(T11:T53))-T15-T16-T22-T23-T30-T31-T32-T34-T35-T39-T40</f>
        <v>603399</v>
      </c>
      <c r="U54" s="25">
        <f t="shared" si="5"/>
        <v>0.7707037568996559</v>
      </c>
      <c r="V54" s="4"/>
      <c r="W54" s="4"/>
    </row>
    <row r="55" spans="1:23" ht="12.75" customHeight="1">
      <c r="A55" s="27"/>
      <c r="B55" s="28"/>
      <c r="C55" s="28"/>
      <c r="D55" s="28"/>
      <c r="E55" s="24"/>
      <c r="F55" s="24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4"/>
      <c r="U55" s="24"/>
      <c r="V55" s="2"/>
      <c r="W55" s="2"/>
    </row>
    <row r="56" spans="1:23" ht="12.75">
      <c r="A56" s="27"/>
      <c r="B56" s="28" t="s">
        <v>36</v>
      </c>
      <c r="C56" s="28"/>
      <c r="D56" s="28"/>
      <c r="E56" s="24"/>
      <c r="F56" s="24"/>
      <c r="G56" s="28"/>
      <c r="H56" s="28"/>
      <c r="I56" s="24">
        <v>786104</v>
      </c>
      <c r="J56" s="29"/>
      <c r="K56" s="28"/>
      <c r="L56" s="28"/>
      <c r="M56" s="28"/>
      <c r="N56" s="28"/>
      <c r="O56" s="28"/>
      <c r="P56" s="28"/>
      <c r="Q56" s="24">
        <v>779735</v>
      </c>
      <c r="R56" s="29"/>
      <c r="S56" s="28"/>
      <c r="T56" s="30"/>
      <c r="U56" s="31" t="s">
        <v>79</v>
      </c>
      <c r="V56" s="6"/>
      <c r="W56" s="6"/>
    </row>
    <row r="57" spans="2:23" ht="12.75">
      <c r="B57" s="1"/>
      <c r="C57" s="1"/>
      <c r="D57" s="1"/>
      <c r="E57" s="2"/>
      <c r="F57" s="2"/>
      <c r="G57" s="1"/>
      <c r="H57" s="1"/>
      <c r="I57" s="2"/>
      <c r="J57" s="5"/>
      <c r="K57" s="1"/>
      <c r="L57" s="1"/>
      <c r="M57" s="1"/>
      <c r="N57" s="1"/>
      <c r="O57" s="1"/>
      <c r="P57" s="1"/>
      <c r="Q57" s="2"/>
      <c r="R57" s="5"/>
      <c r="S57" s="1"/>
      <c r="T57" s="6"/>
      <c r="U57" s="6"/>
      <c r="V57" s="6"/>
      <c r="W57" s="6"/>
    </row>
    <row r="58" spans="2:23" ht="15.75">
      <c r="B58" s="10"/>
      <c r="C58" s="1"/>
      <c r="D58" s="1"/>
      <c r="E58" s="2"/>
      <c r="F58" s="2"/>
      <c r="G58" s="1"/>
      <c r="H58" s="1"/>
      <c r="I58" s="2"/>
      <c r="J58" s="5"/>
      <c r="K58" s="1"/>
      <c r="L58" s="1"/>
      <c r="M58" s="1"/>
      <c r="N58" s="1"/>
      <c r="O58" s="1"/>
      <c r="P58" s="1"/>
      <c r="Q58" s="2"/>
      <c r="R58" s="5"/>
      <c r="S58" s="1"/>
      <c r="T58" s="6"/>
      <c r="U58" s="6"/>
      <c r="V58" s="6"/>
      <c r="W58" s="6"/>
    </row>
    <row r="59" spans="2:23" ht="12.75">
      <c r="B59" s="1"/>
      <c r="C59" s="1"/>
      <c r="D59" s="1"/>
      <c r="E59" s="2"/>
      <c r="F59" s="2"/>
      <c r="G59" s="1"/>
      <c r="H59" s="1"/>
      <c r="I59" s="2"/>
      <c r="J59" s="5"/>
      <c r="K59" s="1"/>
      <c r="L59" s="1"/>
      <c r="M59" s="1"/>
      <c r="N59" s="1"/>
      <c r="O59" s="1"/>
      <c r="P59" s="1"/>
      <c r="Q59" s="2"/>
      <c r="R59" s="5"/>
      <c r="S59" s="1"/>
      <c r="T59" s="6"/>
      <c r="U59" s="6"/>
      <c r="V59" s="6"/>
      <c r="W59" s="6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600" verticalDpi="600" orientation="landscape" scale="75" r:id="rId1"/>
  <headerFooter alignWithMargins="0">
    <oddFooter>&amp;L&amp;"Verdana,Regular"California Department of Insurance&amp;C&amp;"Verdana,Regular"September 13, 2019&amp;R&amp;"Verdana,Regular"Rate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2.7109375" style="0" customWidth="1"/>
    <col min="3" max="3" width="9.28125" style="0" customWidth="1"/>
    <col min="4" max="4" width="2.7109375" style="0" customWidth="1"/>
    <col min="5" max="5" width="12.7109375" style="0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8" ht="12.7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27"/>
      <c r="R1" s="27"/>
    </row>
    <row r="2" spans="1:18" ht="12.7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7"/>
      <c r="Q2" s="27"/>
      <c r="R2" s="27"/>
    </row>
    <row r="3" spans="1:18" ht="12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7"/>
      <c r="Q3" s="27"/>
      <c r="R3" s="27"/>
    </row>
    <row r="4" spans="1:18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7"/>
      <c r="Q4" s="27"/>
      <c r="R4" s="27"/>
    </row>
    <row r="5" spans="1:18" ht="12.75">
      <c r="A5" s="41"/>
      <c r="B5" s="41">
        <v>2017</v>
      </c>
      <c r="C5" s="41"/>
      <c r="D5" s="41"/>
      <c r="E5" s="41">
        <f>B5</f>
        <v>2017</v>
      </c>
      <c r="F5" s="41"/>
      <c r="G5" s="41"/>
      <c r="H5" s="41">
        <f>B5</f>
        <v>2017</v>
      </c>
      <c r="I5" s="41"/>
      <c r="J5" s="41"/>
      <c r="K5" s="41">
        <f>B5</f>
        <v>2017</v>
      </c>
      <c r="L5" s="41"/>
      <c r="M5" s="41"/>
      <c r="N5" s="41">
        <f>B5</f>
        <v>2017</v>
      </c>
      <c r="O5" s="41"/>
      <c r="P5" s="27"/>
      <c r="Q5" s="27"/>
      <c r="R5" s="27"/>
    </row>
    <row r="6" spans="1:18" ht="12.75">
      <c r="A6" s="41"/>
      <c r="B6" s="42" t="s">
        <v>83</v>
      </c>
      <c r="C6" s="42"/>
      <c r="D6" s="41"/>
      <c r="E6" s="42" t="s">
        <v>83</v>
      </c>
      <c r="F6" s="41"/>
      <c r="G6" s="41"/>
      <c r="H6" s="42" t="s">
        <v>83</v>
      </c>
      <c r="I6" s="41"/>
      <c r="J6" s="41"/>
      <c r="K6" s="42" t="s">
        <v>83</v>
      </c>
      <c r="L6" s="41"/>
      <c r="M6" s="41"/>
      <c r="N6" s="42" t="s">
        <v>83</v>
      </c>
      <c r="O6" s="41"/>
      <c r="P6" s="27"/>
      <c r="Q6" s="27"/>
      <c r="R6" s="27"/>
    </row>
    <row r="7" spans="1:18" ht="12.75">
      <c r="A7" s="41"/>
      <c r="B7" s="42" t="s">
        <v>84</v>
      </c>
      <c r="C7" s="42"/>
      <c r="D7" s="41"/>
      <c r="E7" s="42" t="s">
        <v>75</v>
      </c>
      <c r="F7" s="41"/>
      <c r="G7" s="41"/>
      <c r="H7" s="42" t="s">
        <v>85</v>
      </c>
      <c r="I7" s="41"/>
      <c r="J7" s="41"/>
      <c r="K7" s="42" t="s">
        <v>31</v>
      </c>
      <c r="L7" s="41"/>
      <c r="M7" s="41"/>
      <c r="N7" s="42" t="s">
        <v>86</v>
      </c>
      <c r="O7" s="41"/>
      <c r="P7" s="27"/>
      <c r="Q7" s="27"/>
      <c r="R7" s="27"/>
    </row>
    <row r="8" spans="1:18" ht="12.75">
      <c r="A8" s="41" t="s">
        <v>87</v>
      </c>
      <c r="B8" s="42" t="s">
        <v>88</v>
      </c>
      <c r="C8" s="42" t="s">
        <v>89</v>
      </c>
      <c r="D8" s="41"/>
      <c r="E8" s="42" t="s">
        <v>88</v>
      </c>
      <c r="F8" s="42" t="s">
        <v>89</v>
      </c>
      <c r="G8" s="41"/>
      <c r="H8" s="42" t="s">
        <v>88</v>
      </c>
      <c r="I8" s="42" t="s">
        <v>89</v>
      </c>
      <c r="J8" s="41"/>
      <c r="K8" s="42" t="s">
        <v>23</v>
      </c>
      <c r="L8" s="42" t="s">
        <v>89</v>
      </c>
      <c r="M8" s="41"/>
      <c r="N8" s="42" t="s">
        <v>23</v>
      </c>
      <c r="O8" s="42" t="s">
        <v>89</v>
      </c>
      <c r="P8" s="27"/>
      <c r="Q8" s="27"/>
      <c r="R8" s="27"/>
    </row>
    <row r="9" spans="1:18" ht="12.75">
      <c r="A9" s="41" t="s">
        <v>90</v>
      </c>
      <c r="B9" s="43">
        <v>25771660</v>
      </c>
      <c r="C9" s="44">
        <f>B9/B11</f>
        <v>0.6306894675549524</v>
      </c>
      <c r="D9" s="41"/>
      <c r="E9" s="43">
        <v>25455330</v>
      </c>
      <c r="F9" s="44">
        <f>E9/E11</f>
        <v>0.6291618715992054</v>
      </c>
      <c r="G9" s="41"/>
      <c r="H9" s="43">
        <v>12360725</v>
      </c>
      <c r="I9" s="44">
        <f>H9/H11</f>
        <v>0.6398089154006379</v>
      </c>
      <c r="J9" s="41"/>
      <c r="K9" s="43">
        <v>13519474</v>
      </c>
      <c r="L9" s="44">
        <f>K9/K11</f>
        <v>0.3639300101982432</v>
      </c>
      <c r="M9" s="41"/>
      <c r="N9" s="43">
        <v>924936</v>
      </c>
      <c r="O9" s="44">
        <f>N9/N11</f>
        <v>0.0996745750174739</v>
      </c>
      <c r="P9" s="27"/>
      <c r="Q9" s="27"/>
      <c r="R9" s="27"/>
    </row>
    <row r="10" spans="1:18" ht="12.75">
      <c r="A10" s="41" t="s">
        <v>91</v>
      </c>
      <c r="B10" s="43">
        <v>15091017</v>
      </c>
      <c r="C10" s="44">
        <f>B10/B11</f>
        <v>0.3693105324450476</v>
      </c>
      <c r="D10" s="41"/>
      <c r="E10" s="43">
        <v>15003781</v>
      </c>
      <c r="F10" s="44">
        <f>E10/E11</f>
        <v>0.37083812840079455</v>
      </c>
      <c r="G10" s="41"/>
      <c r="H10" s="43">
        <v>6958676</v>
      </c>
      <c r="I10" s="44">
        <f>H10/H11</f>
        <v>0.36019108459936205</v>
      </c>
      <c r="J10" s="41"/>
      <c r="K10" s="43">
        <v>23629081</v>
      </c>
      <c r="L10" s="44">
        <f>K10/K11</f>
        <v>0.6360699898017568</v>
      </c>
      <c r="M10" s="41"/>
      <c r="N10" s="43">
        <v>8354622</v>
      </c>
      <c r="O10" s="44">
        <f>N10/N11</f>
        <v>0.9003254249825261</v>
      </c>
      <c r="P10" s="27"/>
      <c r="Q10" s="27"/>
      <c r="R10" s="27"/>
    </row>
    <row r="11" spans="1:18" ht="12.75">
      <c r="A11" s="41" t="s">
        <v>92</v>
      </c>
      <c r="B11" s="43">
        <f>B9+B10</f>
        <v>40862677</v>
      </c>
      <c r="C11" s="44">
        <f>C9+C10</f>
        <v>1</v>
      </c>
      <c r="D11" s="41"/>
      <c r="E11" s="43">
        <f>E9+E10</f>
        <v>40459111</v>
      </c>
      <c r="F11" s="44">
        <f>F9+F10</f>
        <v>1</v>
      </c>
      <c r="G11" s="41"/>
      <c r="H11" s="43">
        <f>H9+H10</f>
        <v>19319401</v>
      </c>
      <c r="I11" s="44">
        <f>I9+I10</f>
        <v>1</v>
      </c>
      <c r="J11" s="41"/>
      <c r="K11" s="43">
        <f>K9+K10</f>
        <v>37148555</v>
      </c>
      <c r="L11" s="44">
        <f>L9+L10</f>
        <v>1</v>
      </c>
      <c r="M11" s="41"/>
      <c r="N11" s="43">
        <f>N9+N10</f>
        <v>9279558</v>
      </c>
      <c r="O11" s="44">
        <f>O9+O10</f>
        <v>1</v>
      </c>
      <c r="P11" s="27"/>
      <c r="Q11" s="27"/>
      <c r="R11" s="27"/>
    </row>
    <row r="12" spans="1:18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>
      <c r="A13" s="41" t="s">
        <v>94</v>
      </c>
      <c r="B13" s="43">
        <v>92733404</v>
      </c>
      <c r="C13" s="44">
        <f>B13/B15</f>
        <v>0.9137912335744591</v>
      </c>
      <c r="D13" s="41"/>
      <c r="E13" s="43">
        <v>90680102</v>
      </c>
      <c r="F13" s="44">
        <f>E13/E15</f>
        <v>0.9148426146608348</v>
      </c>
      <c r="G13" s="41"/>
      <c r="H13" s="43">
        <v>29770899</v>
      </c>
      <c r="I13" s="44">
        <f>H13/H15</f>
        <v>0.8876133819553083</v>
      </c>
      <c r="J13" s="41"/>
      <c r="K13" s="43">
        <v>4325593</v>
      </c>
      <c r="L13" s="44">
        <f>K13/K15</f>
        <v>0.794227009086731</v>
      </c>
      <c r="M13" s="41"/>
      <c r="N13" s="43">
        <v>249735</v>
      </c>
      <c r="O13" s="44">
        <f>N13/N15</f>
        <v>0.6028227558439301</v>
      </c>
      <c r="P13" s="27"/>
      <c r="Q13" s="27"/>
      <c r="R13" s="27"/>
    </row>
    <row r="14" spans="1:18" ht="12.75">
      <c r="A14" s="41" t="s">
        <v>95</v>
      </c>
      <c r="B14" s="43">
        <v>8748642</v>
      </c>
      <c r="C14" s="44">
        <f>B14/B15</f>
        <v>0.08620876642554093</v>
      </c>
      <c r="D14" s="41"/>
      <c r="E14" s="43">
        <v>8440884</v>
      </c>
      <c r="F14" s="44">
        <f>E14/E15</f>
        <v>0.08515738533916521</v>
      </c>
      <c r="G14" s="41"/>
      <c r="H14" s="43">
        <v>3769491</v>
      </c>
      <c r="I14" s="44">
        <f>H14/H15</f>
        <v>0.11238661804469179</v>
      </c>
      <c r="J14" s="41"/>
      <c r="K14" s="43">
        <v>1120700</v>
      </c>
      <c r="L14" s="44">
        <f>K14/K15</f>
        <v>0.2057729909132689</v>
      </c>
      <c r="M14" s="41"/>
      <c r="N14" s="43">
        <v>164541</v>
      </c>
      <c r="O14" s="44">
        <f>N14/N15</f>
        <v>0.39717724415606986</v>
      </c>
      <c r="P14" s="27"/>
      <c r="Q14" s="27"/>
      <c r="R14" s="27"/>
    </row>
    <row r="15" spans="1:18" ht="12.75">
      <c r="A15" s="41" t="s">
        <v>93</v>
      </c>
      <c r="B15" s="43">
        <f>B13+B14</f>
        <v>101482046</v>
      </c>
      <c r="C15" s="44">
        <f>C13+C14</f>
        <v>1</v>
      </c>
      <c r="D15" s="41"/>
      <c r="E15" s="43">
        <f>E13+E14</f>
        <v>99120986</v>
      </c>
      <c r="F15" s="44">
        <f>F13+F14</f>
        <v>1</v>
      </c>
      <c r="G15" s="41"/>
      <c r="H15" s="43">
        <f>H13+H14</f>
        <v>33540390</v>
      </c>
      <c r="I15" s="44">
        <f>I13+I14</f>
        <v>1</v>
      </c>
      <c r="J15" s="41"/>
      <c r="K15" s="43">
        <f>K13+K14</f>
        <v>5446293</v>
      </c>
      <c r="L15" s="44">
        <f>L13+L14</f>
        <v>1</v>
      </c>
      <c r="M15" s="41"/>
      <c r="N15" s="43">
        <f>N13+N14</f>
        <v>414276</v>
      </c>
      <c r="O15" s="44">
        <f>O13+O14</f>
        <v>1</v>
      </c>
      <c r="P15" s="27"/>
      <c r="Q15" s="27"/>
      <c r="R15" s="27"/>
    </row>
    <row r="16" spans="1:18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27"/>
      <c r="Q16" s="27"/>
      <c r="R16" s="27"/>
    </row>
    <row r="17" spans="1:18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27"/>
      <c r="Q17" s="27"/>
      <c r="R17" s="27"/>
    </row>
    <row r="18" spans="1:18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</row>
    <row r="19" spans="1:18" ht="12.75">
      <c r="A19" s="41" t="s">
        <v>80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7"/>
      <c r="Q19" s="27"/>
      <c r="R19" s="27"/>
    </row>
    <row r="20" spans="1:18" ht="12.75">
      <c r="A20" s="41" t="s">
        <v>81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</row>
    <row r="21" spans="1:18" ht="12.75">
      <c r="A21" s="41" t="s">
        <v>82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</row>
    <row r="22" spans="1:18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7"/>
      <c r="Q22" s="27"/>
      <c r="R22" s="27"/>
    </row>
    <row r="23" spans="1:18" ht="12.75">
      <c r="A23" s="41"/>
      <c r="B23" s="41">
        <f>B5+1</f>
        <v>2018</v>
      </c>
      <c r="C23" s="41"/>
      <c r="D23" s="41"/>
      <c r="E23" s="41">
        <f>B23</f>
        <v>2018</v>
      </c>
      <c r="F23" s="41"/>
      <c r="G23" s="41"/>
      <c r="H23" s="41">
        <f>B23</f>
        <v>2018</v>
      </c>
      <c r="I23" s="41"/>
      <c r="J23" s="41"/>
      <c r="K23" s="41">
        <f>B23</f>
        <v>2018</v>
      </c>
      <c r="L23" s="41"/>
      <c r="M23" s="41"/>
      <c r="N23" s="41">
        <f>B23</f>
        <v>2018</v>
      </c>
      <c r="O23" s="41"/>
      <c r="P23" s="27"/>
      <c r="Q23" s="27"/>
      <c r="R23" s="27"/>
    </row>
    <row r="24" spans="1:18" ht="12.75">
      <c r="A24" s="41"/>
      <c r="B24" s="42" t="s">
        <v>83</v>
      </c>
      <c r="C24" s="42"/>
      <c r="D24" s="41"/>
      <c r="E24" s="42" t="s">
        <v>83</v>
      </c>
      <c r="F24" s="41"/>
      <c r="G24" s="41"/>
      <c r="H24" s="42" t="s">
        <v>83</v>
      </c>
      <c r="I24" s="41"/>
      <c r="J24" s="41"/>
      <c r="K24" s="42" t="s">
        <v>83</v>
      </c>
      <c r="L24" s="41"/>
      <c r="M24" s="41"/>
      <c r="N24" s="42" t="s">
        <v>83</v>
      </c>
      <c r="O24" s="41"/>
      <c r="P24" s="27"/>
      <c r="Q24" s="27"/>
      <c r="R24" s="27"/>
    </row>
    <row r="25" spans="1:18" ht="12.75">
      <c r="A25" s="41"/>
      <c r="B25" s="42" t="s">
        <v>84</v>
      </c>
      <c r="C25" s="42"/>
      <c r="D25" s="41"/>
      <c r="E25" s="42" t="s">
        <v>75</v>
      </c>
      <c r="F25" s="41"/>
      <c r="G25" s="41"/>
      <c r="H25" s="42" t="s">
        <v>85</v>
      </c>
      <c r="I25" s="41"/>
      <c r="J25" s="41"/>
      <c r="K25" s="42" t="s">
        <v>31</v>
      </c>
      <c r="L25" s="41"/>
      <c r="M25" s="41"/>
      <c r="N25" s="42" t="s">
        <v>86</v>
      </c>
      <c r="O25" s="41"/>
      <c r="P25" s="27"/>
      <c r="Q25" s="27"/>
      <c r="R25" s="27"/>
    </row>
    <row r="26" spans="1:18" ht="12.75">
      <c r="A26" s="41" t="s">
        <v>87</v>
      </c>
      <c r="B26" s="42" t="s">
        <v>88</v>
      </c>
      <c r="C26" s="42" t="s">
        <v>89</v>
      </c>
      <c r="D26" s="41"/>
      <c r="E26" s="42" t="s">
        <v>88</v>
      </c>
      <c r="F26" s="42" t="s">
        <v>89</v>
      </c>
      <c r="G26" s="41"/>
      <c r="H26" s="42" t="s">
        <v>88</v>
      </c>
      <c r="I26" s="42" t="s">
        <v>89</v>
      </c>
      <c r="J26" s="41"/>
      <c r="K26" s="42" t="s">
        <v>23</v>
      </c>
      <c r="L26" s="42" t="s">
        <v>89</v>
      </c>
      <c r="M26" s="41"/>
      <c r="N26" s="42" t="s">
        <v>23</v>
      </c>
      <c r="O26" s="42" t="s">
        <v>89</v>
      </c>
      <c r="P26" s="27"/>
      <c r="Q26" s="27"/>
      <c r="R26" s="27"/>
    </row>
    <row r="27" spans="1:18" ht="12.75">
      <c r="A27" s="41" t="s">
        <v>90</v>
      </c>
      <c r="B27" s="43">
        <v>26469599</v>
      </c>
      <c r="C27" s="44">
        <f>B27/B29</f>
        <v>0.6302448589562306</v>
      </c>
      <c r="D27" s="41"/>
      <c r="E27" s="43">
        <v>26003945</v>
      </c>
      <c r="F27" s="44">
        <f>E27/E29</f>
        <v>0.6289296090740968</v>
      </c>
      <c r="G27" s="41"/>
      <c r="H27" s="43">
        <v>12768231</v>
      </c>
      <c r="I27" s="44">
        <f>H27/H29</f>
        <v>0.6409610366192567</v>
      </c>
      <c r="J27" s="41"/>
      <c r="K27" s="43">
        <v>12761888</v>
      </c>
      <c r="L27" s="44">
        <f>K27/K29</f>
        <v>0.3430764826937606</v>
      </c>
      <c r="M27" s="41"/>
      <c r="N27" s="43">
        <v>924769</v>
      </c>
      <c r="O27" s="44">
        <f>N27/N29</f>
        <v>0.09741216047463896</v>
      </c>
      <c r="P27" s="27"/>
      <c r="Q27" s="27"/>
      <c r="R27" s="27"/>
    </row>
    <row r="28" spans="1:18" ht="12.75">
      <c r="A28" s="41" t="s">
        <v>91</v>
      </c>
      <c r="B28" s="43">
        <v>15529314</v>
      </c>
      <c r="C28" s="44">
        <f>B28/B29</f>
        <v>0.3697551410437694</v>
      </c>
      <c r="D28" s="41"/>
      <c r="E28" s="43">
        <v>15342407</v>
      </c>
      <c r="F28" s="44">
        <f>E28/E29</f>
        <v>0.3710703909259032</v>
      </c>
      <c r="G28" s="41"/>
      <c r="H28" s="43">
        <v>7152217</v>
      </c>
      <c r="I28" s="44">
        <f>H28/H29</f>
        <v>0.35903896338074326</v>
      </c>
      <c r="J28" s="41"/>
      <c r="K28" s="43">
        <v>24436488</v>
      </c>
      <c r="L28" s="44">
        <f>K28/K29</f>
        <v>0.6569235173062394</v>
      </c>
      <c r="M28" s="41"/>
      <c r="N28" s="43">
        <v>8568594</v>
      </c>
      <c r="O28" s="44">
        <f>N28/N29</f>
        <v>0.902587839525361</v>
      </c>
      <c r="P28" s="27"/>
      <c r="Q28" s="27"/>
      <c r="R28" s="27"/>
    </row>
    <row r="29" spans="1:18" ht="12.75">
      <c r="A29" s="41" t="s">
        <v>92</v>
      </c>
      <c r="B29" s="43">
        <f>B27+B28</f>
        <v>41998913</v>
      </c>
      <c r="C29" s="44">
        <f>C27+C28</f>
        <v>1</v>
      </c>
      <c r="D29" s="41"/>
      <c r="E29" s="43">
        <f>E27+E28</f>
        <v>41346352</v>
      </c>
      <c r="F29" s="44">
        <f>F27+F28</f>
        <v>1</v>
      </c>
      <c r="G29" s="41"/>
      <c r="H29" s="43">
        <f>H27+H28</f>
        <v>19920448</v>
      </c>
      <c r="I29" s="44">
        <f>I27+I28</f>
        <v>1</v>
      </c>
      <c r="J29" s="41"/>
      <c r="K29" s="43">
        <f>K27+K28</f>
        <v>37198376</v>
      </c>
      <c r="L29" s="44">
        <f>L27+L28</f>
        <v>1</v>
      </c>
      <c r="M29" s="41"/>
      <c r="N29" s="43">
        <f>N27+N28</f>
        <v>9493363</v>
      </c>
      <c r="O29" s="44">
        <f>O27+O28</f>
        <v>1</v>
      </c>
      <c r="P29" s="27"/>
      <c r="Q29" s="27"/>
      <c r="R29" s="27"/>
    </row>
    <row r="30" spans="1:18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41" t="s">
        <v>94</v>
      </c>
      <c r="B31" s="43">
        <v>98438855</v>
      </c>
      <c r="C31" s="44">
        <f>B31/B33</f>
        <v>0.9103093249310177</v>
      </c>
      <c r="D31" s="41"/>
      <c r="E31" s="43">
        <v>96746898</v>
      </c>
      <c r="F31" s="44">
        <f>E31/E33</f>
        <v>0.9121582831195705</v>
      </c>
      <c r="G31" s="41"/>
      <c r="H31" s="43">
        <v>31387163</v>
      </c>
      <c r="I31" s="44">
        <f>H31/H33</f>
        <v>0.8833227521083673</v>
      </c>
      <c r="J31" s="41"/>
      <c r="K31" s="43">
        <v>4131441</v>
      </c>
      <c r="L31" s="44">
        <f>K31/K33</f>
        <v>0.7704236989928499</v>
      </c>
      <c r="M31" s="41"/>
      <c r="N31" s="43">
        <v>249584</v>
      </c>
      <c r="O31" s="44">
        <f>N31/N33</f>
        <v>0.6010885795481913</v>
      </c>
      <c r="P31" s="27"/>
      <c r="Q31" s="27"/>
      <c r="R31" s="27"/>
    </row>
    <row r="32" spans="1:18" ht="12.75">
      <c r="A32" s="41" t="s">
        <v>95</v>
      </c>
      <c r="B32" s="43">
        <v>9698953</v>
      </c>
      <c r="C32" s="44">
        <f>B32/B33</f>
        <v>0.08969067506898235</v>
      </c>
      <c r="D32" s="41"/>
      <c r="E32" s="43">
        <v>9316819</v>
      </c>
      <c r="F32" s="44">
        <f>E32/E33</f>
        <v>0.08784171688042952</v>
      </c>
      <c r="G32" s="41"/>
      <c r="H32" s="43">
        <v>4145900</v>
      </c>
      <c r="I32" s="44">
        <f>H32/H33</f>
        <v>0.11667724789163264</v>
      </c>
      <c r="J32" s="41"/>
      <c r="K32" s="43">
        <v>1231116</v>
      </c>
      <c r="L32" s="44">
        <f>K32/K33</f>
        <v>0.22957630100715012</v>
      </c>
      <c r="M32" s="41"/>
      <c r="N32" s="43">
        <v>165636</v>
      </c>
      <c r="O32" s="44">
        <f>N32/N33</f>
        <v>0.39891142045180866</v>
      </c>
      <c r="P32" s="27"/>
      <c r="Q32" s="27"/>
      <c r="R32" s="27"/>
    </row>
    <row r="33" spans="1:18" ht="12.75">
      <c r="A33" s="41" t="s">
        <v>93</v>
      </c>
      <c r="B33" s="43">
        <f>B31+B32</f>
        <v>108137808</v>
      </c>
      <c r="C33" s="44">
        <f>C31+C32</f>
        <v>1</v>
      </c>
      <c r="D33" s="41"/>
      <c r="E33" s="43">
        <f>E31+E32</f>
        <v>106063717</v>
      </c>
      <c r="F33" s="44">
        <f>F31+F32</f>
        <v>1</v>
      </c>
      <c r="G33" s="41"/>
      <c r="H33" s="43">
        <f>H31+H32</f>
        <v>35533063</v>
      </c>
      <c r="I33" s="44">
        <f>I31+I32</f>
        <v>1</v>
      </c>
      <c r="J33" s="41"/>
      <c r="K33" s="43">
        <f>K31+K32</f>
        <v>5362557</v>
      </c>
      <c r="L33" s="44">
        <f>L31+L32</f>
        <v>1</v>
      </c>
      <c r="M33" s="41"/>
      <c r="N33" s="43">
        <f>N31+N32</f>
        <v>415220</v>
      </c>
      <c r="O33" s="44">
        <f>O31+O32</f>
        <v>1</v>
      </c>
      <c r="P33" s="27"/>
      <c r="Q33" s="27"/>
      <c r="R33" s="27"/>
    </row>
    <row r="34" spans="1:18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&amp;L&amp;"Verdana,Regular"California Department of Insurance&amp;C&amp;"Verdana,Regular"September 13, 2019&amp;R&amp;"Verdana,Regular"Rate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51" t="s">
        <v>109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131</v>
      </c>
      <c r="B2" s="52"/>
      <c r="C2" s="52"/>
      <c r="D2" s="52"/>
      <c r="E2" s="52"/>
      <c r="F2" s="52"/>
      <c r="G2" s="52"/>
      <c r="H2" s="52"/>
      <c r="I2" s="52"/>
    </row>
    <row r="4" spans="1:9" ht="12.75">
      <c r="A4" s="16" t="s">
        <v>115</v>
      </c>
      <c r="C4" s="16" t="s">
        <v>116</v>
      </c>
      <c r="D4" s="15"/>
      <c r="E4" s="14" t="s">
        <v>103</v>
      </c>
      <c r="F4" s="14"/>
      <c r="G4" s="14" t="s">
        <v>104</v>
      </c>
      <c r="H4" s="14"/>
      <c r="I4" s="14" t="s">
        <v>105</v>
      </c>
    </row>
    <row r="5" spans="1:9" ht="12.75">
      <c r="A5" s="16"/>
      <c r="C5" s="16"/>
      <c r="D5" s="15"/>
      <c r="E5" s="14" t="s">
        <v>100</v>
      </c>
      <c r="F5" s="14"/>
      <c r="G5" s="14" t="s">
        <v>100</v>
      </c>
      <c r="H5" s="14"/>
      <c r="I5" s="14"/>
    </row>
    <row r="6" spans="1:9" ht="12.75">
      <c r="A6" s="16"/>
      <c r="C6" s="16" t="s">
        <v>87</v>
      </c>
      <c r="D6" s="15"/>
      <c r="E6" s="14" t="s">
        <v>101</v>
      </c>
      <c r="F6" s="14"/>
      <c r="G6" s="14" t="s">
        <v>101</v>
      </c>
      <c r="H6" s="14"/>
      <c r="I6" s="14"/>
    </row>
    <row r="7" spans="1:9" ht="12.75">
      <c r="A7" s="16" t="s">
        <v>87</v>
      </c>
      <c r="C7" s="16" t="s">
        <v>107</v>
      </c>
      <c r="D7" s="15"/>
      <c r="E7" s="14" t="s">
        <v>110</v>
      </c>
      <c r="F7" s="14"/>
      <c r="G7" s="14" t="s">
        <v>110</v>
      </c>
      <c r="H7" s="14"/>
      <c r="I7" s="14" t="s">
        <v>102</v>
      </c>
    </row>
    <row r="8" spans="1:9" ht="12.75">
      <c r="A8" s="17" t="s">
        <v>113</v>
      </c>
      <c r="C8" s="17" t="s">
        <v>108</v>
      </c>
      <c r="D8" s="15"/>
      <c r="E8" s="22">
        <v>2018</v>
      </c>
      <c r="F8" s="14"/>
      <c r="G8" s="22">
        <v>2017</v>
      </c>
      <c r="H8" s="14"/>
      <c r="I8" s="18" t="s">
        <v>106</v>
      </c>
    </row>
    <row r="9" spans="1:9" ht="12.75">
      <c r="A9" s="16">
        <v>1</v>
      </c>
      <c r="C9" s="16" t="s">
        <v>43</v>
      </c>
      <c r="D9" s="15"/>
      <c r="E9" s="19">
        <f>'Leverage Factors'!U11</f>
        <v>0.8695857931786509</v>
      </c>
      <c r="F9" s="19"/>
      <c r="G9" s="19">
        <v>0.85255271084547</v>
      </c>
      <c r="H9" s="19"/>
      <c r="I9" s="19">
        <f>E9-G9</f>
        <v>0.017033082333180904</v>
      </c>
    </row>
    <row r="10" spans="1:9" ht="12.75">
      <c r="A10" s="16">
        <v>2</v>
      </c>
      <c r="C10" s="16" t="s">
        <v>44</v>
      </c>
      <c r="D10" s="15"/>
      <c r="E10" s="19">
        <f>'Leverage Factors'!U12</f>
        <v>0.9402666442105939</v>
      </c>
      <c r="F10" s="19"/>
      <c r="G10" s="19">
        <v>0.9270137961109507</v>
      </c>
      <c r="H10" s="19"/>
      <c r="I10" s="19">
        <f aca="true" t="shared" si="0" ref="I10:I54">E10-G10</f>
        <v>0.013252848099643222</v>
      </c>
    </row>
    <row r="11" spans="1:9" ht="12.75">
      <c r="A11" s="16">
        <v>3</v>
      </c>
      <c r="C11" s="16" t="s">
        <v>45</v>
      </c>
      <c r="D11" s="15"/>
      <c r="E11" s="19">
        <f>'Leverage Factors'!U13</f>
        <v>1.091632224901455</v>
      </c>
      <c r="F11" s="19"/>
      <c r="G11" s="19">
        <v>1.061191972035937</v>
      </c>
      <c r="H11" s="19"/>
      <c r="I11" s="19">
        <f t="shared" si="0"/>
        <v>0.03044025286551788</v>
      </c>
    </row>
    <row r="12" spans="1:9" ht="12.75">
      <c r="A12" s="16">
        <v>4</v>
      </c>
      <c r="C12" s="16" t="s">
        <v>46</v>
      </c>
      <c r="D12" s="15"/>
      <c r="E12" s="19">
        <f>'Leverage Factors'!U14</f>
        <v>1.0507682073522866</v>
      </c>
      <c r="F12" s="19"/>
      <c r="G12" s="19">
        <v>1.029009809213508</v>
      </c>
      <c r="H12" s="19"/>
      <c r="I12" s="19">
        <f t="shared" si="0"/>
        <v>0.021758398138778556</v>
      </c>
    </row>
    <row r="13" spans="1:9" ht="12.75">
      <c r="A13" s="16">
        <v>5.1</v>
      </c>
      <c r="C13" s="16" t="s">
        <v>96</v>
      </c>
      <c r="D13" s="15"/>
      <c r="E13" s="19">
        <f>'Leverage Factors'!U15</f>
        <v>0.9677793202259766</v>
      </c>
      <c r="F13" s="19"/>
      <c r="G13" s="19">
        <v>0.9401235889975511</v>
      </c>
      <c r="H13" s="19"/>
      <c r="I13" s="19">
        <f t="shared" si="0"/>
        <v>0.027655731228425462</v>
      </c>
    </row>
    <row r="14" spans="1:9" ht="12.75">
      <c r="A14" s="16">
        <v>5.2</v>
      </c>
      <c r="C14" s="16" t="s">
        <v>97</v>
      </c>
      <c r="D14" s="15"/>
      <c r="E14" s="19">
        <f>'Leverage Factors'!U16</f>
        <v>0.5276143847020877</v>
      </c>
      <c r="F14" s="19"/>
      <c r="G14" s="19">
        <v>0.49114403967467307</v>
      </c>
      <c r="H14" s="19"/>
      <c r="I14" s="19">
        <f t="shared" si="0"/>
        <v>0.036470345027414586</v>
      </c>
    </row>
    <row r="15" spans="1:9" ht="12.75">
      <c r="A15" s="16">
        <v>5</v>
      </c>
      <c r="C15" s="16" t="s">
        <v>35</v>
      </c>
      <c r="D15" s="15"/>
      <c r="E15" s="19">
        <f>'Leverage Factors'!U17</f>
        <v>0.739006922637715</v>
      </c>
      <c r="F15" s="19"/>
      <c r="G15" s="19">
        <v>0.702107762056277</v>
      </c>
      <c r="H15" s="19"/>
      <c r="I15" s="19">
        <f t="shared" si="0"/>
        <v>0.03689916058143794</v>
      </c>
    </row>
    <row r="16" spans="1:9" ht="12.75">
      <c r="A16" s="16">
        <v>6</v>
      </c>
      <c r="C16" s="16" t="s">
        <v>47</v>
      </c>
      <c r="D16" s="15"/>
      <c r="E16" s="19">
        <f>'Leverage Factors'!U18</f>
        <v>0.8308176352746254</v>
      </c>
      <c r="F16" s="19"/>
      <c r="G16" s="19">
        <v>0.7054696863733421</v>
      </c>
      <c r="H16" s="19"/>
      <c r="I16" s="19">
        <f t="shared" si="0"/>
        <v>0.1253479489012833</v>
      </c>
    </row>
    <row r="17" spans="1:9" ht="12.75">
      <c r="A17" s="16">
        <v>8</v>
      </c>
      <c r="C17" s="16" t="s">
        <v>48</v>
      </c>
      <c r="D17" s="15"/>
      <c r="E17" s="19">
        <f>'Leverage Factors'!U19</f>
        <v>0.820654540957049</v>
      </c>
      <c r="F17" s="19"/>
      <c r="G17" s="19">
        <v>0.6927682604763556</v>
      </c>
      <c r="H17" s="19"/>
      <c r="I17" s="19">
        <f t="shared" si="0"/>
        <v>0.1278862804806934</v>
      </c>
    </row>
    <row r="18" spans="1:9" ht="12.75">
      <c r="A18" s="16">
        <v>9</v>
      </c>
      <c r="C18" s="16" t="s">
        <v>49</v>
      </c>
      <c r="D18" s="15"/>
      <c r="E18" s="19">
        <f>'Leverage Factors'!U20</f>
        <v>1.197641624624829</v>
      </c>
      <c r="F18" s="19"/>
      <c r="G18" s="19">
        <v>1.1022222207028647</v>
      </c>
      <c r="H18" s="19"/>
      <c r="I18" s="19">
        <f t="shared" si="0"/>
        <v>0.09541940392196424</v>
      </c>
    </row>
    <row r="19" spans="1:9" ht="12.75">
      <c r="A19" s="16">
        <v>10</v>
      </c>
      <c r="C19" s="16" t="s">
        <v>50</v>
      </c>
      <c r="D19" s="15"/>
      <c r="E19" s="19">
        <f>'Leverage Factors'!U21</f>
        <v>0.1720963940260161</v>
      </c>
      <c r="F19" s="19"/>
      <c r="G19" s="19">
        <v>0.1737191172199165</v>
      </c>
      <c r="H19" s="19"/>
      <c r="I19" s="19">
        <f t="shared" si="0"/>
        <v>-0.001622723193900416</v>
      </c>
    </row>
    <row r="20" spans="1:9" ht="12.75">
      <c r="A20" s="16">
        <v>11.1</v>
      </c>
      <c r="C20" s="16" t="s">
        <v>51</v>
      </c>
      <c r="D20" s="15"/>
      <c r="E20" s="19">
        <f>'Leverage Factors'!U22</f>
        <v>0.3095735482965974</v>
      </c>
      <c r="F20" s="19"/>
      <c r="G20" s="19">
        <v>0.2850597489183464</v>
      </c>
      <c r="H20" s="19"/>
      <c r="I20" s="19">
        <f t="shared" si="0"/>
        <v>0.02451379937825099</v>
      </c>
    </row>
    <row r="21" spans="1:9" ht="12.75">
      <c r="A21" s="16">
        <v>11.2</v>
      </c>
      <c r="C21" s="16" t="s">
        <v>52</v>
      </c>
      <c r="D21" s="15"/>
      <c r="E21" s="19">
        <f>'Leverage Factors'!U23</f>
        <v>0.460759549580597</v>
      </c>
      <c r="F21" s="19"/>
      <c r="G21" s="19">
        <v>0.43078009811433654</v>
      </c>
      <c r="H21" s="19"/>
      <c r="I21" s="19">
        <f t="shared" si="0"/>
        <v>0.029979451466260465</v>
      </c>
    </row>
    <row r="22" spans="1:9" ht="12.75">
      <c r="A22" s="16">
        <v>11</v>
      </c>
      <c r="C22" s="16" t="s">
        <v>117</v>
      </c>
      <c r="D22" s="15"/>
      <c r="E22" s="19">
        <f>'Leverage Factors'!U24</f>
        <v>0.40767659952188856</v>
      </c>
      <c r="F22" s="19"/>
      <c r="G22" s="19">
        <v>0.37946582914502897</v>
      </c>
      <c r="H22" s="19"/>
      <c r="I22" s="19">
        <f>E22-G22</f>
        <v>0.028210770376859595</v>
      </c>
    </row>
    <row r="23" spans="1:9" ht="12.75">
      <c r="A23" s="16">
        <v>12</v>
      </c>
      <c r="C23" s="16" t="s">
        <v>53</v>
      </c>
      <c r="D23" s="15"/>
      <c r="E23" s="19">
        <f>'Leverage Factors'!U25</f>
        <v>1</v>
      </c>
      <c r="F23" s="19"/>
      <c r="G23" s="19">
        <v>1</v>
      </c>
      <c r="H23" s="19"/>
      <c r="I23" s="19">
        <f t="shared" si="0"/>
        <v>0</v>
      </c>
    </row>
    <row r="24" spans="1:9" ht="12.75">
      <c r="A24" s="16">
        <v>13</v>
      </c>
      <c r="C24" s="16" t="s">
        <v>54</v>
      </c>
      <c r="D24" s="15"/>
      <c r="E24" s="19">
        <f>'Leverage Factors'!U26</f>
        <v>0.9412394581662814</v>
      </c>
      <c r="F24" s="19"/>
      <c r="G24" s="19">
        <v>0.8995604655976057</v>
      </c>
      <c r="H24" s="19"/>
      <c r="I24" s="19">
        <f t="shared" si="0"/>
        <v>0.04167899256867569</v>
      </c>
    </row>
    <row r="25" spans="1:9" ht="12.75">
      <c r="A25" s="16">
        <v>14</v>
      </c>
      <c r="C25" s="16" t="s">
        <v>55</v>
      </c>
      <c r="D25" s="15"/>
      <c r="E25" s="19">
        <f>'Leverage Factors'!U27</f>
        <v>0.7883913156644899</v>
      </c>
      <c r="F25" s="19"/>
      <c r="G25" s="19">
        <v>0.6749496624662312</v>
      </c>
      <c r="H25" s="19"/>
      <c r="I25" s="19">
        <f t="shared" si="0"/>
        <v>0.11344165319825872</v>
      </c>
    </row>
    <row r="26" spans="1:9" ht="12.75">
      <c r="A26" s="16">
        <v>15</v>
      </c>
      <c r="C26" s="16" t="s">
        <v>56</v>
      </c>
      <c r="D26" s="15"/>
      <c r="E26" s="19">
        <f>'Leverage Factors'!U28</f>
        <v>0.21943028929184252</v>
      </c>
      <c r="F26" s="19"/>
      <c r="G26" s="19">
        <v>0.281529876938427</v>
      </c>
      <c r="H26" s="19"/>
      <c r="I26" s="19">
        <f t="shared" si="0"/>
        <v>-0.06209958764658449</v>
      </c>
    </row>
    <row r="27" spans="1:9" ht="12.75">
      <c r="A27" s="16">
        <v>16</v>
      </c>
      <c r="C27" s="16" t="s">
        <v>57</v>
      </c>
      <c r="D27" s="15"/>
      <c r="E27" s="19">
        <f>'Leverage Factors'!U29</f>
        <v>0.4394659491570464</v>
      </c>
      <c r="F27" s="19"/>
      <c r="G27" s="19">
        <v>0.4045137967963258</v>
      </c>
      <c r="H27" s="19"/>
      <c r="I27" s="19">
        <f t="shared" si="0"/>
        <v>0.03495215236072058</v>
      </c>
    </row>
    <row r="28" spans="1:9" ht="12.75">
      <c r="A28" s="16">
        <v>17.1</v>
      </c>
      <c r="C28" s="16" t="s">
        <v>58</v>
      </c>
      <c r="D28" s="15"/>
      <c r="E28" s="19">
        <f>'Leverage Factors'!U30</f>
        <v>0.48580121113476227</v>
      </c>
      <c r="F28" s="19"/>
      <c r="G28" s="19">
        <v>0.42017448701504323</v>
      </c>
      <c r="H28" s="19"/>
      <c r="I28" s="19">
        <f t="shared" si="0"/>
        <v>0.06562672411971904</v>
      </c>
    </row>
    <row r="29" spans="1:9" ht="12.75">
      <c r="A29" s="16">
        <v>17.2</v>
      </c>
      <c r="C29" s="16" t="s">
        <v>59</v>
      </c>
      <c r="D29" s="15"/>
      <c r="E29" s="19">
        <f>'Leverage Factors'!U31</f>
        <v>0.5415689135786306</v>
      </c>
      <c r="F29" s="19"/>
      <c r="G29" s="19">
        <v>0.4586260744620335</v>
      </c>
      <c r="H29" s="19"/>
      <c r="I29" s="19">
        <f t="shared" si="0"/>
        <v>0.08294283911659706</v>
      </c>
    </row>
    <row r="30" spans="1:9" ht="12.75">
      <c r="A30" s="16">
        <v>17.3</v>
      </c>
      <c r="C30" s="16" t="s">
        <v>127</v>
      </c>
      <c r="D30" s="15"/>
      <c r="E30" s="19">
        <f>'Leverage Factors'!U32</f>
        <v>0.19683806840548632</v>
      </c>
      <c r="F30" s="19"/>
      <c r="G30" s="19">
        <v>0.16461356157821083</v>
      </c>
      <c r="H30" s="19"/>
      <c r="I30" s="19">
        <f t="shared" si="0"/>
        <v>0.032224506827275484</v>
      </c>
    </row>
    <row r="31" spans="1:9" ht="12.75">
      <c r="A31" s="16">
        <v>17</v>
      </c>
      <c r="C31" s="16" t="s">
        <v>118</v>
      </c>
      <c r="D31" s="15"/>
      <c r="E31" s="19">
        <f>'Leverage Factors'!U33</f>
        <v>0.4901148952787736</v>
      </c>
      <c r="F31" s="19"/>
      <c r="G31" s="19">
        <v>0.4189411948266246</v>
      </c>
      <c r="H31" s="19"/>
      <c r="I31" s="19">
        <f>E31-G31</f>
        <v>0.07117370045214899</v>
      </c>
    </row>
    <row r="32" spans="1:9" ht="12.75">
      <c r="A32" s="16">
        <v>18.1</v>
      </c>
      <c r="C32" s="16" t="s">
        <v>60</v>
      </c>
      <c r="D32" s="15"/>
      <c r="E32" s="19">
        <f>'Leverage Factors'!U34</f>
        <v>0.2566174233812197</v>
      </c>
      <c r="F32" s="19"/>
      <c r="G32" s="19">
        <v>0.25225242143613485</v>
      </c>
      <c r="H32" s="19"/>
      <c r="I32" s="19">
        <f t="shared" si="0"/>
        <v>0.004365001945084823</v>
      </c>
    </row>
    <row r="33" spans="1:9" ht="12.75">
      <c r="A33" s="16">
        <v>18.2</v>
      </c>
      <c r="C33" s="16" t="s">
        <v>61</v>
      </c>
      <c r="D33" s="15"/>
      <c r="E33" s="19">
        <f>'Leverage Factors'!U35</f>
        <v>0.4238873756429763</v>
      </c>
      <c r="F33" s="19"/>
      <c r="G33" s="19">
        <v>0.35848267560841435</v>
      </c>
      <c r="H33" s="19"/>
      <c r="I33" s="19">
        <f t="shared" si="0"/>
        <v>0.06540470003456195</v>
      </c>
    </row>
    <row r="34" spans="1:9" ht="12.75">
      <c r="A34" s="16">
        <v>18</v>
      </c>
      <c r="C34" s="16" t="s">
        <v>119</v>
      </c>
      <c r="D34" s="15"/>
      <c r="E34" s="19">
        <f>'Leverage Factors'!U36</f>
        <v>0.27240041997516157</v>
      </c>
      <c r="F34" s="19"/>
      <c r="G34" s="19">
        <v>0.2613909807297766</v>
      </c>
      <c r="H34" s="19"/>
      <c r="I34" s="19">
        <f>E34-G34</f>
        <v>0.011009439245384944</v>
      </c>
    </row>
    <row r="35" spans="1:9" ht="12.75">
      <c r="A35" s="16">
        <v>19.2</v>
      </c>
      <c r="C35" s="16" t="s">
        <v>62</v>
      </c>
      <c r="D35" s="15"/>
      <c r="E35" s="19">
        <f>'Leverage Factors'!U37</f>
        <v>0.8937963946970479</v>
      </c>
      <c r="F35" s="19"/>
      <c r="G35" s="19">
        <v>0.8646616889050005</v>
      </c>
      <c r="H35" s="19"/>
      <c r="I35" s="19">
        <f t="shared" si="0"/>
        <v>0.029134705792047355</v>
      </c>
    </row>
    <row r="36" spans="1:9" ht="12.75">
      <c r="A36" s="16">
        <v>19.4</v>
      </c>
      <c r="C36" s="16" t="s">
        <v>63</v>
      </c>
      <c r="D36" s="15"/>
      <c r="E36" s="19">
        <f>'Leverage Factors'!U38</f>
        <v>0.6961616710925849</v>
      </c>
      <c r="F36" s="19"/>
      <c r="G36" s="19">
        <v>0.6463467732605437</v>
      </c>
      <c r="H36" s="19"/>
      <c r="I36" s="19">
        <f t="shared" si="0"/>
        <v>0.04981489783204118</v>
      </c>
    </row>
    <row r="37" spans="1:9" ht="12.75">
      <c r="A37" s="16">
        <v>21.1</v>
      </c>
      <c r="C37" s="16" t="s">
        <v>98</v>
      </c>
      <c r="D37" s="15"/>
      <c r="E37" s="19">
        <f>'Leverage Factors'!U39</f>
        <v>1.4459330391318757</v>
      </c>
      <c r="F37" s="19"/>
      <c r="G37" s="19">
        <v>1.3932294819105944</v>
      </c>
      <c r="H37" s="19"/>
      <c r="I37" s="19">
        <f t="shared" si="0"/>
        <v>0.05270355722128128</v>
      </c>
    </row>
    <row r="38" spans="1:9" ht="12.75">
      <c r="A38" s="16">
        <v>21.2</v>
      </c>
      <c r="C38" s="16" t="s">
        <v>99</v>
      </c>
      <c r="D38" s="15"/>
      <c r="E38" s="19">
        <f>'Leverage Factors'!U40</f>
        <v>1.19419957663988</v>
      </c>
      <c r="F38" s="19"/>
      <c r="G38" s="19">
        <v>1.1384979285537753</v>
      </c>
      <c r="H38" s="19"/>
      <c r="I38" s="19">
        <f t="shared" si="0"/>
        <v>0.05570164808610478</v>
      </c>
    </row>
    <row r="39" spans="1:9" ht="12.75">
      <c r="A39" s="16">
        <v>21</v>
      </c>
      <c r="C39" s="16" t="s">
        <v>64</v>
      </c>
      <c r="D39" s="15"/>
      <c r="E39" s="19">
        <f>'Leverage Factors'!U41</f>
        <v>1.4196458072444311</v>
      </c>
      <c r="F39" s="19"/>
      <c r="G39" s="19">
        <v>1.3671800338999334</v>
      </c>
      <c r="H39" s="19"/>
      <c r="I39" s="19">
        <f t="shared" si="0"/>
        <v>0.05246577334449776</v>
      </c>
    </row>
    <row r="40" spans="1:9" ht="12.75">
      <c r="A40" s="16">
        <v>22</v>
      </c>
      <c r="C40" s="16" t="s">
        <v>65</v>
      </c>
      <c r="D40" s="15"/>
      <c r="E40" s="19">
        <f>'Leverage Factors'!U42</f>
        <v>0.7011730470991455</v>
      </c>
      <c r="F40" s="19"/>
      <c r="G40" s="19">
        <v>0.5334267832329487</v>
      </c>
      <c r="H40" s="19"/>
      <c r="I40" s="19">
        <f t="shared" si="0"/>
        <v>0.16774626386619684</v>
      </c>
    </row>
    <row r="41" spans="1:9" ht="12.75">
      <c r="A41" s="16">
        <v>23</v>
      </c>
      <c r="C41" s="16" t="s">
        <v>66</v>
      </c>
      <c r="D41" s="15"/>
      <c r="E41" s="19">
        <f>'Leverage Factors'!U43</f>
        <v>0.7388064037242197</v>
      </c>
      <c r="F41" s="19"/>
      <c r="G41" s="19">
        <v>0.627173703579215</v>
      </c>
      <c r="H41" s="19"/>
      <c r="I41" s="19">
        <f t="shared" si="0"/>
        <v>0.1116327001450047</v>
      </c>
    </row>
    <row r="42" spans="1:9" ht="12.75">
      <c r="A42" s="16">
        <v>24</v>
      </c>
      <c r="C42" s="16" t="s">
        <v>67</v>
      </c>
      <c r="D42" s="15"/>
      <c r="E42" s="19">
        <f>'Leverage Factors'!U44</f>
        <v>0.9343960260649904</v>
      </c>
      <c r="F42" s="19"/>
      <c r="G42" s="19">
        <v>0.8499943146562959</v>
      </c>
      <c r="H42" s="19"/>
      <c r="I42" s="19">
        <f t="shared" si="0"/>
        <v>0.08440171140869446</v>
      </c>
    </row>
    <row r="43" spans="1:9" ht="12.75">
      <c r="A43" s="16">
        <v>26</v>
      </c>
      <c r="C43" s="16" t="s">
        <v>68</v>
      </c>
      <c r="D43" s="15"/>
      <c r="E43" s="19">
        <f>'Leverage Factors'!U45</f>
        <v>0.9032613629616669</v>
      </c>
      <c r="F43" s="19"/>
      <c r="G43" s="19">
        <v>0.9098553597201696</v>
      </c>
      <c r="H43" s="19"/>
      <c r="I43" s="19">
        <f t="shared" si="0"/>
        <v>-0.006593996758502696</v>
      </c>
    </row>
    <row r="44" spans="1:9" ht="12.75">
      <c r="A44" s="16">
        <v>27</v>
      </c>
      <c r="C44" s="16" t="s">
        <v>76</v>
      </c>
      <c r="D44" s="15"/>
      <c r="E44" s="19">
        <f>'Leverage Factors'!U46</f>
        <v>1.0752811619002232</v>
      </c>
      <c r="F44" s="19"/>
      <c r="G44" s="19">
        <v>0.906509679188597</v>
      </c>
      <c r="H44" s="19"/>
      <c r="I44" s="19">
        <f t="shared" si="0"/>
        <v>0.16877148271162612</v>
      </c>
    </row>
    <row r="45" spans="1:9" ht="12.75">
      <c r="A45" s="16">
        <v>28</v>
      </c>
      <c r="C45" s="16" t="s">
        <v>74</v>
      </c>
      <c r="D45" s="15"/>
      <c r="E45" s="19">
        <f>'Leverage Factors'!U47</f>
        <v>0.9142325587661427</v>
      </c>
      <c r="F45" s="19"/>
      <c r="G45" s="19">
        <v>0.8307452604272434</v>
      </c>
      <c r="H45" s="19"/>
      <c r="I45" s="19">
        <f t="shared" si="0"/>
        <v>0.08348729833889934</v>
      </c>
    </row>
    <row r="46" spans="1:9" ht="12.75">
      <c r="A46" s="16">
        <v>29</v>
      </c>
      <c r="C46" s="16" t="s">
        <v>69</v>
      </c>
      <c r="D46" s="15"/>
      <c r="E46" s="19">
        <f>'Leverage Factors'!U48</f>
        <v>1.030633061666991</v>
      </c>
      <c r="F46" s="19"/>
      <c r="G46" s="19">
        <v>0.9953391481286369</v>
      </c>
      <c r="H46" s="19"/>
      <c r="I46" s="19">
        <f t="shared" si="0"/>
        <v>0.035293913538354094</v>
      </c>
    </row>
    <row r="47" spans="1:9" ht="12.75">
      <c r="A47" s="16">
        <v>30</v>
      </c>
      <c r="C47" s="16" t="s">
        <v>126</v>
      </c>
      <c r="D47" s="15"/>
      <c r="E47" s="19">
        <f>'Leverage Factors'!U49</f>
        <v>0.5725872177603992</v>
      </c>
      <c r="F47" s="19"/>
      <c r="G47" s="19">
        <v>0.5209114030737604</v>
      </c>
      <c r="H47" s="19"/>
      <c r="I47" s="19">
        <f>E47-G47</f>
        <v>0.051675814686638843</v>
      </c>
    </row>
    <row r="48" spans="1:9" ht="12.75">
      <c r="A48" s="16">
        <v>31</v>
      </c>
      <c r="C48" s="16" t="s">
        <v>70</v>
      </c>
      <c r="D48" s="15"/>
      <c r="E48" s="19">
        <f>'Leverage Factors'!U50</f>
        <v>0.7165962616207975</v>
      </c>
      <c r="F48" s="19"/>
      <c r="G48" s="19">
        <v>0.7167684189474953</v>
      </c>
      <c r="H48" s="19"/>
      <c r="I48" s="19">
        <f t="shared" si="0"/>
        <v>-0.00017215732669784156</v>
      </c>
    </row>
    <row r="49" spans="1:9" ht="12.75">
      <c r="A49" s="16">
        <v>32</v>
      </c>
      <c r="C49" s="16" t="s">
        <v>71</v>
      </c>
      <c r="D49" s="15"/>
      <c r="E49" s="19">
        <f>'Leverage Factors'!U51</f>
        <v>0.28561629136271505</v>
      </c>
      <c r="F49" s="19"/>
      <c r="G49" s="19">
        <v>0.2719094149671552</v>
      </c>
      <c r="H49" s="19"/>
      <c r="I49" s="19">
        <f t="shared" si="0"/>
        <v>0.013706876395559842</v>
      </c>
    </row>
    <row r="50" spans="1:9" ht="12.75">
      <c r="A50" s="16">
        <v>33</v>
      </c>
      <c r="C50" s="16" t="s">
        <v>72</v>
      </c>
      <c r="D50" s="15"/>
      <c r="E50" s="19">
        <f>'Leverage Factors'!U52</f>
        <v>0.6665280980973204</v>
      </c>
      <c r="F50" s="19"/>
      <c r="G50" s="19">
        <v>0.5459000347233678</v>
      </c>
      <c r="H50" s="19"/>
      <c r="I50" s="19">
        <f t="shared" si="0"/>
        <v>0.1206280633739526</v>
      </c>
    </row>
    <row r="51" spans="1:9" ht="12.75">
      <c r="A51" s="16">
        <v>34</v>
      </c>
      <c r="C51" s="16" t="s">
        <v>73</v>
      </c>
      <c r="D51" s="15"/>
      <c r="E51" s="19">
        <f>'Leverage Factors'!U53</f>
        <v>1.4448438318575911</v>
      </c>
      <c r="F51" s="19"/>
      <c r="G51" s="19">
        <v>5.6822145677276765</v>
      </c>
      <c r="H51" s="19"/>
      <c r="I51" s="19">
        <f t="shared" si="0"/>
        <v>-4.237370735870085</v>
      </c>
    </row>
    <row r="52" spans="1:9" ht="12.75">
      <c r="A52" s="17"/>
      <c r="B52" s="17"/>
      <c r="C52" s="17"/>
      <c r="D52" s="20"/>
      <c r="E52" s="21"/>
      <c r="F52" s="21"/>
      <c r="G52" s="21"/>
      <c r="H52" s="21"/>
      <c r="I52" s="21"/>
    </row>
    <row r="53" spans="1:9" ht="12.75">
      <c r="A53" s="16"/>
      <c r="C53" s="16"/>
      <c r="D53" s="15"/>
      <c r="E53" s="19"/>
      <c r="F53" s="19"/>
      <c r="G53" s="19"/>
      <c r="H53" s="19"/>
      <c r="I53" s="19"/>
    </row>
    <row r="54" spans="1:9" ht="12.75">
      <c r="A54" s="16">
        <v>35</v>
      </c>
      <c r="C54" s="16" t="s">
        <v>17</v>
      </c>
      <c r="D54" s="15"/>
      <c r="E54" s="19">
        <f>'Leverage Factors'!U54</f>
        <v>0.7707037568996559</v>
      </c>
      <c r="F54" s="19"/>
      <c r="G54" s="19">
        <v>0.7237854187067632</v>
      </c>
      <c r="H54" s="19"/>
      <c r="I54" s="19">
        <f t="shared" si="0"/>
        <v>0.046918338192892706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13, 2019&amp;R&amp;"Verdana,Regular"Rate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Hirschhorn, William</cp:lastModifiedBy>
  <cp:lastPrinted>2019-09-13T17:04:10Z</cp:lastPrinted>
  <dcterms:created xsi:type="dcterms:W3CDTF">1998-09-25T21:39:53Z</dcterms:created>
  <dcterms:modified xsi:type="dcterms:W3CDTF">2019-09-13T18:16:38Z</dcterms:modified>
  <cp:category/>
  <cp:version/>
  <cp:contentType/>
  <cp:contentStatus/>
</cp:coreProperties>
</file>