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<sst xmlns="http://schemas.openxmlformats.org/spreadsheetml/2006/main" count="245" uniqueCount="132">
  <si>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</si>
  <si>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</si>
  <si>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</si>
  <si>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</si>
  <si>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</si>
  <si>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</si>
  <si>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</si>
  <si>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</si>
  <si>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</si>
  <si>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</si>
  <si>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</si>
  <si>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</si>
  <si>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</si>
  <si>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</si>
  <si>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</si>
  <si>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</si>
  <si>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</si>
  <si>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</si>
  <si>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</si>
  <si>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</si>
  <si>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</si>
  <si>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</si>
  <si>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</si>
  <si>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</si>
  <si>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</si>
  <si>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</si>
  <si>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</si>
  <si>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</si>
  <si>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</si>
  <si>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</si>
  <si>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</si>
  <si>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</si>
  <si>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</si>
  <si>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</si>
  <si>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</si>
  <si>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</si>
  <si>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</si>
  <si>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</si>
  <si>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</si>
  <si>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</si>
  <si>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</si>
  <si>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</si>
  <si>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</si>
  <si>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</si>
  <si>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</si>
  <si>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</si>
  <si>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</si>
  <si>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</si>
  <si>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</si>
  <si>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</si>
  <si>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</si>
  <si>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</si>
  <si>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</si>
  <si>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</si>
  <si>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</si>
  <si>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</si>
  <si>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</si>
  <si>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</si>
  <si>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</si>
  <si>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</si>
  <si>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</si>
  <si>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</si>
  <si>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</si>
  <si>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</si>
  <si>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</si>
  <si>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</si>
  <si>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</si>
  <si>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</si>
  <si>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</si>
  <si>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</si>
  <si>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</si>
  <si>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</si>
  <si>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</si>
  <si>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</si>
  <si>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</si>
  <si>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</si>
  <si>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</si>
  <si>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</si>
  <si>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</si>
  <si>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</si>
  <si>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</si>
  <si>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</si>
  <si>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</si>
  <si>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</si>
  <si>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</si>
  <si>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</si>
  <si>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</si>
  <si>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</si>
  <si>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</si>
  <si>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</si>
  <si>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</si>
  <si>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</si>
  <si>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</si>
  <si>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</si>
  <si>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</si>
  <si>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</si>
  <si>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</si>
  <si>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</si>
  <si>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</si>
  <si>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</si>
  <si>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</si>
  <si>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</si>
  <si>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</si>
  <si>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</si>
  <si>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</si>
  <si>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</si>
  <si>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</si>
  <si>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</si>
  <si>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</si>
  <si>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</si>
  <si>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</si>
  <si>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</si>
  <si>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</si>
  <si>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</si>
  <si>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</si>
  <si>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</si>
  <si>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</si>
  <si>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</si>
  <si>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</si>
  <si>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</si>
  <si>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</si>
  <si>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</si>
  <si>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</si>
  <si>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</si>
  <si>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</si>
  <si>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</si>
  <si>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</si>
  <si>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</si>
  <si>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2012 Allocated Policyholders Surplus</t>
  </si>
  <si>
    <t>Data from the 2014 edition of AM Best's Aggregates &amp; Averages [Rounded to the nearest million]</t>
  </si>
  <si>
    <t>2013 Allocated Policyholders Surplus</t>
  </si>
  <si>
    <t>Comparison of 2013 vs.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</si>
</sst>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0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" fontId="6" fillId="0" borderId="0" xfId="42" applyNumberFormat="1" applyFont="1" applyFill="1" applyAlignment="1" quotePrefix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167" fontId="11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3"/>
      <c r="W1" s="13"/>
    </row>
    <row r="2" spans="1:23" ht="20.25">
      <c r="A2" s="47" t="s">
        <v>129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2"/>
      <c r="W2" s="12"/>
    </row>
    <row r="3" spans="1:23" ht="15">
      <c r="A3" s="49" t="s">
        <v>125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"/>
      <c r="W3" s="2"/>
    </row>
    <row r="4" spans="1:23" ht="20.25">
      <c r="A4" s="28"/>
      <c r="B4" s="29"/>
      <c r="C4" s="48" t="s">
        <v>128</v>
      </c>
      <c r="D4" s="48"/>
      <c r="E4" s="48"/>
      <c r="F4" s="48"/>
      <c r="G4" s="48"/>
      <c r="H4" s="48"/>
      <c r="I4" s="48"/>
      <c r="J4" s="29"/>
      <c r="K4" s="48" t="s">
        <v>130</v>
      </c>
      <c r="L4" s="48"/>
      <c r="M4" s="48"/>
      <c r="N4" s="48"/>
      <c r="O4" s="48"/>
      <c r="P4" s="48"/>
      <c r="Q4" s="48"/>
      <c r="R4" s="29"/>
      <c r="S4" s="29"/>
      <c r="T4" s="33"/>
      <c r="U4" s="34"/>
      <c r="V4" s="8"/>
      <c r="W4" s="8"/>
    </row>
    <row r="5" spans="1:23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4"/>
      <c r="U5" s="24"/>
      <c r="V5" s="2"/>
      <c r="W5" s="2"/>
    </row>
    <row r="6" spans="1:23" ht="12.75">
      <c r="A6" s="29" t="s">
        <v>111</v>
      </c>
      <c r="B6" s="29" t="s">
        <v>112</v>
      </c>
      <c r="C6" s="35" t="s">
        <v>0</v>
      </c>
      <c r="D6" s="35" t="s">
        <v>1</v>
      </c>
      <c r="E6" s="35" t="s">
        <v>2</v>
      </c>
      <c r="F6" s="35" t="s">
        <v>120</v>
      </c>
      <c r="G6" s="35" t="s">
        <v>3</v>
      </c>
      <c r="H6" s="35" t="s">
        <v>4</v>
      </c>
      <c r="I6" s="35" t="s">
        <v>5</v>
      </c>
      <c r="J6" s="35"/>
      <c r="K6" s="35" t="s">
        <v>6</v>
      </c>
      <c r="L6" s="35" t="s">
        <v>7</v>
      </c>
      <c r="M6" s="35" t="s">
        <v>8</v>
      </c>
      <c r="N6" s="35" t="s">
        <v>124</v>
      </c>
      <c r="O6" s="35" t="s">
        <v>9</v>
      </c>
      <c r="P6" s="35" t="s">
        <v>10</v>
      </c>
      <c r="Q6" s="35" t="s">
        <v>11</v>
      </c>
      <c r="R6" s="35"/>
      <c r="S6" s="35" t="s">
        <v>12</v>
      </c>
      <c r="T6" s="35" t="s">
        <v>13</v>
      </c>
      <c r="U6" s="35" t="s">
        <v>14</v>
      </c>
      <c r="V6" s="3"/>
      <c r="W6" s="3"/>
    </row>
    <row r="7" spans="1:23" ht="12.75">
      <c r="A7" s="36"/>
      <c r="B7" s="36"/>
      <c r="C7" s="37"/>
      <c r="D7" s="37"/>
      <c r="E7" s="37"/>
      <c r="F7" s="37"/>
      <c r="G7" s="37"/>
      <c r="H7" s="37"/>
      <c r="I7" s="37" t="s">
        <v>15</v>
      </c>
      <c r="J7" s="37"/>
      <c r="K7" s="37"/>
      <c r="L7" s="37"/>
      <c r="M7" s="37"/>
      <c r="N7" s="37"/>
      <c r="O7" s="37"/>
      <c r="P7" s="37"/>
      <c r="Q7" s="37" t="s">
        <v>15</v>
      </c>
      <c r="R7" s="37"/>
      <c r="S7" s="37" t="s">
        <v>20</v>
      </c>
      <c r="T7" s="38">
        <v>2013</v>
      </c>
      <c r="U7" s="37" t="s">
        <v>16</v>
      </c>
      <c r="V7" s="7"/>
      <c r="W7" s="7"/>
    </row>
    <row r="8" spans="1:23" ht="12.75">
      <c r="A8" s="36"/>
      <c r="B8" s="36"/>
      <c r="C8" s="37"/>
      <c r="D8" s="37"/>
      <c r="E8" s="37"/>
      <c r="F8" s="37"/>
      <c r="G8" s="37" t="s">
        <v>17</v>
      </c>
      <c r="H8" s="37" t="s">
        <v>18</v>
      </c>
      <c r="I8" s="37" t="s">
        <v>19</v>
      </c>
      <c r="J8" s="37"/>
      <c r="K8" s="37"/>
      <c r="L8" s="37"/>
      <c r="M8" s="37"/>
      <c r="N8" s="37"/>
      <c r="O8" s="37" t="s">
        <v>17</v>
      </c>
      <c r="P8" s="37" t="s">
        <v>18</v>
      </c>
      <c r="Q8" s="37" t="s">
        <v>19</v>
      </c>
      <c r="R8" s="37"/>
      <c r="S8" s="37" t="s">
        <v>77</v>
      </c>
      <c r="T8" s="37" t="s">
        <v>21</v>
      </c>
      <c r="U8" s="37" t="s">
        <v>22</v>
      </c>
      <c r="V8" s="7"/>
      <c r="W8" s="7"/>
    </row>
    <row r="9" spans="1:23" ht="12.75">
      <c r="A9" s="39" t="s">
        <v>87</v>
      </c>
      <c r="B9" s="39" t="s">
        <v>87</v>
      </c>
      <c r="C9" s="37" t="s">
        <v>37</v>
      </c>
      <c r="D9" s="37" t="s">
        <v>23</v>
      </c>
      <c r="E9" s="37" t="s">
        <v>23</v>
      </c>
      <c r="F9" s="37" t="s">
        <v>75</v>
      </c>
      <c r="G9" s="37" t="s">
        <v>121</v>
      </c>
      <c r="H9" s="37" t="s">
        <v>25</v>
      </c>
      <c r="I9" s="37" t="s">
        <v>26</v>
      </c>
      <c r="J9" s="37"/>
      <c r="K9" s="37" t="s">
        <v>37</v>
      </c>
      <c r="L9" s="37" t="s">
        <v>23</v>
      </c>
      <c r="M9" s="37" t="s">
        <v>23</v>
      </c>
      <c r="N9" s="37" t="s">
        <v>75</v>
      </c>
      <c r="O9" s="37" t="s">
        <v>24</v>
      </c>
      <c r="P9" s="37" t="s">
        <v>27</v>
      </c>
      <c r="Q9" s="37" t="s">
        <v>28</v>
      </c>
      <c r="R9" s="37"/>
      <c r="S9" s="37" t="s">
        <v>15</v>
      </c>
      <c r="T9" s="40" t="s">
        <v>75</v>
      </c>
      <c r="U9" s="37" t="s">
        <v>29</v>
      </c>
      <c r="V9" s="7"/>
      <c r="W9" s="7"/>
    </row>
    <row r="10" spans="1:23" ht="12.75">
      <c r="A10" s="39" t="s">
        <v>113</v>
      </c>
      <c r="B10" s="39" t="s">
        <v>114</v>
      </c>
      <c r="C10" s="37" t="s">
        <v>38</v>
      </c>
      <c r="D10" s="37" t="s">
        <v>31</v>
      </c>
      <c r="E10" s="37" t="s">
        <v>32</v>
      </c>
      <c r="F10" s="37" t="s">
        <v>30</v>
      </c>
      <c r="G10" s="41" t="s">
        <v>122</v>
      </c>
      <c r="H10" s="41" t="s">
        <v>39</v>
      </c>
      <c r="I10" s="41" t="s">
        <v>40</v>
      </c>
      <c r="J10" s="37"/>
      <c r="K10" s="37" t="s">
        <v>38</v>
      </c>
      <c r="L10" s="37" t="s">
        <v>31</v>
      </c>
      <c r="M10" s="37" t="s">
        <v>32</v>
      </c>
      <c r="N10" s="37" t="s">
        <v>30</v>
      </c>
      <c r="O10" s="41" t="s">
        <v>123</v>
      </c>
      <c r="P10" s="41" t="s">
        <v>41</v>
      </c>
      <c r="Q10" s="41" t="s">
        <v>42</v>
      </c>
      <c r="R10" s="37"/>
      <c r="S10" s="37" t="s">
        <v>33</v>
      </c>
      <c r="T10" s="37" t="s">
        <v>30</v>
      </c>
      <c r="U10" s="37" t="s">
        <v>34</v>
      </c>
      <c r="V10" s="11"/>
      <c r="W10" s="11"/>
    </row>
    <row r="11" spans="1:23" ht="12.75">
      <c r="A11" s="23">
        <v>1</v>
      </c>
      <c r="B11" s="23" t="s">
        <v>43</v>
      </c>
      <c r="C11" s="24">
        <v>5501</v>
      </c>
      <c r="D11" s="24">
        <v>5249</v>
      </c>
      <c r="E11" s="24">
        <v>460</v>
      </c>
      <c r="F11" s="24">
        <v>10688</v>
      </c>
      <c r="G11" s="24">
        <f>+C11+D11+E11+F11</f>
        <v>21898</v>
      </c>
      <c r="H11" s="25">
        <f aca="true" t="shared" si="0" ref="H11:H53">G11/$G$54</f>
        <v>0.01698001138307458</v>
      </c>
      <c r="I11" s="24">
        <f aca="true" t="shared" si="1" ref="I11:I53">H11*$I$56</f>
        <v>10378.77725773359</v>
      </c>
      <c r="J11" s="24"/>
      <c r="K11" s="24">
        <v>5931</v>
      </c>
      <c r="L11" s="24">
        <v>4779</v>
      </c>
      <c r="M11" s="24">
        <v>443</v>
      </c>
      <c r="N11" s="24">
        <f>T11</f>
        <v>11075</v>
      </c>
      <c r="O11" s="24">
        <f>+K11+L11+M11+N11</f>
        <v>22228</v>
      </c>
      <c r="P11" s="25">
        <f aca="true" t="shared" si="2" ref="P11:P54">O11/$O$54</f>
        <v>0.016945650872935824</v>
      </c>
      <c r="Q11" s="24">
        <f aca="true" t="shared" si="3" ref="Q11:Q54">P11*$Q$56</f>
        <v>11558.747079985636</v>
      </c>
      <c r="R11" s="24"/>
      <c r="S11" s="24">
        <f aca="true" t="shared" si="4" ref="S11:S53">(I11+Q11)/2</f>
        <v>10968.762168859614</v>
      </c>
      <c r="T11" s="24">
        <v>11075</v>
      </c>
      <c r="U11" s="26">
        <f aca="true" t="shared" si="5" ref="U11:U54">T11/S11</f>
        <v>1.0096854895297116</v>
      </c>
      <c r="V11" s="4"/>
      <c r="W11" s="4"/>
    </row>
    <row r="12" spans="1:23" ht="12.75">
      <c r="A12" s="23">
        <v>2</v>
      </c>
      <c r="B12" s="23" t="s">
        <v>44</v>
      </c>
      <c r="C12" s="24">
        <v>5312</v>
      </c>
      <c r="D12" s="24">
        <v>8673</v>
      </c>
      <c r="E12" s="24">
        <v>593</v>
      </c>
      <c r="F12" s="24">
        <v>14140</v>
      </c>
      <c r="G12" s="24">
        <f>+C12+D12+E12+F12</f>
        <v>28718</v>
      </c>
      <c r="H12" s="25">
        <f t="shared" si="0"/>
        <v>0.02226833349617023</v>
      </c>
      <c r="I12" s="24">
        <f t="shared" si="1"/>
        <v>13611.18482453161</v>
      </c>
      <c r="J12" s="24"/>
      <c r="K12" s="24">
        <v>5936</v>
      </c>
      <c r="L12" s="24">
        <v>7221</v>
      </c>
      <c r="M12" s="24">
        <v>527</v>
      </c>
      <c r="N12" s="24">
        <f aca="true" t="shared" si="6" ref="N12:N53">T12</f>
        <v>14580</v>
      </c>
      <c r="O12" s="24">
        <f>+K12+L12+M12+N12</f>
        <v>28264</v>
      </c>
      <c r="P12" s="25">
        <f t="shared" si="2"/>
        <v>0.021547232151910123</v>
      </c>
      <c r="Q12" s="24">
        <f t="shared" si="3"/>
        <v>14697.517881442958</v>
      </c>
      <c r="R12" s="24"/>
      <c r="S12" s="24">
        <f t="shared" si="4"/>
        <v>14154.351352987283</v>
      </c>
      <c r="T12" s="24">
        <v>14580</v>
      </c>
      <c r="U12" s="26">
        <f t="shared" si="5"/>
        <v>1.0300719288646798</v>
      </c>
      <c r="V12" s="4"/>
      <c r="W12" s="4"/>
    </row>
    <row r="13" spans="1:23" ht="12.75">
      <c r="A13" s="23">
        <v>3</v>
      </c>
      <c r="B13" s="23" t="s">
        <v>45</v>
      </c>
      <c r="C13" s="24">
        <v>1638</v>
      </c>
      <c r="D13" s="24">
        <v>763</v>
      </c>
      <c r="E13" s="24">
        <v>158</v>
      </c>
      <c r="F13" s="24">
        <v>3163</v>
      </c>
      <c r="G13" s="24">
        <f aca="true" t="shared" si="7" ref="G13:G53">+C13+D13+E13+F13</f>
        <v>5722</v>
      </c>
      <c r="H13" s="25">
        <f t="shared" si="0"/>
        <v>0.004436917761163245</v>
      </c>
      <c r="I13" s="24">
        <f t="shared" si="1"/>
        <v>2711.999427744616</v>
      </c>
      <c r="J13" s="24"/>
      <c r="K13" s="24">
        <v>1799</v>
      </c>
      <c r="L13" s="24">
        <v>798</v>
      </c>
      <c r="M13" s="24">
        <v>161</v>
      </c>
      <c r="N13" s="24">
        <f t="shared" si="6"/>
        <v>3325</v>
      </c>
      <c r="O13" s="24">
        <f aca="true" t="shared" si="8" ref="O13:O53">+K13+L13+M13+N13</f>
        <v>6083</v>
      </c>
      <c r="P13" s="25">
        <f t="shared" si="2"/>
        <v>0.0046374120145792974</v>
      </c>
      <c r="Q13" s="24">
        <f t="shared" si="3"/>
        <v>3163.211197028641</v>
      </c>
      <c r="R13" s="24"/>
      <c r="S13" s="24">
        <f t="shared" si="4"/>
        <v>2937.6053123866286</v>
      </c>
      <c r="T13" s="24">
        <v>3325</v>
      </c>
      <c r="U13" s="26">
        <f t="shared" si="5"/>
        <v>1.1318743147623995</v>
      </c>
      <c r="V13" s="4"/>
      <c r="W13" s="4"/>
    </row>
    <row r="14" spans="1:23" ht="12.75">
      <c r="A14" s="23">
        <v>4</v>
      </c>
      <c r="B14" s="23" t="s">
        <v>46</v>
      </c>
      <c r="C14" s="24">
        <v>37361</v>
      </c>
      <c r="D14" s="24">
        <v>18680</v>
      </c>
      <c r="E14" s="24">
        <v>4627</v>
      </c>
      <c r="F14" s="24">
        <v>66111</v>
      </c>
      <c r="G14" s="24">
        <f t="shared" si="7"/>
        <v>126779</v>
      </c>
      <c r="H14" s="25">
        <f t="shared" si="0"/>
        <v>0.09830618609621024</v>
      </c>
      <c r="I14" s="24">
        <f t="shared" si="1"/>
        <v>60088.18165851707</v>
      </c>
      <c r="J14" s="24"/>
      <c r="K14" s="24">
        <v>39760</v>
      </c>
      <c r="L14" s="24">
        <v>16692</v>
      </c>
      <c r="M14" s="24">
        <v>4520</v>
      </c>
      <c r="N14" s="24">
        <f t="shared" si="6"/>
        <v>70451</v>
      </c>
      <c r="O14" s="24">
        <f t="shared" si="8"/>
        <v>131423</v>
      </c>
      <c r="P14" s="25">
        <f t="shared" si="2"/>
        <v>0.10019112266842924</v>
      </c>
      <c r="Q14" s="24">
        <f t="shared" si="3"/>
        <v>68341.06610999427</v>
      </c>
      <c r="R14" s="24"/>
      <c r="S14" s="24">
        <f t="shared" si="4"/>
        <v>64214.62388425566</v>
      </c>
      <c r="T14" s="24">
        <v>70451</v>
      </c>
      <c r="U14" s="26">
        <f t="shared" si="5"/>
        <v>1.0971176928013338</v>
      </c>
      <c r="V14" s="4"/>
      <c r="W14" s="4"/>
    </row>
    <row r="15" spans="1:23" ht="12.75">
      <c r="A15" s="23">
        <v>5.1</v>
      </c>
      <c r="B15" s="23" t="s">
        <v>96</v>
      </c>
      <c r="C15" s="24">
        <f>'Data Page'!I9*'Leverage Factors'!C17</f>
        <v>10520.761346779798</v>
      </c>
      <c r="D15" s="24">
        <f>'Data Page'!L9*'Leverage Factors'!D17</f>
        <v>9548.700522574694</v>
      </c>
      <c r="E15" s="24">
        <f>'Data Page'!O9*'Leverage Factors'!E17</f>
        <v>1410.2690119843887</v>
      </c>
      <c r="F15" s="24">
        <f>'Data Page'!F9*'Leverage Factors'!F17</f>
        <v>19781.481153343655</v>
      </c>
      <c r="G15" s="24">
        <f t="shared" si="7"/>
        <v>41261.21203468254</v>
      </c>
      <c r="H15" s="25">
        <f t="shared" si="0"/>
        <v>0.03199451319884753</v>
      </c>
      <c r="I15" s="24">
        <f t="shared" si="1"/>
        <v>19556.16627509757</v>
      </c>
      <c r="J15" s="24"/>
      <c r="K15" s="24">
        <f>'Data Page'!I27*'Leverage Factors'!K17</f>
        <v>11064.39790674849</v>
      </c>
      <c r="L15" s="24">
        <f>'Data Page'!L27*'Leverage Factors'!L17</f>
        <v>7313.238381197268</v>
      </c>
      <c r="M15" s="24">
        <f>'Data Page'!O27*'Leverage Factors'!M17</f>
        <v>1251.746775136467</v>
      </c>
      <c r="N15" s="24">
        <f t="shared" si="6"/>
        <v>21005.447368247125</v>
      </c>
      <c r="O15" s="24">
        <f t="shared" si="8"/>
        <v>40634.83043132935</v>
      </c>
      <c r="P15" s="25">
        <f t="shared" si="2"/>
        <v>0.030978209905086172</v>
      </c>
      <c r="Q15" s="24">
        <f t="shared" si="3"/>
        <v>21130.453823728614</v>
      </c>
      <c r="R15" s="24"/>
      <c r="S15" s="24">
        <f>(I15+Q15)/2</f>
        <v>20343.310049413092</v>
      </c>
      <c r="T15" s="24">
        <f>'Data Page'!F27*'Leverage Factors'!T17</f>
        <v>21005.447368247125</v>
      </c>
      <c r="U15" s="26">
        <f>T15/S15</f>
        <v>1.032548160413705</v>
      </c>
      <c r="V15" s="4"/>
      <c r="W15" s="4"/>
    </row>
    <row r="16" spans="1:23" ht="12.75">
      <c r="A16" s="23">
        <v>5.2</v>
      </c>
      <c r="B16" s="23" t="s">
        <v>97</v>
      </c>
      <c r="C16" s="24">
        <f>'Data Page'!I10*'Leverage Factors'!C17</f>
        <v>5529.238653220201</v>
      </c>
      <c r="D16" s="24">
        <f>'Data Page'!L10*'Leverage Factors'!D17</f>
        <v>18332.299477425306</v>
      </c>
      <c r="E16" s="24">
        <f>'Data Page'!O10*'Leverage Factors'!E17</f>
        <v>9002.730988015612</v>
      </c>
      <c r="F16" s="24">
        <f>'Data Page'!F10*'Leverage Factors'!F17</f>
        <v>10900.518846656345</v>
      </c>
      <c r="G16" s="24">
        <f t="shared" si="7"/>
        <v>43764.78796531746</v>
      </c>
      <c r="H16" s="25">
        <f t="shared" si="0"/>
        <v>0.033935820523743526</v>
      </c>
      <c r="I16" s="24">
        <f t="shared" si="1"/>
        <v>20742.761257830374</v>
      </c>
      <c r="J16" s="24"/>
      <c r="K16" s="24">
        <f>'Data Page'!I28*'Leverage Factors'!K17</f>
        <v>5842.602093251509</v>
      </c>
      <c r="L16" s="24">
        <f>'Data Page'!L28*'Leverage Factors'!L17</f>
        <v>18987.76161880273</v>
      </c>
      <c r="M16" s="24">
        <f>'Data Page'!O28*'Leverage Factors'!M17</f>
        <v>8996.253224863533</v>
      </c>
      <c r="N16" s="24">
        <f t="shared" si="6"/>
        <v>11358.552631752875</v>
      </c>
      <c r="O16" s="24">
        <f t="shared" si="8"/>
        <v>45185.16956867065</v>
      </c>
      <c r="P16" s="25">
        <f t="shared" si="2"/>
        <v>0.03444718859749402</v>
      </c>
      <c r="Q16" s="24">
        <f t="shared" si="3"/>
        <v>23496.668472670855</v>
      </c>
      <c r="R16" s="24"/>
      <c r="S16" s="24">
        <f>(I16+Q16)/2</f>
        <v>22119.714865250615</v>
      </c>
      <c r="T16" s="24">
        <f>'Data Page'!F28*'Leverage Factors'!T17</f>
        <v>11358.552631752875</v>
      </c>
      <c r="U16" s="26">
        <f>T16/S16</f>
        <v>0.5135035736648128</v>
      </c>
      <c r="V16" s="4"/>
      <c r="W16" s="4"/>
    </row>
    <row r="17" spans="1:23" ht="12.75">
      <c r="A17" s="23">
        <v>5</v>
      </c>
      <c r="B17" s="23" t="s">
        <v>35</v>
      </c>
      <c r="C17" s="24">
        <v>16050</v>
      </c>
      <c r="D17" s="24">
        <v>27881</v>
      </c>
      <c r="E17" s="24">
        <v>10413</v>
      </c>
      <c r="F17" s="24">
        <v>30682</v>
      </c>
      <c r="G17" s="24">
        <f t="shared" si="7"/>
        <v>85026</v>
      </c>
      <c r="H17" s="25">
        <f t="shared" si="0"/>
        <v>0.06593033372259106</v>
      </c>
      <c r="I17" s="24">
        <f t="shared" si="1"/>
        <v>40298.92753292795</v>
      </c>
      <c r="J17" s="24"/>
      <c r="K17" s="24">
        <v>16907</v>
      </c>
      <c r="L17" s="24">
        <v>26301</v>
      </c>
      <c r="M17" s="24">
        <v>10248</v>
      </c>
      <c r="N17" s="24">
        <f t="shared" si="6"/>
        <v>32364</v>
      </c>
      <c r="O17" s="24">
        <f t="shared" si="8"/>
        <v>85820</v>
      </c>
      <c r="P17" s="25">
        <f t="shared" si="2"/>
        <v>0.0654253985025802</v>
      </c>
      <c r="Q17" s="24">
        <f t="shared" si="3"/>
        <v>44627.122296399466</v>
      </c>
      <c r="R17" s="24"/>
      <c r="S17" s="24">
        <f t="shared" si="4"/>
        <v>42463.02491466371</v>
      </c>
      <c r="T17" s="24">
        <v>32364</v>
      </c>
      <c r="U17" s="26">
        <f t="shared" si="5"/>
        <v>0.7621689708879825</v>
      </c>
      <c r="V17" s="4"/>
      <c r="W17" s="4"/>
    </row>
    <row r="18" spans="1:23" ht="12.75">
      <c r="A18" s="23">
        <v>6</v>
      </c>
      <c r="B18" s="23" t="s">
        <v>47</v>
      </c>
      <c r="C18" s="24">
        <v>1006</v>
      </c>
      <c r="D18" s="24">
        <v>14649</v>
      </c>
      <c r="E18" s="24">
        <v>315</v>
      </c>
      <c r="F18" s="24">
        <v>3704</v>
      </c>
      <c r="G18" s="24">
        <f t="shared" si="7"/>
        <v>19674</v>
      </c>
      <c r="H18" s="25">
        <f t="shared" si="0"/>
        <v>0.015255491092821684</v>
      </c>
      <c r="I18" s="24">
        <f t="shared" si="1"/>
        <v>9324.690098120862</v>
      </c>
      <c r="J18" s="24"/>
      <c r="K18" s="24">
        <v>1443</v>
      </c>
      <c r="L18" s="24">
        <v>12519</v>
      </c>
      <c r="M18" s="24">
        <v>251</v>
      </c>
      <c r="N18" s="24">
        <f t="shared" si="6"/>
        <v>3892</v>
      </c>
      <c r="O18" s="24">
        <f t="shared" si="8"/>
        <v>18105</v>
      </c>
      <c r="P18" s="25">
        <f t="shared" si="2"/>
        <v>0.01380245676869278</v>
      </c>
      <c r="Q18" s="24">
        <f t="shared" si="3"/>
        <v>9414.752379122727</v>
      </c>
      <c r="R18" s="24"/>
      <c r="S18" s="24">
        <f t="shared" si="4"/>
        <v>9369.721238621794</v>
      </c>
      <c r="T18" s="24">
        <v>3892</v>
      </c>
      <c r="U18" s="26">
        <f t="shared" si="5"/>
        <v>0.41538055411480734</v>
      </c>
      <c r="V18" s="4"/>
      <c r="W18" s="4"/>
    </row>
    <row r="19" spans="1:23" ht="12.75">
      <c r="A19" s="23">
        <v>8</v>
      </c>
      <c r="B19" s="23" t="s">
        <v>48</v>
      </c>
      <c r="C19" s="24">
        <v>1168</v>
      </c>
      <c r="D19" s="24">
        <v>3148</v>
      </c>
      <c r="E19" s="24">
        <v>372</v>
      </c>
      <c r="F19" s="24">
        <v>2733</v>
      </c>
      <c r="G19" s="24">
        <f t="shared" si="7"/>
        <v>7421</v>
      </c>
      <c r="H19" s="25">
        <f t="shared" si="0"/>
        <v>0.0057543458066397135</v>
      </c>
      <c r="I19" s="24">
        <f t="shared" si="1"/>
        <v>3517.2575591214254</v>
      </c>
      <c r="J19" s="24"/>
      <c r="K19" s="24">
        <v>1241</v>
      </c>
      <c r="L19" s="24">
        <v>2690</v>
      </c>
      <c r="M19" s="24">
        <v>341</v>
      </c>
      <c r="N19" s="24">
        <f t="shared" si="6"/>
        <v>2804</v>
      </c>
      <c r="O19" s="24">
        <f t="shared" si="8"/>
        <v>7076</v>
      </c>
      <c r="P19" s="25">
        <f t="shared" si="2"/>
        <v>0.005394431598744552</v>
      </c>
      <c r="Q19" s="24">
        <f t="shared" si="3"/>
        <v>3679.57955452485</v>
      </c>
      <c r="R19" s="24"/>
      <c r="S19" s="24">
        <f t="shared" si="4"/>
        <v>3598.418556823138</v>
      </c>
      <c r="T19" s="24">
        <v>2804</v>
      </c>
      <c r="U19" s="26">
        <f t="shared" si="5"/>
        <v>0.7792311971833288</v>
      </c>
      <c r="V19" s="4"/>
      <c r="W19" s="4"/>
    </row>
    <row r="20" spans="1:23" ht="12.75">
      <c r="A20" s="23">
        <v>9</v>
      </c>
      <c r="B20" s="23" t="s">
        <v>49</v>
      </c>
      <c r="C20" s="24">
        <v>4585</v>
      </c>
      <c r="D20" s="24">
        <v>3260</v>
      </c>
      <c r="E20" s="24">
        <v>387</v>
      </c>
      <c r="F20" s="24">
        <v>9325</v>
      </c>
      <c r="G20" s="24">
        <f t="shared" si="7"/>
        <v>17557</v>
      </c>
      <c r="H20" s="25">
        <f t="shared" si="0"/>
        <v>0.013613940079123223</v>
      </c>
      <c r="I20" s="24">
        <f t="shared" si="1"/>
        <v>8321.316664262884</v>
      </c>
      <c r="J20" s="24"/>
      <c r="K20" s="24">
        <v>4902</v>
      </c>
      <c r="L20" s="24">
        <v>2846</v>
      </c>
      <c r="M20" s="24">
        <v>348</v>
      </c>
      <c r="N20" s="24">
        <f t="shared" si="6"/>
        <v>9814</v>
      </c>
      <c r="O20" s="24">
        <f t="shared" si="8"/>
        <v>17910</v>
      </c>
      <c r="P20" s="25">
        <f t="shared" si="2"/>
        <v>0.013653797333735857</v>
      </c>
      <c r="Q20" s="24">
        <f t="shared" si="3"/>
        <v>9313.350737922565</v>
      </c>
      <c r="R20" s="24"/>
      <c r="S20" s="24">
        <f t="shared" si="4"/>
        <v>8817.333701092724</v>
      </c>
      <c r="T20" s="24">
        <v>9814</v>
      </c>
      <c r="U20" s="26">
        <f t="shared" si="5"/>
        <v>1.113034884772906</v>
      </c>
      <c r="V20" s="4"/>
      <c r="W20" s="4"/>
    </row>
    <row r="21" spans="1:23" ht="12.75">
      <c r="A21" s="23">
        <v>10</v>
      </c>
      <c r="B21" s="23" t="s">
        <v>50</v>
      </c>
      <c r="C21" s="24">
        <v>8053</v>
      </c>
      <c r="D21" s="24">
        <v>4576</v>
      </c>
      <c r="E21" s="24">
        <v>297</v>
      </c>
      <c r="F21" s="24">
        <v>2058</v>
      </c>
      <c r="G21" s="24">
        <f t="shared" si="7"/>
        <v>14984</v>
      </c>
      <c r="H21" s="25">
        <f t="shared" si="0"/>
        <v>0.011618800372818955</v>
      </c>
      <c r="I21" s="24">
        <f t="shared" si="1"/>
        <v>7101.817445879994</v>
      </c>
      <c r="J21" s="24"/>
      <c r="K21" s="24">
        <v>7018</v>
      </c>
      <c r="L21" s="24">
        <v>4861</v>
      </c>
      <c r="M21" s="24">
        <v>305</v>
      </c>
      <c r="N21" s="24">
        <f t="shared" si="6"/>
        <v>1745</v>
      </c>
      <c r="O21" s="24">
        <f t="shared" si="8"/>
        <v>13929</v>
      </c>
      <c r="P21" s="25">
        <f t="shared" si="2"/>
        <v>0.01061885779238452</v>
      </c>
      <c r="Q21" s="24">
        <f t="shared" si="3"/>
        <v>7243.1972321900275</v>
      </c>
      <c r="R21" s="24"/>
      <c r="S21" s="24">
        <f t="shared" si="4"/>
        <v>7172.507339035011</v>
      </c>
      <c r="T21" s="24">
        <v>1745</v>
      </c>
      <c r="U21" s="26">
        <f t="shared" si="5"/>
        <v>0.24329009612902988</v>
      </c>
      <c r="V21" s="4"/>
      <c r="W21" s="4"/>
    </row>
    <row r="22" spans="1:23" ht="12.75">
      <c r="A22" s="23">
        <v>11.1</v>
      </c>
      <c r="B22" s="23" t="s">
        <v>51</v>
      </c>
      <c r="C22" s="24">
        <v>1402</v>
      </c>
      <c r="D22" s="24">
        <v>8357</v>
      </c>
      <c r="E22" s="24">
        <v>2817</v>
      </c>
      <c r="F22" s="24">
        <v>2228</v>
      </c>
      <c r="G22" s="24">
        <f t="shared" si="7"/>
        <v>14804</v>
      </c>
      <c r="H22" s="25">
        <f t="shared" si="0"/>
        <v>0.011479225888895609</v>
      </c>
      <c r="I22" s="24">
        <f t="shared" si="1"/>
        <v>7016.504636199107</v>
      </c>
      <c r="J22" s="24"/>
      <c r="K22" s="24">
        <v>1412</v>
      </c>
      <c r="L22" s="24">
        <v>8322</v>
      </c>
      <c r="M22" s="24">
        <v>2743</v>
      </c>
      <c r="N22" s="24">
        <f t="shared" si="6"/>
        <v>2269</v>
      </c>
      <c r="O22" s="24">
        <f t="shared" si="8"/>
        <v>14746</v>
      </c>
      <c r="P22" s="25">
        <f t="shared" si="2"/>
        <v>0.011241702707050192</v>
      </c>
      <c r="Q22" s="24">
        <f t="shared" si="3"/>
        <v>7668.044108397885</v>
      </c>
      <c r="R22" s="24"/>
      <c r="S22" s="24">
        <f t="shared" si="4"/>
        <v>7342.274372298496</v>
      </c>
      <c r="T22" s="24">
        <v>2269</v>
      </c>
      <c r="U22" s="26">
        <f t="shared" si="5"/>
        <v>0.3090323086482112</v>
      </c>
      <c r="V22" s="4"/>
      <c r="W22" s="4"/>
    </row>
    <row r="23" spans="1:23" ht="12.75">
      <c r="A23" s="23">
        <v>11.2</v>
      </c>
      <c r="B23" s="23" t="s">
        <v>52</v>
      </c>
      <c r="C23" s="24">
        <v>3139</v>
      </c>
      <c r="D23" s="24">
        <v>12770</v>
      </c>
      <c r="E23" s="24">
        <v>4999</v>
      </c>
      <c r="F23" s="24">
        <v>6617</v>
      </c>
      <c r="G23" s="24">
        <f t="shared" si="7"/>
        <v>27525</v>
      </c>
      <c r="H23" s="25">
        <f t="shared" si="0"/>
        <v>0.02134326483327828</v>
      </c>
      <c r="I23" s="24">
        <f t="shared" si="1"/>
        <v>13045.75048036885</v>
      </c>
      <c r="J23" s="24"/>
      <c r="K23" s="24">
        <v>3050</v>
      </c>
      <c r="L23" s="24">
        <v>12350</v>
      </c>
      <c r="M23" s="24">
        <v>4847</v>
      </c>
      <c r="N23" s="24">
        <f t="shared" si="6"/>
        <v>6365</v>
      </c>
      <c r="O23" s="24">
        <f t="shared" si="8"/>
        <v>26612</v>
      </c>
      <c r="P23" s="25">
        <f t="shared" si="2"/>
        <v>0.020287819913198137</v>
      </c>
      <c r="Q23" s="24">
        <f t="shared" si="3"/>
        <v>13838.463977531841</v>
      </c>
      <c r="R23" s="24"/>
      <c r="S23" s="24">
        <f t="shared" si="4"/>
        <v>13442.107228950346</v>
      </c>
      <c r="T23" s="24">
        <v>6365</v>
      </c>
      <c r="U23" s="26">
        <f t="shared" si="5"/>
        <v>0.4735120685759493</v>
      </c>
      <c r="V23" s="4"/>
      <c r="W23" s="4"/>
    </row>
    <row r="24" spans="1:23" ht="12.75">
      <c r="A24" s="23">
        <v>11</v>
      </c>
      <c r="B24" s="23" t="s">
        <v>117</v>
      </c>
      <c r="C24" s="24">
        <f>C22+C23</f>
        <v>4541</v>
      </c>
      <c r="D24" s="24">
        <f>D22+D23</f>
        <v>21127</v>
      </c>
      <c r="E24" s="24">
        <f>E22+E23</f>
        <v>7816</v>
      </c>
      <c r="F24" s="24">
        <f>F22+F23</f>
        <v>8845</v>
      </c>
      <c r="G24" s="24">
        <f t="shared" si="7"/>
        <v>42329</v>
      </c>
      <c r="H24" s="25">
        <f t="shared" si="0"/>
        <v>0.032822490722173886</v>
      </c>
      <c r="I24" s="24">
        <f t="shared" si="1"/>
        <v>20062.255116567954</v>
      </c>
      <c r="J24" s="24"/>
      <c r="K24" s="24">
        <f>K22+K23</f>
        <v>4462</v>
      </c>
      <c r="L24" s="24">
        <f>L22+L23</f>
        <v>20672</v>
      </c>
      <c r="M24" s="24">
        <f>M22+M23</f>
        <v>7590</v>
      </c>
      <c r="N24" s="24">
        <f t="shared" si="6"/>
        <v>8634</v>
      </c>
      <c r="O24" s="24">
        <f t="shared" si="8"/>
        <v>41358</v>
      </c>
      <c r="P24" s="25">
        <f t="shared" si="2"/>
        <v>0.03152952262024833</v>
      </c>
      <c r="Q24" s="24">
        <f t="shared" si="3"/>
        <v>21506.508085929727</v>
      </c>
      <c r="R24" s="24"/>
      <c r="S24" s="24">
        <f>(I24+Q24)/2</f>
        <v>20784.38160124884</v>
      </c>
      <c r="T24" s="24">
        <f>T22+T23</f>
        <v>8634</v>
      </c>
      <c r="U24" s="26">
        <f>T24/S24</f>
        <v>0.4154080773556054</v>
      </c>
      <c r="V24" s="4"/>
      <c r="W24" s="4"/>
    </row>
    <row r="25" spans="1:23" ht="12.75">
      <c r="A25" s="23">
        <v>12</v>
      </c>
      <c r="B25" s="23" t="s">
        <v>53</v>
      </c>
      <c r="C25" s="24">
        <v>1160</v>
      </c>
      <c r="D25" s="24">
        <v>209</v>
      </c>
      <c r="E25" s="24">
        <v>17</v>
      </c>
      <c r="F25" s="24">
        <v>1909</v>
      </c>
      <c r="G25" s="24">
        <f t="shared" si="7"/>
        <v>3295</v>
      </c>
      <c r="H25" s="25">
        <f t="shared" si="0"/>
        <v>0.0025549884695968005</v>
      </c>
      <c r="I25" s="24">
        <f t="shared" si="1"/>
        <v>1561.6983772140004</v>
      </c>
      <c r="J25" s="24"/>
      <c r="K25" s="24">
        <v>1178</v>
      </c>
      <c r="L25" s="24">
        <v>117</v>
      </c>
      <c r="M25" s="24">
        <v>16</v>
      </c>
      <c r="N25" s="24">
        <f t="shared" si="6"/>
        <v>1924</v>
      </c>
      <c r="O25" s="24">
        <f t="shared" si="8"/>
        <v>3235</v>
      </c>
      <c r="P25" s="25">
        <f t="shared" si="2"/>
        <v>0.0024662219081315185</v>
      </c>
      <c r="Q25" s="24">
        <f t="shared" si="3"/>
        <v>1682.2272270898657</v>
      </c>
      <c r="R25" s="24"/>
      <c r="S25" s="24">
        <f t="shared" si="4"/>
        <v>1621.962802151933</v>
      </c>
      <c r="T25" s="24">
        <v>1924</v>
      </c>
      <c r="U25" s="27">
        <v>1</v>
      </c>
      <c r="V25" s="9"/>
      <c r="W25" s="9"/>
    </row>
    <row r="26" spans="1:23" ht="12.75">
      <c r="A26" s="23">
        <v>13</v>
      </c>
      <c r="B26" s="23" t="s">
        <v>54</v>
      </c>
      <c r="C26" s="24">
        <v>2424</v>
      </c>
      <c r="D26" s="24">
        <v>2060</v>
      </c>
      <c r="E26" s="24">
        <v>183</v>
      </c>
      <c r="F26" s="24">
        <v>4628</v>
      </c>
      <c r="G26" s="24">
        <f t="shared" si="7"/>
        <v>9295</v>
      </c>
      <c r="H26" s="25">
        <f t="shared" si="0"/>
        <v>0.007207471267041657</v>
      </c>
      <c r="I26" s="24">
        <f t="shared" si="1"/>
        <v>4405.4586999102075</v>
      </c>
      <c r="J26" s="24"/>
      <c r="K26" s="24">
        <v>2758</v>
      </c>
      <c r="L26" s="24">
        <v>2090</v>
      </c>
      <c r="M26" s="24">
        <v>195</v>
      </c>
      <c r="N26" s="24">
        <f t="shared" si="6"/>
        <v>4384</v>
      </c>
      <c r="O26" s="24">
        <f t="shared" si="8"/>
        <v>9427</v>
      </c>
      <c r="P26" s="25">
        <f t="shared" si="2"/>
        <v>0.007186730735071352</v>
      </c>
      <c r="Q26" s="24">
        <f t="shared" si="3"/>
        <v>4902.119341507315</v>
      </c>
      <c r="R26" s="24"/>
      <c r="S26" s="24">
        <f t="shared" si="4"/>
        <v>4653.789020708761</v>
      </c>
      <c r="T26" s="24">
        <v>4384</v>
      </c>
      <c r="U26" s="26">
        <f t="shared" si="5"/>
        <v>0.942028093773002</v>
      </c>
      <c r="V26" s="4"/>
      <c r="W26" s="4"/>
    </row>
    <row r="27" spans="1:23" ht="12.75">
      <c r="A27" s="23">
        <v>14</v>
      </c>
      <c r="B27" s="23" t="s">
        <v>55</v>
      </c>
      <c r="C27" s="24">
        <v>86</v>
      </c>
      <c r="D27" s="24">
        <v>24</v>
      </c>
      <c r="E27" s="24">
        <v>2</v>
      </c>
      <c r="F27" s="24">
        <v>78</v>
      </c>
      <c r="G27" s="24">
        <f t="shared" si="7"/>
        <v>190</v>
      </c>
      <c r="H27" s="25">
        <f t="shared" si="0"/>
        <v>0.00014732862191908712</v>
      </c>
      <c r="I27" s="24">
        <f t="shared" si="1"/>
        <v>90.05241021871322</v>
      </c>
      <c r="J27" s="24"/>
      <c r="K27" s="24">
        <v>87</v>
      </c>
      <c r="L27" s="24">
        <v>20</v>
      </c>
      <c r="M27" s="24">
        <v>3</v>
      </c>
      <c r="N27" s="24">
        <f t="shared" si="6"/>
        <v>65</v>
      </c>
      <c r="O27" s="24">
        <f t="shared" si="8"/>
        <v>175</v>
      </c>
      <c r="P27" s="25">
        <f t="shared" si="2"/>
        <v>0.00013341231342287968</v>
      </c>
      <c r="Q27" s="24">
        <f t="shared" si="3"/>
        <v>91.0014728719402</v>
      </c>
      <c r="R27" s="24"/>
      <c r="S27" s="24">
        <f t="shared" si="4"/>
        <v>90.52694154532671</v>
      </c>
      <c r="T27" s="24">
        <v>65</v>
      </c>
      <c r="U27" s="26">
        <f t="shared" si="5"/>
        <v>0.7180182925704454</v>
      </c>
      <c r="V27" s="4"/>
      <c r="W27" s="4"/>
    </row>
    <row r="28" spans="1:23" ht="12.75">
      <c r="A28" s="23">
        <v>15</v>
      </c>
      <c r="B28" s="23" t="s">
        <v>56</v>
      </c>
      <c r="C28" s="24">
        <v>8596</v>
      </c>
      <c r="D28" s="24">
        <v>2741</v>
      </c>
      <c r="E28" s="24">
        <v>188</v>
      </c>
      <c r="F28" s="24">
        <v>2348</v>
      </c>
      <c r="G28" s="24">
        <f t="shared" si="7"/>
        <v>13873</v>
      </c>
      <c r="H28" s="25">
        <f t="shared" si="0"/>
        <v>0.010757315641492082</v>
      </c>
      <c r="I28" s="24">
        <f t="shared" si="1"/>
        <v>6575.247826127413</v>
      </c>
      <c r="J28" s="24"/>
      <c r="K28" s="24">
        <v>8950</v>
      </c>
      <c r="L28" s="24">
        <v>2903</v>
      </c>
      <c r="M28" s="24">
        <v>177</v>
      </c>
      <c r="N28" s="24">
        <f t="shared" si="6"/>
        <v>2336</v>
      </c>
      <c r="O28" s="24">
        <f t="shared" si="8"/>
        <v>14366</v>
      </c>
      <c r="P28" s="25">
        <f t="shared" si="2"/>
        <v>0.010952007397903368</v>
      </c>
      <c r="Q28" s="24">
        <f t="shared" si="3"/>
        <v>7470.440910161673</v>
      </c>
      <c r="R28" s="24"/>
      <c r="S28" s="24">
        <f t="shared" si="4"/>
        <v>7022.844368144542</v>
      </c>
      <c r="T28" s="24">
        <v>2336</v>
      </c>
      <c r="U28" s="26">
        <f t="shared" si="5"/>
        <v>0.33262875802802083</v>
      </c>
      <c r="V28" s="4"/>
      <c r="W28" s="4"/>
    </row>
    <row r="29" spans="1:23" ht="12.75">
      <c r="A29" s="23">
        <v>16</v>
      </c>
      <c r="B29" s="23" t="s">
        <v>57</v>
      </c>
      <c r="C29" s="24">
        <v>13119</v>
      </c>
      <c r="D29" s="24">
        <v>131168</v>
      </c>
      <c r="E29" s="24">
        <v>19210</v>
      </c>
      <c r="F29" s="24">
        <v>40699</v>
      </c>
      <c r="G29" s="24">
        <f t="shared" si="7"/>
        <v>204196</v>
      </c>
      <c r="H29" s="25">
        <f t="shared" si="0"/>
        <v>0.15833639621784165</v>
      </c>
      <c r="I29" s="24">
        <f t="shared" si="1"/>
        <v>96780.74714221244</v>
      </c>
      <c r="J29" s="24"/>
      <c r="K29" s="24">
        <v>13862</v>
      </c>
      <c r="L29" s="24">
        <v>130971</v>
      </c>
      <c r="M29" s="24">
        <v>19694</v>
      </c>
      <c r="N29" s="24">
        <f t="shared" si="6"/>
        <v>43622</v>
      </c>
      <c r="O29" s="24">
        <f t="shared" si="8"/>
        <v>208149</v>
      </c>
      <c r="P29" s="25">
        <f t="shared" si="2"/>
        <v>0.1586836550094799</v>
      </c>
      <c r="Q29" s="24">
        <f t="shared" si="3"/>
        <v>108239.23186755131</v>
      </c>
      <c r="R29" s="24"/>
      <c r="S29" s="24">
        <f t="shared" si="4"/>
        <v>102509.98950488187</v>
      </c>
      <c r="T29" s="24">
        <v>43622</v>
      </c>
      <c r="U29" s="26">
        <f t="shared" si="5"/>
        <v>0.42553901537491207</v>
      </c>
      <c r="V29" s="4"/>
      <c r="W29" s="4"/>
    </row>
    <row r="30" spans="1:23" ht="12.75">
      <c r="A30" s="23">
        <v>17.1</v>
      </c>
      <c r="B30" s="23" t="s">
        <v>58</v>
      </c>
      <c r="C30" s="24">
        <v>12912</v>
      </c>
      <c r="D30" s="24">
        <v>66423</v>
      </c>
      <c r="E30" s="24">
        <v>17956</v>
      </c>
      <c r="F30" s="24">
        <v>23444</v>
      </c>
      <c r="G30" s="24">
        <f t="shared" si="7"/>
        <v>120735</v>
      </c>
      <c r="H30" s="25">
        <f t="shared" si="0"/>
        <v>0.09361958509158412</v>
      </c>
      <c r="I30" s="24">
        <f t="shared" si="1"/>
        <v>57223.56709345442</v>
      </c>
      <c r="J30" s="24"/>
      <c r="K30" s="24">
        <v>14120</v>
      </c>
      <c r="L30" s="24">
        <v>66131</v>
      </c>
      <c r="M30" s="24">
        <v>17546</v>
      </c>
      <c r="N30" s="24">
        <f t="shared" si="6"/>
        <v>25189</v>
      </c>
      <c r="O30" s="24">
        <f t="shared" si="8"/>
        <v>122986</v>
      </c>
      <c r="P30" s="25">
        <f t="shared" si="2"/>
        <v>0.09375912444929303</v>
      </c>
      <c r="Q30" s="24">
        <f t="shared" si="3"/>
        <v>63953.75510073392</v>
      </c>
      <c r="R30" s="24"/>
      <c r="S30" s="24">
        <f t="shared" si="4"/>
        <v>60588.66109709417</v>
      </c>
      <c r="T30" s="24">
        <v>25189</v>
      </c>
      <c r="U30" s="26">
        <f t="shared" si="5"/>
        <v>0.4157378549698314</v>
      </c>
      <c r="V30" s="4"/>
      <c r="W30" s="4"/>
    </row>
    <row r="31" spans="1:23" ht="12.75">
      <c r="A31" s="23">
        <v>17.2</v>
      </c>
      <c r="B31" s="23" t="s">
        <v>59</v>
      </c>
      <c r="C31" s="24">
        <v>7298</v>
      </c>
      <c r="D31" s="24">
        <v>31105</v>
      </c>
      <c r="E31" s="24">
        <v>7718</v>
      </c>
      <c r="F31" s="24">
        <v>14504</v>
      </c>
      <c r="G31" s="24">
        <f t="shared" si="7"/>
        <v>60625</v>
      </c>
      <c r="H31" s="25">
        <f t="shared" si="0"/>
        <v>0.0470094615991824</v>
      </c>
      <c r="I31" s="24">
        <f t="shared" si="1"/>
        <v>28733.828260576254</v>
      </c>
      <c r="J31" s="24"/>
      <c r="K31" s="24">
        <v>7580</v>
      </c>
      <c r="L31" s="24">
        <v>31547</v>
      </c>
      <c r="M31" s="24">
        <v>7860</v>
      </c>
      <c r="N31" s="24">
        <f t="shared" si="6"/>
        <v>15086</v>
      </c>
      <c r="O31" s="24">
        <f t="shared" si="8"/>
        <v>62073</v>
      </c>
      <c r="P31" s="25">
        <f t="shared" si="2"/>
        <v>0.047321728749133776</v>
      </c>
      <c r="Q31" s="24">
        <f t="shared" si="3"/>
        <v>32278.482431885393</v>
      </c>
      <c r="R31" s="24"/>
      <c r="S31" s="24">
        <f t="shared" si="4"/>
        <v>30506.155346230822</v>
      </c>
      <c r="T31" s="24">
        <v>15086</v>
      </c>
      <c r="U31" s="26">
        <f t="shared" si="5"/>
        <v>0.49452314881311144</v>
      </c>
      <c r="V31" s="4"/>
      <c r="W31" s="4"/>
    </row>
    <row r="32" spans="1:23" ht="12.75">
      <c r="A32" s="23">
        <v>17.3</v>
      </c>
      <c r="B32" s="23" t="s">
        <v>127</v>
      </c>
      <c r="C32" s="24">
        <v>431</v>
      </c>
      <c r="D32" s="24">
        <v>8184</v>
      </c>
      <c r="E32" s="24">
        <v>421</v>
      </c>
      <c r="F32" s="24">
        <v>918</v>
      </c>
      <c r="G32" s="24">
        <f>+C32+D32+E32+F32</f>
        <v>9954</v>
      </c>
      <c r="H32" s="25">
        <f t="shared" si="0"/>
        <v>0.0077184689609610165</v>
      </c>
      <c r="I32" s="24">
        <f t="shared" si="1"/>
        <v>4717.798375353007</v>
      </c>
      <c r="J32" s="24"/>
      <c r="K32" s="24">
        <v>437</v>
      </c>
      <c r="L32" s="24">
        <v>8121</v>
      </c>
      <c r="M32" s="24">
        <v>445</v>
      </c>
      <c r="N32" s="24">
        <f>T32</f>
        <v>959</v>
      </c>
      <c r="O32" s="24">
        <f>+K32+L32+M32+N32</f>
        <v>9962</v>
      </c>
      <c r="P32" s="25">
        <f t="shared" si="2"/>
        <v>0.007594591236107014</v>
      </c>
      <c r="Q32" s="24">
        <f t="shared" si="3"/>
        <v>5180.323844287247</v>
      </c>
      <c r="R32" s="24"/>
      <c r="S32" s="24">
        <f>(I32+Q32)/2</f>
        <v>4949.061109820127</v>
      </c>
      <c r="T32" s="24">
        <v>959</v>
      </c>
      <c r="U32" s="26">
        <f>T32/S32</f>
        <v>0.1937741278031733</v>
      </c>
      <c r="V32" s="4"/>
      <c r="W32" s="4"/>
    </row>
    <row r="33" spans="1:23" ht="12.75">
      <c r="A33" s="23">
        <v>17</v>
      </c>
      <c r="B33" s="23" t="s">
        <v>118</v>
      </c>
      <c r="C33" s="24">
        <f>C30+C31+C32</f>
        <v>20641</v>
      </c>
      <c r="D33" s="24">
        <f>D30+D31+D32</f>
        <v>105712</v>
      </c>
      <c r="E33" s="24">
        <f>E30+E31+E32</f>
        <v>26095</v>
      </c>
      <c r="F33" s="24">
        <f>F30+F31+F32</f>
        <v>38866</v>
      </c>
      <c r="G33" s="24">
        <f t="shared" si="7"/>
        <v>191314</v>
      </c>
      <c r="H33" s="25">
        <f t="shared" si="0"/>
        <v>0.14834751565172755</v>
      </c>
      <c r="I33" s="24">
        <f t="shared" si="1"/>
        <v>90675.19372938368</v>
      </c>
      <c r="J33" s="24"/>
      <c r="K33" s="24">
        <f>K30+K31+K32</f>
        <v>22137</v>
      </c>
      <c r="L33" s="24">
        <f>L30+L31+L32</f>
        <v>105799</v>
      </c>
      <c r="M33" s="24">
        <f>M30+M31+M32</f>
        <v>25851</v>
      </c>
      <c r="N33" s="24">
        <f t="shared" si="6"/>
        <v>41234</v>
      </c>
      <c r="O33" s="24">
        <f t="shared" si="8"/>
        <v>195021</v>
      </c>
      <c r="P33" s="25">
        <f t="shared" si="2"/>
        <v>0.14867544443453382</v>
      </c>
      <c r="Q33" s="24">
        <f t="shared" si="3"/>
        <v>101412.56137690655</v>
      </c>
      <c r="R33" s="24"/>
      <c r="S33" s="24">
        <f t="shared" si="4"/>
        <v>96043.87755314511</v>
      </c>
      <c r="T33" s="24">
        <f>T30+T31+T32</f>
        <v>41234</v>
      </c>
      <c r="U33" s="26">
        <f t="shared" si="5"/>
        <v>0.42932460715347</v>
      </c>
      <c r="V33" s="4"/>
      <c r="W33" s="4"/>
    </row>
    <row r="34" spans="1:23" ht="12.75">
      <c r="A34" s="23">
        <v>18.1</v>
      </c>
      <c r="B34" s="23" t="s">
        <v>60</v>
      </c>
      <c r="C34" s="24">
        <v>1075</v>
      </c>
      <c r="D34" s="24">
        <v>9911</v>
      </c>
      <c r="E34" s="24">
        <v>4714</v>
      </c>
      <c r="F34" s="24">
        <v>1994</v>
      </c>
      <c r="G34" s="24">
        <f t="shared" si="7"/>
        <v>17694</v>
      </c>
      <c r="H34" s="25">
        <f t="shared" si="0"/>
        <v>0.013720171769664882</v>
      </c>
      <c r="I34" s="24">
        <f t="shared" si="1"/>
        <v>8386.249191631114</v>
      </c>
      <c r="J34" s="24"/>
      <c r="K34" s="24">
        <v>1160</v>
      </c>
      <c r="L34" s="24">
        <v>10031</v>
      </c>
      <c r="M34" s="24">
        <v>5273</v>
      </c>
      <c r="N34" s="24">
        <f t="shared" si="6"/>
        <v>2226</v>
      </c>
      <c r="O34" s="24">
        <f t="shared" si="8"/>
        <v>18690</v>
      </c>
      <c r="P34" s="25">
        <f t="shared" si="2"/>
        <v>0.01424843507356355</v>
      </c>
      <c r="Q34" s="24">
        <f t="shared" si="3"/>
        <v>9718.957302723213</v>
      </c>
      <c r="R34" s="24"/>
      <c r="S34" s="24">
        <f t="shared" si="4"/>
        <v>9052.603247177163</v>
      </c>
      <c r="T34" s="24">
        <v>2226</v>
      </c>
      <c r="U34" s="26">
        <f t="shared" si="5"/>
        <v>0.24589611841147735</v>
      </c>
      <c r="V34" s="4"/>
      <c r="W34" s="4"/>
    </row>
    <row r="35" spans="1:23" ht="12.75">
      <c r="A35" s="23">
        <v>18.2</v>
      </c>
      <c r="B35" s="23" t="s">
        <v>61</v>
      </c>
      <c r="C35" s="24">
        <v>164</v>
      </c>
      <c r="D35" s="24">
        <v>1064</v>
      </c>
      <c r="E35" s="24">
        <v>314</v>
      </c>
      <c r="F35" s="24">
        <v>415</v>
      </c>
      <c r="G35" s="24">
        <f t="shared" si="7"/>
        <v>1957</v>
      </c>
      <c r="H35" s="25">
        <f t="shared" si="0"/>
        <v>0.0015174848057665973</v>
      </c>
      <c r="I35" s="24">
        <f t="shared" si="1"/>
        <v>927.539825252746</v>
      </c>
      <c r="J35" s="24"/>
      <c r="K35" s="24">
        <v>169</v>
      </c>
      <c r="L35" s="24">
        <v>1125</v>
      </c>
      <c r="M35" s="24">
        <v>311</v>
      </c>
      <c r="N35" s="24">
        <f t="shared" si="6"/>
        <v>407</v>
      </c>
      <c r="O35" s="24">
        <f t="shared" si="8"/>
        <v>2012</v>
      </c>
      <c r="P35" s="25">
        <f t="shared" si="2"/>
        <v>0.0015338604263247652</v>
      </c>
      <c r="Q35" s="24">
        <f t="shared" si="3"/>
        <v>1046.2569338191065</v>
      </c>
      <c r="R35" s="24"/>
      <c r="S35" s="24">
        <f t="shared" si="4"/>
        <v>986.8983795359263</v>
      </c>
      <c r="T35" s="24">
        <v>407</v>
      </c>
      <c r="U35" s="26">
        <f t="shared" si="5"/>
        <v>0.41240314954350765</v>
      </c>
      <c r="V35" s="4"/>
      <c r="W35" s="4"/>
    </row>
    <row r="36" spans="1:23" ht="12.75">
      <c r="A36" s="23">
        <v>18</v>
      </c>
      <c r="B36" s="23" t="s">
        <v>119</v>
      </c>
      <c r="C36" s="24">
        <f>C34+C35</f>
        <v>1239</v>
      </c>
      <c r="D36" s="24">
        <f>D34+D35</f>
        <v>10975</v>
      </c>
      <c r="E36" s="24">
        <f>E34+E35</f>
        <v>5028</v>
      </c>
      <c r="F36" s="24">
        <f>F34+F35</f>
        <v>2409</v>
      </c>
      <c r="G36" s="24">
        <f t="shared" si="7"/>
        <v>19651</v>
      </c>
      <c r="H36" s="25">
        <f t="shared" si="0"/>
        <v>0.015237656575431479</v>
      </c>
      <c r="I36" s="24">
        <f t="shared" si="1"/>
        <v>9313.78901688386</v>
      </c>
      <c r="J36" s="24"/>
      <c r="K36" s="24">
        <f>K34+K35</f>
        <v>1329</v>
      </c>
      <c r="L36" s="24">
        <f>L34+L35</f>
        <v>11156</v>
      </c>
      <c r="M36" s="24">
        <f>M34+M35</f>
        <v>5584</v>
      </c>
      <c r="N36" s="24">
        <f t="shared" si="6"/>
        <v>2633</v>
      </c>
      <c r="O36" s="24">
        <f t="shared" si="8"/>
        <v>20702</v>
      </c>
      <c r="P36" s="25">
        <f t="shared" si="2"/>
        <v>0.015782295499888317</v>
      </c>
      <c r="Q36" s="24">
        <f t="shared" si="3"/>
        <v>10765.21423654232</v>
      </c>
      <c r="R36" s="24"/>
      <c r="S36" s="24">
        <f>(I36+Q36)/2</f>
        <v>10039.50162671309</v>
      </c>
      <c r="T36" s="24">
        <f>T34+T35</f>
        <v>2633</v>
      </c>
      <c r="U36" s="26">
        <f>T36/S36</f>
        <v>0.26226401447997355</v>
      </c>
      <c r="V36" s="4"/>
      <c r="W36" s="4"/>
    </row>
    <row r="37" spans="1:23" ht="12.75">
      <c r="A37" s="23">
        <v>19.2</v>
      </c>
      <c r="B37" s="23" t="s">
        <v>62</v>
      </c>
      <c r="C37" s="24">
        <v>33673</v>
      </c>
      <c r="D37" s="24">
        <v>77690</v>
      </c>
      <c r="E37" s="24">
        <v>18877</v>
      </c>
      <c r="F37" s="24">
        <v>102287</v>
      </c>
      <c r="G37" s="24">
        <f t="shared" si="7"/>
        <v>232527</v>
      </c>
      <c r="H37" s="25">
        <f t="shared" si="0"/>
        <v>0.1803046445735767</v>
      </c>
      <c r="I37" s="24">
        <f t="shared" si="1"/>
        <v>110208.50942593015</v>
      </c>
      <c r="J37" s="24"/>
      <c r="K37" s="24">
        <v>34954</v>
      </c>
      <c r="L37" s="24">
        <v>79044</v>
      </c>
      <c r="M37" s="24">
        <v>19748</v>
      </c>
      <c r="N37" s="24">
        <f t="shared" si="6"/>
        <v>106360</v>
      </c>
      <c r="O37" s="24">
        <f t="shared" si="8"/>
        <v>240106</v>
      </c>
      <c r="P37" s="25">
        <f t="shared" si="2"/>
        <v>0.18304626815265113</v>
      </c>
      <c r="Q37" s="24">
        <f t="shared" si="3"/>
        <v>124857.1408308004</v>
      </c>
      <c r="R37" s="24"/>
      <c r="S37" s="24">
        <f t="shared" si="4"/>
        <v>117532.82512836528</v>
      </c>
      <c r="T37" s="24">
        <v>106360</v>
      </c>
      <c r="U37" s="26">
        <f t="shared" si="5"/>
        <v>0.904938683162234</v>
      </c>
      <c r="V37" s="4"/>
      <c r="W37" s="4"/>
    </row>
    <row r="38" spans="1:23" ht="12.75">
      <c r="A38" s="23">
        <v>19.4</v>
      </c>
      <c r="B38" s="23" t="s">
        <v>63</v>
      </c>
      <c r="C38" s="24">
        <v>8667</v>
      </c>
      <c r="D38" s="24">
        <v>20637</v>
      </c>
      <c r="E38" s="24">
        <v>3766</v>
      </c>
      <c r="F38" s="24">
        <v>16952</v>
      </c>
      <c r="G38" s="24">
        <f t="shared" si="7"/>
        <v>50022</v>
      </c>
      <c r="H38" s="25">
        <f t="shared" si="0"/>
        <v>0.03878774908229777</v>
      </c>
      <c r="I38" s="24">
        <f t="shared" si="1"/>
        <v>23708.429810318277</v>
      </c>
      <c r="J38" s="24"/>
      <c r="K38" s="24">
        <v>9140</v>
      </c>
      <c r="L38" s="24">
        <v>21539</v>
      </c>
      <c r="M38" s="24">
        <v>3933</v>
      </c>
      <c r="N38" s="24">
        <f t="shared" si="6"/>
        <v>18063</v>
      </c>
      <c r="O38" s="24">
        <f t="shared" si="8"/>
        <v>52675</v>
      </c>
      <c r="P38" s="25">
        <f t="shared" si="2"/>
        <v>0.04015710634028678</v>
      </c>
      <c r="Q38" s="24">
        <f t="shared" si="3"/>
        <v>27391.443334453998</v>
      </c>
      <c r="R38" s="24"/>
      <c r="S38" s="24">
        <f t="shared" si="4"/>
        <v>25549.936572386137</v>
      </c>
      <c r="T38" s="24">
        <v>18063</v>
      </c>
      <c r="U38" s="26">
        <f t="shared" si="5"/>
        <v>0.7069684869402819</v>
      </c>
      <c r="V38" s="4"/>
      <c r="W38" s="4"/>
    </row>
    <row r="39" spans="1:23" ht="12.75">
      <c r="A39" s="23">
        <v>21.1</v>
      </c>
      <c r="B39" s="23" t="s">
        <v>98</v>
      </c>
      <c r="C39" s="24">
        <f>'Data Page'!I13*'Leverage Factors'!C41</f>
        <v>21126.35943651433</v>
      </c>
      <c r="D39" s="24">
        <f>'Data Page'!L13*'Leverage Factors'!D41</f>
        <v>2242.3726954471085</v>
      </c>
      <c r="E39" s="24">
        <f>'Data Page'!O13*'Leverage Factors'!E41</f>
        <v>1375.8326282230007</v>
      </c>
      <c r="F39" s="24">
        <f>'Data Page'!F13*'Leverage Factors'!F41</f>
        <v>63389.65162454246</v>
      </c>
      <c r="G39" s="24">
        <f t="shared" si="7"/>
        <v>88134.2163847269</v>
      </c>
      <c r="H39" s="25">
        <f t="shared" si="0"/>
        <v>0.06834048759937075</v>
      </c>
      <c r="I39" s="24">
        <f t="shared" si="1"/>
        <v>41772.09793780138</v>
      </c>
      <c r="J39" s="24"/>
      <c r="K39" s="24">
        <f>'Data Page'!I31*'Leverage Factors'!K41</f>
        <v>22338.34815564352</v>
      </c>
      <c r="L39" s="24">
        <f>'Data Page'!L31*'Leverage Factors'!L41</f>
        <v>2517.993024695904</v>
      </c>
      <c r="M39" s="24">
        <f>'Data Page'!O31*'Leverage Factors'!M41</f>
        <v>1318.7350568580227</v>
      </c>
      <c r="N39" s="24">
        <f t="shared" si="6"/>
        <v>65838.70815949168</v>
      </c>
      <c r="O39" s="24">
        <f t="shared" si="8"/>
        <v>92013.78439668912</v>
      </c>
      <c r="P39" s="25">
        <f t="shared" si="2"/>
        <v>0.07014726767517923</v>
      </c>
      <c r="Q39" s="24">
        <f t="shared" si="3"/>
        <v>47847.94231211348</v>
      </c>
      <c r="R39" s="24"/>
      <c r="S39" s="24">
        <f>(I39+Q39)/2</f>
        <v>44810.02012495743</v>
      </c>
      <c r="T39" s="24">
        <f>'Data Page'!F31*'Leverage Factors'!T41</f>
        <v>65838.70815949168</v>
      </c>
      <c r="U39" s="26">
        <f>T39/S39</f>
        <v>1.4692853958979164</v>
      </c>
      <c r="V39" s="4"/>
      <c r="W39" s="4"/>
    </row>
    <row r="40" spans="1:23" ht="12.75">
      <c r="A40" s="23">
        <v>21.2</v>
      </c>
      <c r="B40" s="23" t="s">
        <v>99</v>
      </c>
      <c r="C40" s="24">
        <f>'Data Page'!I14*'Leverage Factors'!C41</f>
        <v>2547.640563485672</v>
      </c>
      <c r="D40" s="24">
        <f>'Data Page'!L14*'Leverage Factors'!D41</f>
        <v>652.6273045528916</v>
      </c>
      <c r="E40" s="24">
        <f>'Data Page'!O14*'Leverage Factors'!E41</f>
        <v>772.1673717769993</v>
      </c>
      <c r="F40" s="24">
        <f>'Data Page'!F14*'Leverage Factors'!F41</f>
        <v>5434.3483754575445</v>
      </c>
      <c r="G40" s="24">
        <f t="shared" si="7"/>
        <v>9406.783615273107</v>
      </c>
      <c r="H40" s="25">
        <f t="shared" si="0"/>
        <v>0.007294149824890711</v>
      </c>
      <c r="I40" s="24">
        <f t="shared" si="1"/>
        <v>4458.439668217074</v>
      </c>
      <c r="J40" s="24"/>
      <c r="K40" s="24">
        <f>'Data Page'!I32*'Leverage Factors'!K41</f>
        <v>2760.651844356477</v>
      </c>
      <c r="L40" s="24">
        <f>'Data Page'!L32*'Leverage Factors'!L41</f>
        <v>644.0069753040962</v>
      </c>
      <c r="M40" s="24">
        <f>'Data Page'!O32*'Leverage Factors'!M41</f>
        <v>939.2649431419774</v>
      </c>
      <c r="N40" s="24">
        <f t="shared" si="6"/>
        <v>5782.291840508324</v>
      </c>
      <c r="O40" s="24">
        <f t="shared" si="8"/>
        <v>10126.215603310873</v>
      </c>
      <c r="P40" s="25">
        <f t="shared" si="2"/>
        <v>0.007719781999180371</v>
      </c>
      <c r="Q40" s="24">
        <f t="shared" si="3"/>
        <v>5265.717340114925</v>
      </c>
      <c r="R40" s="24"/>
      <c r="S40" s="24">
        <f>(I40+Q40)/2</f>
        <v>4862.078504165999</v>
      </c>
      <c r="T40" s="24">
        <f>'Data Page'!F32*'Leverage Factors'!T41</f>
        <v>5782.291840508324</v>
      </c>
      <c r="U40" s="26">
        <f>T40/S40</f>
        <v>1.1892633645371735</v>
      </c>
      <c r="V40" s="4"/>
      <c r="W40" s="4"/>
    </row>
    <row r="41" spans="1:23" ht="12.75">
      <c r="A41" s="23">
        <v>21</v>
      </c>
      <c r="B41" s="23" t="s">
        <v>64</v>
      </c>
      <c r="C41" s="24">
        <v>23674</v>
      </c>
      <c r="D41" s="24">
        <v>2895</v>
      </c>
      <c r="E41" s="24">
        <v>2148</v>
      </c>
      <c r="F41" s="24">
        <v>68824</v>
      </c>
      <c r="G41" s="24">
        <f t="shared" si="7"/>
        <v>97541</v>
      </c>
      <c r="H41" s="25">
        <f t="shared" si="0"/>
        <v>0.07563463742426146</v>
      </c>
      <c r="I41" s="24">
        <f t="shared" si="1"/>
        <v>46230.53760601846</v>
      </c>
      <c r="J41" s="24"/>
      <c r="K41" s="24">
        <v>25099</v>
      </c>
      <c r="L41" s="24">
        <v>3162</v>
      </c>
      <c r="M41" s="24">
        <v>2258</v>
      </c>
      <c r="N41" s="24">
        <f t="shared" si="6"/>
        <v>71621</v>
      </c>
      <c r="O41" s="24">
        <f t="shared" si="8"/>
        <v>102140</v>
      </c>
      <c r="P41" s="25">
        <f t="shared" si="2"/>
        <v>0.0778670496743596</v>
      </c>
      <c r="Q41" s="24">
        <f t="shared" si="3"/>
        <v>53113.65965222841</v>
      </c>
      <c r="R41" s="24"/>
      <c r="S41" s="24">
        <f t="shared" si="4"/>
        <v>49672.09862912343</v>
      </c>
      <c r="T41" s="24">
        <v>71621</v>
      </c>
      <c r="U41" s="26">
        <f t="shared" si="5"/>
        <v>1.4418758614319473</v>
      </c>
      <c r="V41" s="4"/>
      <c r="W41" s="4"/>
    </row>
    <row r="42" spans="1:23" ht="12.75">
      <c r="A42" s="23">
        <v>22</v>
      </c>
      <c r="B42" s="23" t="s">
        <v>65</v>
      </c>
      <c r="C42" s="24">
        <v>627</v>
      </c>
      <c r="D42" s="24">
        <v>1905</v>
      </c>
      <c r="E42" s="24">
        <v>303</v>
      </c>
      <c r="F42" s="24">
        <v>1146</v>
      </c>
      <c r="G42" s="24">
        <f t="shared" si="7"/>
        <v>3981</v>
      </c>
      <c r="H42" s="25">
        <f t="shared" si="0"/>
        <v>0.003086922336104662</v>
      </c>
      <c r="I42" s="24">
        <f t="shared" si="1"/>
        <v>1886.8349741089332</v>
      </c>
      <c r="J42" s="24"/>
      <c r="K42" s="24">
        <v>594</v>
      </c>
      <c r="L42" s="24">
        <v>1870</v>
      </c>
      <c r="M42" s="24">
        <v>277</v>
      </c>
      <c r="N42" s="24">
        <f t="shared" si="6"/>
        <v>1108</v>
      </c>
      <c r="O42" s="24">
        <f t="shared" si="8"/>
        <v>3849</v>
      </c>
      <c r="P42" s="25">
        <f t="shared" si="2"/>
        <v>0.002934308539226651</v>
      </c>
      <c r="Q42" s="24">
        <f t="shared" si="3"/>
        <v>2001.512394766273</v>
      </c>
      <c r="R42" s="24"/>
      <c r="S42" s="24">
        <f t="shared" si="4"/>
        <v>1944.1736844376032</v>
      </c>
      <c r="T42" s="24">
        <v>1108</v>
      </c>
      <c r="U42" s="26">
        <f t="shared" si="5"/>
        <v>0.569907929970009</v>
      </c>
      <c r="V42" s="4"/>
      <c r="W42" s="4"/>
    </row>
    <row r="43" spans="1:23" ht="12.75">
      <c r="A43" s="23">
        <v>23</v>
      </c>
      <c r="B43" s="23" t="s">
        <v>66</v>
      </c>
      <c r="C43" s="24">
        <v>635</v>
      </c>
      <c r="D43" s="24">
        <v>1227</v>
      </c>
      <c r="E43" s="24">
        <v>231</v>
      </c>
      <c r="F43" s="24">
        <v>1105</v>
      </c>
      <c r="G43" s="24">
        <f t="shared" si="7"/>
        <v>3198</v>
      </c>
      <c r="H43" s="25">
        <f t="shared" si="0"/>
        <v>0.0024797733310381086</v>
      </c>
      <c r="I43" s="24">
        <f t="shared" si="1"/>
        <v>1515.7242519970782</v>
      </c>
      <c r="J43" s="24"/>
      <c r="K43" s="24">
        <v>657</v>
      </c>
      <c r="L43" s="24">
        <v>1339</v>
      </c>
      <c r="M43" s="24">
        <v>244</v>
      </c>
      <c r="N43" s="24">
        <f t="shared" si="6"/>
        <v>1108</v>
      </c>
      <c r="O43" s="24">
        <f t="shared" si="8"/>
        <v>3348</v>
      </c>
      <c r="P43" s="25">
        <f t="shared" si="2"/>
        <v>0.0025523681447988636</v>
      </c>
      <c r="Q43" s="24">
        <f t="shared" si="3"/>
        <v>1740.9881781443185</v>
      </c>
      <c r="R43" s="24"/>
      <c r="S43" s="24">
        <f t="shared" si="4"/>
        <v>1628.3562150706985</v>
      </c>
      <c r="T43" s="24">
        <v>1108</v>
      </c>
      <c r="U43" s="26">
        <f t="shared" si="5"/>
        <v>0.6804407965193868</v>
      </c>
      <c r="V43" s="4"/>
      <c r="W43" s="4"/>
    </row>
    <row r="44" spans="1:23" ht="12.75">
      <c r="A44" s="23">
        <v>24</v>
      </c>
      <c r="B44" s="23" t="s">
        <v>67</v>
      </c>
      <c r="C44" s="24">
        <v>3043</v>
      </c>
      <c r="D44" s="24">
        <v>2609</v>
      </c>
      <c r="E44" s="24">
        <v>938</v>
      </c>
      <c r="F44" s="24">
        <v>4815</v>
      </c>
      <c r="G44" s="24">
        <f t="shared" si="7"/>
        <v>11405</v>
      </c>
      <c r="H44" s="25">
        <f t="shared" si="0"/>
        <v>0.008843594384143097</v>
      </c>
      <c r="I44" s="24">
        <f t="shared" si="1"/>
        <v>5405.5144133917065</v>
      </c>
      <c r="J44" s="24"/>
      <c r="K44" s="24">
        <v>3102</v>
      </c>
      <c r="L44" s="24">
        <v>2611</v>
      </c>
      <c r="M44" s="24">
        <v>864</v>
      </c>
      <c r="N44" s="24">
        <f t="shared" si="6"/>
        <v>4825</v>
      </c>
      <c r="O44" s="24">
        <f t="shared" si="8"/>
        <v>11402</v>
      </c>
      <c r="P44" s="25">
        <f t="shared" si="2"/>
        <v>0.008692383986558137</v>
      </c>
      <c r="Q44" s="24">
        <f t="shared" si="3"/>
        <v>5929.1359639192115</v>
      </c>
      <c r="R44" s="24"/>
      <c r="S44" s="24">
        <f t="shared" si="4"/>
        <v>5667.325188655459</v>
      </c>
      <c r="T44" s="24">
        <v>4825</v>
      </c>
      <c r="U44" s="26">
        <f t="shared" si="5"/>
        <v>0.8513716505377917</v>
      </c>
      <c r="V44" s="4"/>
      <c r="W44" s="4"/>
    </row>
    <row r="45" spans="1:23" ht="12.75">
      <c r="A45" s="23">
        <v>26</v>
      </c>
      <c r="B45" s="23" t="s">
        <v>68</v>
      </c>
      <c r="C45" s="24">
        <v>99</v>
      </c>
      <c r="D45" s="24">
        <v>92</v>
      </c>
      <c r="E45" s="24">
        <v>24</v>
      </c>
      <c r="F45" s="24">
        <v>226</v>
      </c>
      <c r="G45" s="24">
        <f t="shared" si="7"/>
        <v>441</v>
      </c>
      <c r="H45" s="25">
        <f t="shared" si="0"/>
        <v>0.00034195748561219693</v>
      </c>
      <c r="I45" s="24">
        <f t="shared" si="1"/>
        <v>209.0163837181712</v>
      </c>
      <c r="J45" s="24"/>
      <c r="K45" s="24">
        <v>107</v>
      </c>
      <c r="L45" s="24">
        <v>96</v>
      </c>
      <c r="M45" s="24">
        <v>26</v>
      </c>
      <c r="N45" s="24">
        <f t="shared" si="6"/>
        <v>200</v>
      </c>
      <c r="O45" s="24">
        <f t="shared" si="8"/>
        <v>429</v>
      </c>
      <c r="P45" s="25">
        <f t="shared" si="2"/>
        <v>0.0003270507569052308</v>
      </c>
      <c r="Q45" s="24">
        <f t="shared" si="3"/>
        <v>223.08361064035626</v>
      </c>
      <c r="R45" s="24"/>
      <c r="S45" s="24">
        <f t="shared" si="4"/>
        <v>216.04999717926373</v>
      </c>
      <c r="T45" s="24">
        <v>200</v>
      </c>
      <c r="U45" s="26">
        <f t="shared" si="5"/>
        <v>0.9257116529099211</v>
      </c>
      <c r="V45" s="4"/>
      <c r="W45" s="4"/>
    </row>
    <row r="46" spans="1:23" ht="12.75">
      <c r="A46" s="23">
        <v>27</v>
      </c>
      <c r="B46" s="23" t="s">
        <v>76</v>
      </c>
      <c r="C46" s="24">
        <v>914</v>
      </c>
      <c r="D46" s="24">
        <v>935</v>
      </c>
      <c r="E46" s="24">
        <v>76</v>
      </c>
      <c r="F46" s="24">
        <v>1864</v>
      </c>
      <c r="G46" s="24">
        <f t="shared" si="7"/>
        <v>3789</v>
      </c>
      <c r="H46" s="25">
        <f t="shared" si="0"/>
        <v>0.0029380428865864268</v>
      </c>
      <c r="I46" s="24">
        <f t="shared" si="1"/>
        <v>1795.8346437826547</v>
      </c>
      <c r="J46" s="24"/>
      <c r="K46" s="24">
        <v>962</v>
      </c>
      <c r="L46" s="24">
        <v>896</v>
      </c>
      <c r="M46" s="24">
        <v>63</v>
      </c>
      <c r="N46" s="24">
        <f t="shared" si="6"/>
        <v>1928</v>
      </c>
      <c r="O46" s="24">
        <f t="shared" si="8"/>
        <v>3849</v>
      </c>
      <c r="P46" s="25">
        <f t="shared" si="2"/>
        <v>0.002934308539226651</v>
      </c>
      <c r="Q46" s="24">
        <f t="shared" si="3"/>
        <v>2001.512394766273</v>
      </c>
      <c r="R46" s="24"/>
      <c r="S46" s="24">
        <f t="shared" si="4"/>
        <v>1898.6735192744638</v>
      </c>
      <c r="T46" s="24">
        <v>1928</v>
      </c>
      <c r="U46" s="26">
        <f t="shared" si="5"/>
        <v>1.0154457732874174</v>
      </c>
      <c r="V46" s="4"/>
      <c r="W46" s="4"/>
    </row>
    <row r="47" spans="1:23" ht="12.75">
      <c r="A47" s="23">
        <v>28</v>
      </c>
      <c r="B47" s="23" t="s">
        <v>74</v>
      </c>
      <c r="C47" s="24">
        <v>966</v>
      </c>
      <c r="D47" s="24">
        <v>633</v>
      </c>
      <c r="E47" s="24">
        <v>61</v>
      </c>
      <c r="F47" s="24">
        <v>1392</v>
      </c>
      <c r="G47" s="24">
        <f t="shared" si="7"/>
        <v>3052</v>
      </c>
      <c r="H47" s="25">
        <f t="shared" si="0"/>
        <v>0.0023665629163002835</v>
      </c>
      <c r="I47" s="24">
        <f t="shared" si="1"/>
        <v>1446.5260841448037</v>
      </c>
      <c r="J47" s="24"/>
      <c r="K47" s="24">
        <v>873</v>
      </c>
      <c r="L47" s="24">
        <v>543</v>
      </c>
      <c r="M47" s="24">
        <v>70</v>
      </c>
      <c r="N47" s="24">
        <f t="shared" si="6"/>
        <v>1268</v>
      </c>
      <c r="O47" s="24">
        <f t="shared" si="8"/>
        <v>2754</v>
      </c>
      <c r="P47" s="25">
        <f t="shared" si="2"/>
        <v>0.002099528635237775</v>
      </c>
      <c r="Q47" s="24">
        <f t="shared" si="3"/>
        <v>1432.1031787961329</v>
      </c>
      <c r="R47" s="24"/>
      <c r="S47" s="24">
        <f t="shared" si="4"/>
        <v>1439.3146314704682</v>
      </c>
      <c r="T47" s="24">
        <v>1268</v>
      </c>
      <c r="U47" s="26">
        <f t="shared" si="5"/>
        <v>0.8809748558621644</v>
      </c>
      <c r="V47" s="4"/>
      <c r="W47" s="4"/>
    </row>
    <row r="48" spans="1:23" ht="12.75">
      <c r="A48" s="23">
        <v>29</v>
      </c>
      <c r="B48" s="23" t="s">
        <v>69</v>
      </c>
      <c r="C48" s="24">
        <v>41</v>
      </c>
      <c r="D48" s="24">
        <v>294</v>
      </c>
      <c r="E48" s="24">
        <v>6</v>
      </c>
      <c r="F48" s="24">
        <v>102</v>
      </c>
      <c r="G48" s="24">
        <f t="shared" si="7"/>
        <v>443</v>
      </c>
      <c r="H48" s="25">
        <f t="shared" si="0"/>
        <v>0.0003435083132113452</v>
      </c>
      <c r="I48" s="24">
        <f t="shared" si="1"/>
        <v>209.9643038257366</v>
      </c>
      <c r="J48" s="24"/>
      <c r="K48" s="24">
        <v>42</v>
      </c>
      <c r="L48" s="24">
        <v>264</v>
      </c>
      <c r="M48" s="24">
        <v>5</v>
      </c>
      <c r="N48" s="24">
        <f t="shared" si="6"/>
        <v>111</v>
      </c>
      <c r="O48" s="24">
        <f t="shared" si="8"/>
        <v>422</v>
      </c>
      <c r="P48" s="25">
        <f t="shared" si="2"/>
        <v>0.00032171426436831556</v>
      </c>
      <c r="Q48" s="24">
        <f t="shared" si="3"/>
        <v>219.4435517254786</v>
      </c>
      <c r="R48" s="24"/>
      <c r="S48" s="24">
        <f t="shared" si="4"/>
        <v>214.7039277756076</v>
      </c>
      <c r="T48" s="24">
        <v>111</v>
      </c>
      <c r="U48" s="26">
        <f t="shared" si="5"/>
        <v>0.5169910078031216</v>
      </c>
      <c r="V48" s="4"/>
      <c r="W48" s="4"/>
    </row>
    <row r="49" spans="1:23" ht="12.75">
      <c r="A49" s="23">
        <v>30</v>
      </c>
      <c r="B49" s="23" t="s">
        <v>126</v>
      </c>
      <c r="C49" s="24">
        <v>3147</v>
      </c>
      <c r="D49" s="24">
        <v>213</v>
      </c>
      <c r="E49" s="24">
        <v>15</v>
      </c>
      <c r="F49" s="24">
        <v>1680</v>
      </c>
      <c r="G49" s="24">
        <f>+C49+D49+E49+F49</f>
        <v>5055</v>
      </c>
      <c r="H49" s="25">
        <f t="shared" si="0"/>
        <v>0.003919716756847292</v>
      </c>
      <c r="I49" s="24">
        <f t="shared" si="1"/>
        <v>2395.868071871554</v>
      </c>
      <c r="J49" s="24"/>
      <c r="K49" s="24">
        <v>2840</v>
      </c>
      <c r="L49" s="24">
        <v>268</v>
      </c>
      <c r="M49" s="24">
        <v>12</v>
      </c>
      <c r="N49" s="24">
        <f>T49</f>
        <v>1536</v>
      </c>
      <c r="O49" s="24">
        <f>+K49+L49+M49+N49</f>
        <v>4656</v>
      </c>
      <c r="P49" s="25">
        <f t="shared" si="2"/>
        <v>0.0035495298931253016</v>
      </c>
      <c r="Q49" s="24">
        <f t="shared" si="3"/>
        <v>2421.15918681002</v>
      </c>
      <c r="R49" s="24"/>
      <c r="S49" s="24">
        <f>(I49+Q49)/2</f>
        <v>2408.513629340787</v>
      </c>
      <c r="T49" s="24">
        <v>1536</v>
      </c>
      <c r="U49" s="26">
        <f>T49/S49</f>
        <v>0.6377377239174706</v>
      </c>
      <c r="V49" s="4"/>
      <c r="W49" s="4"/>
    </row>
    <row r="50" spans="1:23" ht="12.75">
      <c r="A50" s="23">
        <v>31</v>
      </c>
      <c r="B50" s="23" t="s">
        <v>70</v>
      </c>
      <c r="C50" s="24">
        <v>2377</v>
      </c>
      <c r="D50" s="24">
        <v>9261</v>
      </c>
      <c r="E50" s="24">
        <v>917</v>
      </c>
      <c r="F50" s="24">
        <v>8143</v>
      </c>
      <c r="G50" s="24">
        <f t="shared" si="7"/>
        <v>20698</v>
      </c>
      <c r="H50" s="25">
        <f t="shared" si="0"/>
        <v>0.016049514823585607</v>
      </c>
      <c r="I50" s="24">
        <f t="shared" si="1"/>
        <v>9810.025193194348</v>
      </c>
      <c r="J50" s="24"/>
      <c r="K50" s="24">
        <v>2281</v>
      </c>
      <c r="L50" s="24">
        <v>8403</v>
      </c>
      <c r="M50" s="24">
        <v>702</v>
      </c>
      <c r="N50" s="24">
        <f t="shared" si="6"/>
        <v>7874</v>
      </c>
      <c r="O50" s="24">
        <f t="shared" si="8"/>
        <v>19260</v>
      </c>
      <c r="P50" s="25">
        <f t="shared" si="2"/>
        <v>0.014682978037283786</v>
      </c>
      <c r="Q50" s="24">
        <f t="shared" si="3"/>
        <v>10015.362100077531</v>
      </c>
      <c r="R50" s="24"/>
      <c r="S50" s="24">
        <f t="shared" si="4"/>
        <v>9912.69364663594</v>
      </c>
      <c r="T50" s="24">
        <v>7874</v>
      </c>
      <c r="U50" s="26">
        <f t="shared" si="5"/>
        <v>0.7943350496534503</v>
      </c>
      <c r="V50" s="4"/>
      <c r="W50" s="4"/>
    </row>
    <row r="51" spans="1:23" ht="12.75">
      <c r="A51" s="23">
        <v>32</v>
      </c>
      <c r="B51" s="23" t="s">
        <v>71</v>
      </c>
      <c r="C51" s="24">
        <v>2406</v>
      </c>
      <c r="D51" s="24">
        <v>31087</v>
      </c>
      <c r="E51" s="24">
        <v>3036</v>
      </c>
      <c r="F51" s="24">
        <v>6852</v>
      </c>
      <c r="G51" s="24">
        <f t="shared" si="7"/>
        <v>43381</v>
      </c>
      <c r="H51" s="25">
        <f t="shared" si="0"/>
        <v>0.03363822603932588</v>
      </c>
      <c r="I51" s="24">
        <f t="shared" si="1"/>
        <v>20560.861093147356</v>
      </c>
      <c r="J51" s="24"/>
      <c r="K51" s="24">
        <v>2030</v>
      </c>
      <c r="L51" s="24">
        <v>30418</v>
      </c>
      <c r="M51" s="24">
        <v>2896</v>
      </c>
      <c r="N51" s="24">
        <f t="shared" si="6"/>
        <v>5987</v>
      </c>
      <c r="O51" s="24">
        <f t="shared" si="8"/>
        <v>41331</v>
      </c>
      <c r="P51" s="25">
        <f t="shared" si="2"/>
        <v>0.03150893900617737</v>
      </c>
      <c r="Q51" s="24">
        <f t="shared" si="3"/>
        <v>21492.46785868663</v>
      </c>
      <c r="R51" s="24"/>
      <c r="S51" s="24">
        <f t="shared" si="4"/>
        <v>21026.664475916994</v>
      </c>
      <c r="T51" s="24">
        <v>5987</v>
      </c>
      <c r="U51" s="26">
        <f t="shared" si="5"/>
        <v>0.28473370119436886</v>
      </c>
      <c r="V51" s="4"/>
      <c r="W51" s="4"/>
    </row>
    <row r="52" spans="1:23" ht="12.75">
      <c r="A52" s="23">
        <v>33</v>
      </c>
      <c r="B52" s="23" t="s">
        <v>72</v>
      </c>
      <c r="C52" s="24">
        <v>24</v>
      </c>
      <c r="D52" s="24">
        <v>537</v>
      </c>
      <c r="E52" s="24">
        <v>23</v>
      </c>
      <c r="F52" s="24">
        <v>181</v>
      </c>
      <c r="G52" s="24">
        <f t="shared" si="7"/>
        <v>765</v>
      </c>
      <c r="H52" s="25">
        <f t="shared" si="0"/>
        <v>0.0005931915566742192</v>
      </c>
      <c r="I52" s="24">
        <f t="shared" si="1"/>
        <v>362.57944114376636</v>
      </c>
      <c r="J52" s="24"/>
      <c r="K52" s="24">
        <v>20</v>
      </c>
      <c r="L52" s="24">
        <v>541</v>
      </c>
      <c r="M52" s="24">
        <v>22</v>
      </c>
      <c r="N52" s="24">
        <f t="shared" si="6"/>
        <v>172</v>
      </c>
      <c r="O52" s="24">
        <f t="shared" si="8"/>
        <v>755</v>
      </c>
      <c r="P52" s="25">
        <f t="shared" si="2"/>
        <v>0.0005755788379101381</v>
      </c>
      <c r="Q52" s="24">
        <f t="shared" si="3"/>
        <v>392.60635439037054</v>
      </c>
      <c r="R52" s="24"/>
      <c r="S52" s="24">
        <f t="shared" si="4"/>
        <v>377.59289776706845</v>
      </c>
      <c r="T52" s="24">
        <v>172</v>
      </c>
      <c r="U52" s="26">
        <f t="shared" si="5"/>
        <v>0.45551704234146984</v>
      </c>
      <c r="V52" s="4"/>
      <c r="W52" s="4"/>
    </row>
    <row r="53" spans="1:23" ht="12.75">
      <c r="A53" s="23">
        <v>34</v>
      </c>
      <c r="B53" s="23" t="s">
        <v>73</v>
      </c>
      <c r="C53" s="24">
        <v>388</v>
      </c>
      <c r="D53" s="24">
        <v>266</v>
      </c>
      <c r="E53" s="24">
        <v>28</v>
      </c>
      <c r="F53" s="24">
        <v>732</v>
      </c>
      <c r="G53" s="24">
        <f t="shared" si="7"/>
        <v>1414</v>
      </c>
      <c r="H53" s="25">
        <f t="shared" si="0"/>
        <v>0.001096435112597838</v>
      </c>
      <c r="I53" s="24">
        <f t="shared" si="1"/>
        <v>670.1795160487395</v>
      </c>
      <c r="J53" s="24"/>
      <c r="K53" s="24">
        <v>405</v>
      </c>
      <c r="L53" s="24">
        <v>276</v>
      </c>
      <c r="M53" s="24">
        <v>33</v>
      </c>
      <c r="N53" s="24">
        <f t="shared" si="6"/>
        <v>762</v>
      </c>
      <c r="O53" s="24">
        <f t="shared" si="8"/>
        <v>1476</v>
      </c>
      <c r="P53" s="25">
        <f t="shared" si="2"/>
        <v>0.0011252375692124023</v>
      </c>
      <c r="Q53" s="24">
        <f t="shared" si="3"/>
        <v>767.5324226227641</v>
      </c>
      <c r="R53" s="24"/>
      <c r="S53" s="24">
        <f t="shared" si="4"/>
        <v>718.8559693357518</v>
      </c>
      <c r="T53" s="24">
        <v>762</v>
      </c>
      <c r="U53" s="26">
        <f t="shared" si="5"/>
        <v>1.060017628710957</v>
      </c>
      <c r="V53" s="4"/>
      <c r="W53" s="4"/>
    </row>
    <row r="54" spans="1:23" ht="12.75">
      <c r="A54" s="23">
        <v>35</v>
      </c>
      <c r="B54" s="23" t="s">
        <v>17</v>
      </c>
      <c r="C54" s="24">
        <f>(SUM(C11:C53))-C15-C16-C22-C23-C30-C31-C32-C34-C35-C39-C40</f>
        <v>213161</v>
      </c>
      <c r="D54" s="24">
        <f aca="true" t="shared" si="9" ref="D54:I54">(SUM(D11:D53))-D15-D16-D22-D23-D30-D31-D32-D34-D35-D39-D40</f>
        <v>511176</v>
      </c>
      <c r="E54" s="24">
        <f t="shared" si="9"/>
        <v>106610</v>
      </c>
      <c r="F54" s="24">
        <f t="shared" si="9"/>
        <v>458687</v>
      </c>
      <c r="G54" s="24">
        <f t="shared" si="9"/>
        <v>1289634</v>
      </c>
      <c r="H54" s="25">
        <f t="shared" si="9"/>
        <v>1.0000000000000004</v>
      </c>
      <c r="I54" s="24">
        <f t="shared" si="9"/>
        <v>611235.0000000001</v>
      </c>
      <c r="J54" s="24"/>
      <c r="K54" s="24">
        <f>(SUM(K11:K53))-K15-K16-K22-K23-K30-K31-K32-K34-K35-K39-K40</f>
        <v>222806</v>
      </c>
      <c r="L54" s="24">
        <f>(SUM(L11:L53))-L15-L16-L22-L23-L30-L31-L32-L34-L35-L39-L40</f>
        <v>503705</v>
      </c>
      <c r="M54" s="24">
        <f>(SUM(M11:M53))-M15-M16-M22-M23-M30-M31-M32-M34-M35-M39-M40</f>
        <v>107407</v>
      </c>
      <c r="N54" s="24">
        <f>(SUM(N11:N53))-N15-N16-N22-N23-N30-N31-N32-N34-N35-N39-N40</f>
        <v>477805</v>
      </c>
      <c r="O54" s="24">
        <f>(SUM(O11:O53))-O15-O16-O22-O23-O30-O31-O32-O34-O35-O39-O40</f>
        <v>1311723</v>
      </c>
      <c r="P54" s="25">
        <f t="shared" si="2"/>
        <v>1</v>
      </c>
      <c r="Q54" s="24">
        <f t="shared" si="3"/>
        <v>682107</v>
      </c>
      <c r="R54" s="24"/>
      <c r="S54" s="24">
        <f>(SUM(S11:S53))-S15-S16-S22-S23-S30-S31-S32-S34-S35-S39-S40</f>
        <v>646671.0000000001</v>
      </c>
      <c r="T54" s="24">
        <f>(SUM(T11:T53))-T15-T16-T22-T23-T30-T31-T32-T34-T35-T39-T40</f>
        <v>477805</v>
      </c>
      <c r="U54" s="26">
        <f t="shared" si="5"/>
        <v>0.7388687601577926</v>
      </c>
      <c r="V54" s="4"/>
      <c r="W54" s="4"/>
    </row>
    <row r="55" spans="1:23" ht="12.75" customHeight="1">
      <c r="A55" s="28"/>
      <c r="B55" s="29"/>
      <c r="C55" s="29"/>
      <c r="D55" s="29"/>
      <c r="E55" s="24"/>
      <c r="F55" s="24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4"/>
      <c r="U55" s="24"/>
      <c r="V55" s="2"/>
      <c r="W55" s="2"/>
    </row>
    <row r="56" spans="1:23" ht="12.75">
      <c r="A56" s="28"/>
      <c r="B56" s="29" t="s">
        <v>36</v>
      </c>
      <c r="C56" s="29"/>
      <c r="D56" s="29"/>
      <c r="E56" s="24"/>
      <c r="F56" s="24"/>
      <c r="G56" s="29"/>
      <c r="H56" s="29"/>
      <c r="I56" s="24">
        <v>611235</v>
      </c>
      <c r="J56" s="30"/>
      <c r="K56" s="29"/>
      <c r="L56" s="29"/>
      <c r="M56" s="29"/>
      <c r="N56" s="29"/>
      <c r="O56" s="29"/>
      <c r="P56" s="29"/>
      <c r="Q56" s="24">
        <v>682107</v>
      </c>
      <c r="R56" s="30"/>
      <c r="S56" s="29"/>
      <c r="T56" s="31"/>
      <c r="U56" s="32" t="s">
        <v>79</v>
      </c>
      <c r="V56" s="6"/>
      <c r="W56" s="6"/>
    </row>
    <row r="57" spans="2:23" ht="12.75">
      <c r="B57" s="1"/>
      <c r="C57" s="1"/>
      <c r="D57" s="1"/>
      <c r="E57" s="2"/>
      <c r="F57" s="2"/>
      <c r="G57" s="1"/>
      <c r="H57" s="1"/>
      <c r="I57" s="2"/>
      <c r="J57" s="5"/>
      <c r="K57" s="1"/>
      <c r="L57" s="1"/>
      <c r="M57" s="1"/>
      <c r="N57" s="1"/>
      <c r="O57" s="1"/>
      <c r="P57" s="1"/>
      <c r="Q57" s="2"/>
      <c r="R57" s="5"/>
      <c r="S57" s="1"/>
      <c r="T57" s="6"/>
      <c r="U57" s="6"/>
      <c r="V57" s="6"/>
      <c r="W57" s="6"/>
    </row>
    <row r="58" spans="2:23" ht="15.75">
      <c r="B58" s="10"/>
      <c r="C58" s="1"/>
      <c r="D58" s="1"/>
      <c r="E58" s="2"/>
      <c r="F58" s="2"/>
      <c r="G58" s="1"/>
      <c r="H58" s="1"/>
      <c r="I58" s="2"/>
      <c r="J58" s="5"/>
      <c r="K58" s="1"/>
      <c r="L58" s="1"/>
      <c r="M58" s="1"/>
      <c r="N58" s="1"/>
      <c r="O58" s="1"/>
      <c r="P58" s="1"/>
      <c r="Q58" s="2"/>
      <c r="R58" s="5"/>
      <c r="S58" s="1"/>
      <c r="T58" s="6"/>
      <c r="U58" s="6"/>
      <c r="V58" s="6"/>
      <c r="W58" s="6"/>
    </row>
    <row r="59" spans="2:23" ht="12.75">
      <c r="B59" s="1"/>
      <c r="C59" s="1"/>
      <c r="D59" s="1"/>
      <c r="E59" s="2"/>
      <c r="F59" s="2"/>
      <c r="G59" s="1"/>
      <c r="H59" s="1"/>
      <c r="I59" s="2"/>
      <c r="J59" s="5"/>
      <c r="K59" s="1"/>
      <c r="L59" s="1"/>
      <c r="M59" s="1"/>
      <c r="N59" s="1"/>
      <c r="O59" s="1"/>
      <c r="P59" s="1"/>
      <c r="Q59" s="2"/>
      <c r="R59" s="5"/>
      <c r="S59" s="1"/>
      <c r="T59" s="6"/>
      <c r="U59" s="6"/>
      <c r="V59" s="6"/>
      <c r="W59" s="6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4" r:id="rId1"/>
  <headerFooter alignWithMargins="0">
    <oddFooter>&amp;L&amp;"Verdana,Regular"California Department of Insurance&amp;C&amp;"Verdana,Regular"October 8, 2014&amp;R&amp;"Verdana,Regular"Rate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8"/>
      <c r="Q1" s="28"/>
      <c r="R1" s="28"/>
    </row>
    <row r="2" spans="1:18" ht="12.75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8"/>
      <c r="Q2" s="28"/>
      <c r="R2" s="28"/>
    </row>
    <row r="3" spans="1:18" ht="12.75">
      <c r="A3" s="42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8"/>
      <c r="Q3" s="28"/>
      <c r="R3" s="28"/>
    </row>
    <row r="4" spans="1:18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8"/>
      <c r="Q4" s="28"/>
      <c r="R4" s="28"/>
    </row>
    <row r="5" spans="1:18" ht="12.75">
      <c r="A5" s="42"/>
      <c r="B5" s="42">
        <v>2012</v>
      </c>
      <c r="C5" s="42"/>
      <c r="D5" s="42"/>
      <c r="E5" s="42">
        <f>B5</f>
        <v>2012</v>
      </c>
      <c r="F5" s="42"/>
      <c r="G5" s="42"/>
      <c r="H5" s="42">
        <f>B5</f>
        <v>2012</v>
      </c>
      <c r="I5" s="42"/>
      <c r="J5" s="42"/>
      <c r="K5" s="42">
        <f>B5</f>
        <v>2012</v>
      </c>
      <c r="L5" s="42"/>
      <c r="M5" s="42"/>
      <c r="N5" s="42">
        <f>B5</f>
        <v>2012</v>
      </c>
      <c r="O5" s="42"/>
      <c r="P5" s="28"/>
      <c r="Q5" s="28"/>
      <c r="R5" s="28"/>
    </row>
    <row r="6" spans="1:18" ht="12.75">
      <c r="A6" s="42"/>
      <c r="B6" s="43" t="s">
        <v>83</v>
      </c>
      <c r="C6" s="43"/>
      <c r="D6" s="42"/>
      <c r="E6" s="43" t="s">
        <v>83</v>
      </c>
      <c r="F6" s="42"/>
      <c r="G6" s="42"/>
      <c r="H6" s="43" t="s">
        <v>83</v>
      </c>
      <c r="I6" s="42"/>
      <c r="J6" s="42"/>
      <c r="K6" s="43" t="s">
        <v>83</v>
      </c>
      <c r="L6" s="42"/>
      <c r="M6" s="42"/>
      <c r="N6" s="43" t="s">
        <v>83</v>
      </c>
      <c r="O6" s="42"/>
      <c r="P6" s="28"/>
      <c r="Q6" s="28"/>
      <c r="R6" s="28"/>
    </row>
    <row r="7" spans="1:18" ht="12.75">
      <c r="A7" s="42"/>
      <c r="B7" s="43" t="s">
        <v>84</v>
      </c>
      <c r="C7" s="43"/>
      <c r="D7" s="42"/>
      <c r="E7" s="43" t="s">
        <v>75</v>
      </c>
      <c r="F7" s="42"/>
      <c r="G7" s="42"/>
      <c r="H7" s="43" t="s">
        <v>85</v>
      </c>
      <c r="I7" s="42"/>
      <c r="J7" s="42"/>
      <c r="K7" s="43" t="s">
        <v>31</v>
      </c>
      <c r="L7" s="42"/>
      <c r="M7" s="42"/>
      <c r="N7" s="43" t="s">
        <v>86</v>
      </c>
      <c r="O7" s="42"/>
      <c r="P7" s="28"/>
      <c r="Q7" s="28"/>
      <c r="R7" s="28"/>
    </row>
    <row r="8" spans="1:18" ht="12.75">
      <c r="A8" s="42" t="s">
        <v>87</v>
      </c>
      <c r="B8" s="43" t="s">
        <v>88</v>
      </c>
      <c r="C8" s="43" t="s">
        <v>89</v>
      </c>
      <c r="D8" s="42"/>
      <c r="E8" s="43" t="s">
        <v>88</v>
      </c>
      <c r="F8" s="43" t="s">
        <v>89</v>
      </c>
      <c r="G8" s="42"/>
      <c r="H8" s="43" t="s">
        <v>88</v>
      </c>
      <c r="I8" s="43" t="s">
        <v>89</v>
      </c>
      <c r="J8" s="42"/>
      <c r="K8" s="43" t="s">
        <v>23</v>
      </c>
      <c r="L8" s="43" t="s">
        <v>89</v>
      </c>
      <c r="M8" s="42"/>
      <c r="N8" s="43" t="s">
        <v>23</v>
      </c>
      <c r="O8" s="43" t="s">
        <v>89</v>
      </c>
      <c r="P8" s="28"/>
      <c r="Q8" s="28"/>
      <c r="R8" s="28"/>
    </row>
    <row r="9" spans="1:18" ht="12.75">
      <c r="A9" s="42" t="s">
        <v>90</v>
      </c>
      <c r="B9" s="44">
        <v>23501754</v>
      </c>
      <c r="C9" s="45">
        <f>B9/B11</f>
        <v>0.6491370394782034</v>
      </c>
      <c r="D9" s="42"/>
      <c r="E9" s="44">
        <v>22738438</v>
      </c>
      <c r="F9" s="45">
        <f>E9/E11</f>
        <v>0.644725935510842</v>
      </c>
      <c r="G9" s="42"/>
      <c r="H9" s="44">
        <v>11320058</v>
      </c>
      <c r="I9" s="45">
        <f>H9/H11</f>
        <v>0.6554991493320746</v>
      </c>
      <c r="J9" s="42"/>
      <c r="K9" s="44">
        <v>10716176</v>
      </c>
      <c r="L9" s="45">
        <f>K9/K11</f>
        <v>0.34248056104783525</v>
      </c>
      <c r="M9" s="42"/>
      <c r="N9" s="44">
        <v>1225100</v>
      </c>
      <c r="O9" s="45">
        <f>N9/N11</f>
        <v>0.1354334977417064</v>
      </c>
      <c r="P9" s="28"/>
      <c r="Q9" s="28"/>
      <c r="R9" s="28"/>
    </row>
    <row r="10" spans="1:18" ht="12.75">
      <c r="A10" s="42" t="s">
        <v>91</v>
      </c>
      <c r="B10" s="44">
        <v>12702857</v>
      </c>
      <c r="C10" s="45">
        <f>B10/B11</f>
        <v>0.3508629605217965</v>
      </c>
      <c r="D10" s="42"/>
      <c r="E10" s="44">
        <v>12529940</v>
      </c>
      <c r="F10" s="45">
        <f>E10/E11</f>
        <v>0.355274064489158</v>
      </c>
      <c r="G10" s="42"/>
      <c r="H10" s="44">
        <v>5949313</v>
      </c>
      <c r="I10" s="45">
        <f>H10/H11</f>
        <v>0.3445008506679253</v>
      </c>
      <c r="J10" s="42"/>
      <c r="K10" s="44">
        <v>20573705</v>
      </c>
      <c r="L10" s="45">
        <f>K10/K11</f>
        <v>0.6575194389521648</v>
      </c>
      <c r="M10" s="42"/>
      <c r="N10" s="44">
        <v>7820668</v>
      </c>
      <c r="O10" s="45">
        <f>N10/N11</f>
        <v>0.8645665022582936</v>
      </c>
      <c r="P10" s="28"/>
      <c r="Q10" s="28"/>
      <c r="R10" s="28"/>
    </row>
    <row r="11" spans="1:18" ht="12.75">
      <c r="A11" s="42" t="s">
        <v>92</v>
      </c>
      <c r="B11" s="44">
        <f>B9+B10</f>
        <v>36204611</v>
      </c>
      <c r="C11" s="45">
        <f>C9+C10</f>
        <v>1</v>
      </c>
      <c r="D11" s="42"/>
      <c r="E11" s="44">
        <f>E9+E10</f>
        <v>35268378</v>
      </c>
      <c r="F11" s="45">
        <f>F9+F10</f>
        <v>1</v>
      </c>
      <c r="G11" s="42"/>
      <c r="H11" s="44">
        <f>H9+H10</f>
        <v>17269371</v>
      </c>
      <c r="I11" s="45">
        <f>I9+I10</f>
        <v>1</v>
      </c>
      <c r="J11" s="42"/>
      <c r="K11" s="44">
        <f>K9+K10</f>
        <v>31289881</v>
      </c>
      <c r="L11" s="45">
        <f>L9+L10</f>
        <v>1</v>
      </c>
      <c r="M11" s="42"/>
      <c r="N11" s="44">
        <f>N9+N10</f>
        <v>9045768</v>
      </c>
      <c r="O11" s="45">
        <f>O9+O10</f>
        <v>1</v>
      </c>
      <c r="P11" s="28"/>
      <c r="Q11" s="28"/>
      <c r="R11" s="28"/>
    </row>
    <row r="12" spans="1:18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.75">
      <c r="A13" s="42" t="s">
        <v>94</v>
      </c>
      <c r="B13" s="44">
        <v>67564578</v>
      </c>
      <c r="C13" s="45">
        <f>B13/B15</f>
        <v>0.9206534441483697</v>
      </c>
      <c r="D13" s="42"/>
      <c r="E13" s="44">
        <v>66699917</v>
      </c>
      <c r="F13" s="45">
        <f>E13/E15</f>
        <v>0.921039922476788</v>
      </c>
      <c r="G13" s="42"/>
      <c r="H13" s="44">
        <v>21419089</v>
      </c>
      <c r="I13" s="45">
        <f>H13/H15</f>
        <v>0.8923865606367462</v>
      </c>
      <c r="J13" s="42"/>
      <c r="K13" s="44">
        <v>2542200</v>
      </c>
      <c r="L13" s="45">
        <f>K13/K15</f>
        <v>0.7745674250249079</v>
      </c>
      <c r="M13" s="42"/>
      <c r="N13" s="44">
        <v>211353</v>
      </c>
      <c r="O13" s="45">
        <f>N13/N15</f>
        <v>0.6405179833440413</v>
      </c>
      <c r="P13" s="28"/>
      <c r="Q13" s="28"/>
      <c r="R13" s="28"/>
    </row>
    <row r="14" spans="1:18" ht="12.75">
      <c r="A14" s="42" t="s">
        <v>95</v>
      </c>
      <c r="B14" s="44">
        <v>5823056</v>
      </c>
      <c r="C14" s="45">
        <f>B14/B15</f>
        <v>0.07934655585163027</v>
      </c>
      <c r="D14" s="42"/>
      <c r="E14" s="44">
        <v>5718135</v>
      </c>
      <c r="F14" s="45">
        <f>E14/E15</f>
        <v>0.07896007752321203</v>
      </c>
      <c r="G14" s="42"/>
      <c r="H14" s="44">
        <v>2582941</v>
      </c>
      <c r="I14" s="45">
        <f>H14/H15</f>
        <v>0.10761343936325386</v>
      </c>
      <c r="J14" s="42"/>
      <c r="K14" s="44">
        <v>739890</v>
      </c>
      <c r="L14" s="45">
        <f>K14/K15</f>
        <v>0.2254325749750921</v>
      </c>
      <c r="M14" s="42"/>
      <c r="N14" s="44">
        <v>118619</v>
      </c>
      <c r="O14" s="45">
        <f>N14/N15</f>
        <v>0.3594820166559587</v>
      </c>
      <c r="P14" s="28"/>
      <c r="Q14" s="28"/>
      <c r="R14" s="28"/>
    </row>
    <row r="15" spans="1:18" ht="12.75">
      <c r="A15" s="42" t="s">
        <v>93</v>
      </c>
      <c r="B15" s="44">
        <f>B13+B14</f>
        <v>73387634</v>
      </c>
      <c r="C15" s="45">
        <f>C13+C14</f>
        <v>1</v>
      </c>
      <c r="D15" s="42"/>
      <c r="E15" s="44">
        <f>E13+E14</f>
        <v>72418052</v>
      </c>
      <c r="F15" s="45">
        <f>F13+F14</f>
        <v>1</v>
      </c>
      <c r="G15" s="42"/>
      <c r="H15" s="44">
        <f>H13+H14</f>
        <v>24002030</v>
      </c>
      <c r="I15" s="45">
        <f>I13+I14</f>
        <v>1</v>
      </c>
      <c r="J15" s="42"/>
      <c r="K15" s="44">
        <f>K13+K14</f>
        <v>3282090</v>
      </c>
      <c r="L15" s="45">
        <f>L13+L14</f>
        <v>1</v>
      </c>
      <c r="M15" s="42"/>
      <c r="N15" s="44">
        <f>N13+N14</f>
        <v>329972</v>
      </c>
      <c r="O15" s="45">
        <f>O13+O14</f>
        <v>1</v>
      </c>
      <c r="P15" s="28"/>
      <c r="Q15" s="28"/>
      <c r="R15" s="28"/>
    </row>
    <row r="16" spans="1:18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8"/>
      <c r="Q16" s="28"/>
      <c r="R16" s="28"/>
    </row>
    <row r="17" spans="1:18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8"/>
      <c r="Q17" s="28"/>
      <c r="R17" s="28"/>
    </row>
    <row r="18" spans="1:18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8"/>
      <c r="Q18" s="28"/>
      <c r="R18" s="28"/>
    </row>
    <row r="19" spans="1:18" ht="12.75">
      <c r="A19" s="42" t="s">
        <v>80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8"/>
      <c r="Q19" s="28"/>
      <c r="R19" s="28"/>
    </row>
    <row r="20" spans="1:18" ht="12.75">
      <c r="A20" s="42" t="s">
        <v>81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8"/>
      <c r="Q20" s="28"/>
      <c r="R20" s="28"/>
    </row>
    <row r="21" spans="1:18" ht="12.75">
      <c r="A21" s="42" t="s">
        <v>82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8"/>
      <c r="Q21" s="28"/>
      <c r="R21" s="28"/>
    </row>
    <row r="22" spans="1:18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8"/>
      <c r="Q22" s="28"/>
      <c r="R22" s="28"/>
    </row>
    <row r="23" spans="1:18" ht="12.75">
      <c r="A23" s="42"/>
      <c r="B23" s="42">
        <v>2013</v>
      </c>
      <c r="C23" s="42"/>
      <c r="D23" s="42"/>
      <c r="E23" s="42">
        <f>B23</f>
        <v>2013</v>
      </c>
      <c r="F23" s="42"/>
      <c r="G23" s="42"/>
      <c r="H23" s="42">
        <f>B23</f>
        <v>2013</v>
      </c>
      <c r="I23" s="42"/>
      <c r="J23" s="42"/>
      <c r="K23" s="42">
        <f>B23</f>
        <v>2013</v>
      </c>
      <c r="L23" s="42"/>
      <c r="M23" s="42"/>
      <c r="N23" s="42">
        <f>B23</f>
        <v>2013</v>
      </c>
      <c r="O23" s="42"/>
      <c r="P23" s="28"/>
      <c r="Q23" s="28"/>
      <c r="R23" s="28"/>
    </row>
    <row r="24" spans="1:18" ht="12.75">
      <c r="A24" s="42"/>
      <c r="B24" s="43" t="s">
        <v>83</v>
      </c>
      <c r="C24" s="43"/>
      <c r="D24" s="42"/>
      <c r="E24" s="43" t="s">
        <v>83</v>
      </c>
      <c r="F24" s="42"/>
      <c r="G24" s="42"/>
      <c r="H24" s="43" t="s">
        <v>83</v>
      </c>
      <c r="I24" s="42"/>
      <c r="J24" s="42"/>
      <c r="K24" s="43" t="s">
        <v>83</v>
      </c>
      <c r="L24" s="42"/>
      <c r="M24" s="42"/>
      <c r="N24" s="43" t="s">
        <v>83</v>
      </c>
      <c r="O24" s="42"/>
      <c r="P24" s="28"/>
      <c r="Q24" s="28"/>
      <c r="R24" s="28"/>
    </row>
    <row r="25" spans="1:18" ht="12.75">
      <c r="A25" s="42"/>
      <c r="B25" s="43" t="s">
        <v>84</v>
      </c>
      <c r="C25" s="43"/>
      <c r="D25" s="42"/>
      <c r="E25" s="43" t="s">
        <v>75</v>
      </c>
      <c r="F25" s="42"/>
      <c r="G25" s="42"/>
      <c r="H25" s="43" t="s">
        <v>85</v>
      </c>
      <c r="I25" s="42"/>
      <c r="J25" s="42"/>
      <c r="K25" s="43" t="s">
        <v>31</v>
      </c>
      <c r="L25" s="42"/>
      <c r="M25" s="42"/>
      <c r="N25" s="43" t="s">
        <v>86</v>
      </c>
      <c r="O25" s="42"/>
      <c r="P25" s="28"/>
      <c r="Q25" s="28"/>
      <c r="R25" s="28"/>
    </row>
    <row r="26" spans="1:18" ht="12.75">
      <c r="A26" s="42" t="s">
        <v>87</v>
      </c>
      <c r="B26" s="43" t="s">
        <v>88</v>
      </c>
      <c r="C26" s="43" t="s">
        <v>89</v>
      </c>
      <c r="D26" s="42"/>
      <c r="E26" s="43" t="s">
        <v>88</v>
      </c>
      <c r="F26" s="43" t="s">
        <v>89</v>
      </c>
      <c r="G26" s="42"/>
      <c r="H26" s="43" t="s">
        <v>88</v>
      </c>
      <c r="I26" s="43" t="s">
        <v>89</v>
      </c>
      <c r="J26" s="42"/>
      <c r="K26" s="43" t="s">
        <v>23</v>
      </c>
      <c r="L26" s="43" t="s">
        <v>89</v>
      </c>
      <c r="M26" s="42"/>
      <c r="N26" s="43" t="s">
        <v>23</v>
      </c>
      <c r="O26" s="43" t="s">
        <v>89</v>
      </c>
      <c r="P26" s="28"/>
      <c r="Q26" s="28"/>
      <c r="R26" s="28"/>
    </row>
    <row r="27" spans="1:18" ht="12.75">
      <c r="A27" s="42" t="s">
        <v>90</v>
      </c>
      <c r="B27" s="44">
        <v>24600347</v>
      </c>
      <c r="C27" s="45">
        <f>B27/B29</f>
        <v>0.6483041840382066</v>
      </c>
      <c r="D27" s="42"/>
      <c r="E27" s="44">
        <v>24157730</v>
      </c>
      <c r="F27" s="45">
        <f>E27/E29</f>
        <v>0.6490374294971921</v>
      </c>
      <c r="G27" s="42"/>
      <c r="H27" s="44">
        <v>11792465</v>
      </c>
      <c r="I27" s="45">
        <f>H27/H29</f>
        <v>0.654427036538031</v>
      </c>
      <c r="J27" s="42"/>
      <c r="K27" s="44">
        <v>7995185</v>
      </c>
      <c r="L27" s="45">
        <f>K27/K29</f>
        <v>0.27805932782773535</v>
      </c>
      <c r="M27" s="42"/>
      <c r="N27" s="44">
        <v>1085209</v>
      </c>
      <c r="O27" s="45">
        <f>N27/N29</f>
        <v>0.12214546986109164</v>
      </c>
      <c r="P27" s="28"/>
      <c r="Q27" s="28"/>
      <c r="R27" s="28"/>
    </row>
    <row r="28" spans="1:18" ht="12.75">
      <c r="A28" s="42" t="s">
        <v>91</v>
      </c>
      <c r="B28" s="44">
        <v>13345339</v>
      </c>
      <c r="C28" s="45">
        <f>B28/B29</f>
        <v>0.3516958159617934</v>
      </c>
      <c r="D28" s="42"/>
      <c r="E28" s="44">
        <v>13063128</v>
      </c>
      <c r="F28" s="45">
        <f>E28/E29</f>
        <v>0.3509625705028079</v>
      </c>
      <c r="G28" s="42"/>
      <c r="H28" s="44">
        <v>6227061</v>
      </c>
      <c r="I28" s="45">
        <f>H28/H29</f>
        <v>0.345572963461969</v>
      </c>
      <c r="J28" s="42"/>
      <c r="K28" s="44">
        <v>20758337</v>
      </c>
      <c r="L28" s="45">
        <f>K28/K29</f>
        <v>0.7219406721722647</v>
      </c>
      <c r="M28" s="42"/>
      <c r="N28" s="44">
        <v>7799353</v>
      </c>
      <c r="O28" s="45">
        <f>N28/N29</f>
        <v>0.8778545301389084</v>
      </c>
      <c r="P28" s="28"/>
      <c r="Q28" s="28"/>
      <c r="R28" s="28"/>
    </row>
    <row r="29" spans="1:18" ht="12.75">
      <c r="A29" s="42" t="s">
        <v>92</v>
      </c>
      <c r="B29" s="44">
        <f>B27+B28</f>
        <v>37945686</v>
      </c>
      <c r="C29" s="45">
        <f>C27+C28</f>
        <v>1</v>
      </c>
      <c r="D29" s="42"/>
      <c r="E29" s="44">
        <f>E27+E28</f>
        <v>37220858</v>
      </c>
      <c r="F29" s="45">
        <f>F27+F28</f>
        <v>1</v>
      </c>
      <c r="G29" s="42"/>
      <c r="H29" s="44">
        <f>H27+H28</f>
        <v>18019526</v>
      </c>
      <c r="I29" s="45">
        <f>I27+I28</f>
        <v>1</v>
      </c>
      <c r="J29" s="42"/>
      <c r="K29" s="44">
        <f>K27+K28</f>
        <v>28753522</v>
      </c>
      <c r="L29" s="45">
        <f>L27+L28</f>
        <v>1</v>
      </c>
      <c r="M29" s="42"/>
      <c r="N29" s="44">
        <f>N27+N28</f>
        <v>8884562</v>
      </c>
      <c r="O29" s="45">
        <f>O27+O28</f>
        <v>1</v>
      </c>
      <c r="P29" s="28"/>
      <c r="Q29" s="28"/>
      <c r="R29" s="28"/>
    </row>
    <row r="30" spans="1:1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>
      <c r="A31" s="42" t="s">
        <v>94</v>
      </c>
      <c r="B31" s="44">
        <v>70725241</v>
      </c>
      <c r="C31" s="45">
        <f>B31/B33</f>
        <v>0.9178970403492277</v>
      </c>
      <c r="D31" s="42"/>
      <c r="E31" s="44">
        <v>69536058</v>
      </c>
      <c r="F31" s="45">
        <f>E31/E33</f>
        <v>0.9192654132096966</v>
      </c>
      <c r="G31" s="42"/>
      <c r="H31" s="44">
        <v>22571374</v>
      </c>
      <c r="I31" s="45">
        <f>H31/H33</f>
        <v>0.8900094886506842</v>
      </c>
      <c r="J31" s="42"/>
      <c r="K31" s="44">
        <v>2670983</v>
      </c>
      <c r="L31" s="45">
        <f>K31/K33</f>
        <v>0.7963292298216015</v>
      </c>
      <c r="M31" s="42"/>
      <c r="N31" s="44">
        <v>191567</v>
      </c>
      <c r="O31" s="45">
        <f>N31/N33</f>
        <v>0.5840279259778666</v>
      </c>
      <c r="P31" s="28"/>
      <c r="Q31" s="28"/>
      <c r="R31" s="28"/>
    </row>
    <row r="32" spans="1:18" ht="12.75">
      <c r="A32" s="42" t="s">
        <v>95</v>
      </c>
      <c r="B32" s="44">
        <v>6326147</v>
      </c>
      <c r="C32" s="45">
        <f>B32/B33</f>
        <v>0.08210295965077229</v>
      </c>
      <c r="D32" s="42"/>
      <c r="E32" s="44">
        <v>6107012</v>
      </c>
      <c r="F32" s="45">
        <f>E32/E33</f>
        <v>0.08073458679030346</v>
      </c>
      <c r="G32" s="42"/>
      <c r="H32" s="44">
        <v>2789450</v>
      </c>
      <c r="I32" s="45">
        <f>H32/H33</f>
        <v>0.10999051134931578</v>
      </c>
      <c r="J32" s="42"/>
      <c r="K32" s="44">
        <v>683136</v>
      </c>
      <c r="L32" s="45">
        <f>K32/K33</f>
        <v>0.20367077017839855</v>
      </c>
      <c r="M32" s="42"/>
      <c r="N32" s="44">
        <v>136443</v>
      </c>
      <c r="O32" s="45">
        <f>N32/N33</f>
        <v>0.4159720740221335</v>
      </c>
      <c r="P32" s="28"/>
      <c r="Q32" s="28"/>
      <c r="R32" s="28"/>
    </row>
    <row r="33" spans="1:18" ht="12.75">
      <c r="A33" s="42" t="s">
        <v>93</v>
      </c>
      <c r="B33" s="44">
        <f>B31+B32</f>
        <v>77051388</v>
      </c>
      <c r="C33" s="45">
        <f>C31+C32</f>
        <v>1</v>
      </c>
      <c r="D33" s="42"/>
      <c r="E33" s="44">
        <f>E31+E32</f>
        <v>75643070</v>
      </c>
      <c r="F33" s="45">
        <f>F31+F32</f>
        <v>1</v>
      </c>
      <c r="G33" s="42"/>
      <c r="H33" s="44">
        <f>H31+H32</f>
        <v>25360824</v>
      </c>
      <c r="I33" s="45">
        <f>I31+I32</f>
        <v>1</v>
      </c>
      <c r="J33" s="42"/>
      <c r="K33" s="44">
        <f>K31+K32</f>
        <v>3354119</v>
      </c>
      <c r="L33" s="45">
        <f>L31+L32</f>
        <v>1</v>
      </c>
      <c r="M33" s="42"/>
      <c r="N33" s="44">
        <f>N31+N32</f>
        <v>328010</v>
      </c>
      <c r="O33" s="45">
        <f>O31+O32</f>
        <v>1</v>
      </c>
      <c r="P33" s="28"/>
      <c r="Q33" s="28"/>
      <c r="R33" s="28"/>
    </row>
    <row r="34" spans="1:18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Insurance&amp;C&amp;"Verdana,Regular"October 8, 2014&amp;R&amp;"Verdana,Regular"Rate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50" t="s">
        <v>109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1" t="s">
        <v>131</v>
      </c>
      <c r="B2" s="51"/>
      <c r="C2" s="51"/>
      <c r="D2" s="51"/>
      <c r="E2" s="51"/>
      <c r="F2" s="51"/>
      <c r="G2" s="51"/>
      <c r="H2" s="51"/>
      <c r="I2" s="51"/>
    </row>
    <row r="4" spans="1:9" ht="12.75">
      <c r="A4" s="16" t="s">
        <v>115</v>
      </c>
      <c r="C4" s="16" t="s">
        <v>116</v>
      </c>
      <c r="D4" s="15"/>
      <c r="E4" s="14" t="s">
        <v>103</v>
      </c>
      <c r="F4" s="14"/>
      <c r="G4" s="14" t="s">
        <v>104</v>
      </c>
      <c r="H4" s="14"/>
      <c r="I4" s="14" t="s">
        <v>105</v>
      </c>
    </row>
    <row r="5" spans="1:9" ht="12.75">
      <c r="A5" s="16"/>
      <c r="C5" s="16"/>
      <c r="D5" s="15"/>
      <c r="E5" s="14" t="s">
        <v>100</v>
      </c>
      <c r="F5" s="14"/>
      <c r="G5" s="14" t="s">
        <v>100</v>
      </c>
      <c r="H5" s="14"/>
      <c r="I5" s="14"/>
    </row>
    <row r="6" spans="1:9" ht="12.75">
      <c r="A6" s="16"/>
      <c r="C6" s="16" t="s">
        <v>87</v>
      </c>
      <c r="D6" s="15"/>
      <c r="E6" s="14" t="s">
        <v>101</v>
      </c>
      <c r="F6" s="14"/>
      <c r="G6" s="14" t="s">
        <v>101</v>
      </c>
      <c r="H6" s="14"/>
      <c r="I6" s="14"/>
    </row>
    <row r="7" spans="1:9" ht="12.75">
      <c r="A7" s="16" t="s">
        <v>87</v>
      </c>
      <c r="C7" s="16" t="s">
        <v>107</v>
      </c>
      <c r="D7" s="15"/>
      <c r="E7" s="14" t="s">
        <v>110</v>
      </c>
      <c r="F7" s="14"/>
      <c r="G7" s="14" t="s">
        <v>110</v>
      </c>
      <c r="H7" s="14"/>
      <c r="I7" s="14" t="s">
        <v>102</v>
      </c>
    </row>
    <row r="8" spans="1:9" ht="12.75">
      <c r="A8" s="17" t="s">
        <v>113</v>
      </c>
      <c r="C8" s="17" t="s">
        <v>108</v>
      </c>
      <c r="D8" s="15"/>
      <c r="E8" s="22">
        <v>2013</v>
      </c>
      <c r="F8" s="14"/>
      <c r="G8" s="22">
        <v>2012</v>
      </c>
      <c r="H8" s="14"/>
      <c r="I8" s="18" t="s">
        <v>106</v>
      </c>
    </row>
    <row r="9" spans="1:9" ht="12.75">
      <c r="A9" s="16">
        <v>1</v>
      </c>
      <c r="C9" s="16" t="s">
        <v>43</v>
      </c>
      <c r="D9" s="15"/>
      <c r="E9" s="19">
        <f>'Leverage Factors'!U11</f>
        <v>1.0096854895297116</v>
      </c>
      <c r="F9" s="19"/>
      <c r="G9" s="19">
        <v>1.0615610971334286</v>
      </c>
      <c r="H9" s="19"/>
      <c r="I9" s="19">
        <f>E9-G9</f>
        <v>-0.05187560760371701</v>
      </c>
    </row>
    <row r="10" spans="1:9" ht="12.75">
      <c r="A10" s="16">
        <v>2</v>
      </c>
      <c r="C10" s="16" t="s">
        <v>44</v>
      </c>
      <c r="D10" s="15"/>
      <c r="E10" s="19">
        <f>'Leverage Factors'!U12</f>
        <v>1.0300719288646798</v>
      </c>
      <c r="F10" s="19"/>
      <c r="G10" s="19">
        <v>1.0935173090827233</v>
      </c>
      <c r="H10" s="19"/>
      <c r="I10" s="19">
        <f aca="true" t="shared" si="0" ref="I10:I54">E10-G10</f>
        <v>-0.06344538021804347</v>
      </c>
    </row>
    <row r="11" spans="1:9" ht="12.75">
      <c r="A11" s="16">
        <v>3</v>
      </c>
      <c r="C11" s="16" t="s">
        <v>45</v>
      </c>
      <c r="D11" s="15"/>
      <c r="E11" s="19">
        <f>'Leverage Factors'!U13</f>
        <v>1.1318743147623995</v>
      </c>
      <c r="F11" s="19"/>
      <c r="G11" s="19">
        <v>1.2372326361083337</v>
      </c>
      <c r="H11" s="19"/>
      <c r="I11" s="19">
        <f t="shared" si="0"/>
        <v>-0.10535832134593415</v>
      </c>
    </row>
    <row r="12" spans="1:9" ht="12.75">
      <c r="A12" s="16">
        <v>4</v>
      </c>
      <c r="C12" s="16" t="s">
        <v>46</v>
      </c>
      <c r="D12" s="15"/>
      <c r="E12" s="19">
        <f>'Leverage Factors'!U14</f>
        <v>1.0971176928013338</v>
      </c>
      <c r="F12" s="19"/>
      <c r="G12" s="19">
        <v>1.140221977696196</v>
      </c>
      <c r="H12" s="19"/>
      <c r="I12" s="19">
        <f t="shared" si="0"/>
        <v>-0.04310428489486218</v>
      </c>
    </row>
    <row r="13" spans="1:9" ht="12.75">
      <c r="A13" s="16">
        <v>5.1</v>
      </c>
      <c r="C13" s="16" t="s">
        <v>96</v>
      </c>
      <c r="D13" s="15"/>
      <c r="E13" s="19">
        <f>'Leverage Factors'!U15</f>
        <v>1.032548160413705</v>
      </c>
      <c r="F13" s="19"/>
      <c r="G13" s="19">
        <v>1.062095560211578</v>
      </c>
      <c r="H13" s="19"/>
      <c r="I13" s="19">
        <f t="shared" si="0"/>
        <v>-0.02954739979787302</v>
      </c>
    </row>
    <row r="14" spans="1:9" ht="12.75">
      <c r="A14" s="16">
        <v>5.2</v>
      </c>
      <c r="C14" s="16" t="s">
        <v>97</v>
      </c>
      <c r="D14" s="15"/>
      <c r="E14" s="19">
        <f>'Leverage Factors'!U16</f>
        <v>0.5135035736648128</v>
      </c>
      <c r="F14" s="19"/>
      <c r="G14" s="19">
        <v>0.5368482632670718</v>
      </c>
      <c r="H14" s="19"/>
      <c r="I14" s="19">
        <f t="shared" si="0"/>
        <v>-0.023344689602258994</v>
      </c>
    </row>
    <row r="15" spans="1:9" ht="12.75">
      <c r="A15" s="16">
        <v>5</v>
      </c>
      <c r="C15" s="16" t="s">
        <v>35</v>
      </c>
      <c r="D15" s="15"/>
      <c r="E15" s="19">
        <f>'Leverage Factors'!U17</f>
        <v>0.7621689708879825</v>
      </c>
      <c r="F15" s="19"/>
      <c r="G15" s="19">
        <v>0.788140454810166</v>
      </c>
      <c r="H15" s="19"/>
      <c r="I15" s="19">
        <f t="shared" si="0"/>
        <v>-0.025971483922183514</v>
      </c>
    </row>
    <row r="16" spans="1:9" ht="12.75">
      <c r="A16" s="16">
        <v>6</v>
      </c>
      <c r="C16" s="16" t="s">
        <v>47</v>
      </c>
      <c r="D16" s="15"/>
      <c r="E16" s="19">
        <f>'Leverage Factors'!U18</f>
        <v>0.41538055411480734</v>
      </c>
      <c r="F16" s="19"/>
      <c r="G16" s="19">
        <v>0.3988861139861248</v>
      </c>
      <c r="H16" s="19"/>
      <c r="I16" s="19">
        <f t="shared" si="0"/>
        <v>0.016494440128682564</v>
      </c>
    </row>
    <row r="17" spans="1:9" ht="12.75">
      <c r="A17" s="16">
        <v>8</v>
      </c>
      <c r="C17" s="16" t="s">
        <v>48</v>
      </c>
      <c r="D17" s="15"/>
      <c r="E17" s="19">
        <f>'Leverage Factors'!U19</f>
        <v>0.7792311971833288</v>
      </c>
      <c r="F17" s="19"/>
      <c r="G17" s="19">
        <v>0.7910082099425377</v>
      </c>
      <c r="H17" s="19"/>
      <c r="I17" s="19">
        <f t="shared" si="0"/>
        <v>-0.011777012759208949</v>
      </c>
    </row>
    <row r="18" spans="1:9" ht="12.75">
      <c r="A18" s="16">
        <v>9</v>
      </c>
      <c r="C18" s="16" t="s">
        <v>49</v>
      </c>
      <c r="D18" s="15"/>
      <c r="E18" s="19">
        <f>'Leverage Factors'!U20</f>
        <v>1.113034884772906</v>
      </c>
      <c r="F18" s="19"/>
      <c r="G18" s="19">
        <v>1.1824875789279372</v>
      </c>
      <c r="H18" s="19"/>
      <c r="I18" s="19">
        <f t="shared" si="0"/>
        <v>-0.0694526941550313</v>
      </c>
    </row>
    <row r="19" spans="1:9" ht="12.75">
      <c r="A19" s="16">
        <v>10</v>
      </c>
      <c r="C19" s="16" t="s">
        <v>50</v>
      </c>
      <c r="D19" s="15"/>
      <c r="E19" s="19">
        <f>'Leverage Factors'!U21</f>
        <v>0.24329009612902988</v>
      </c>
      <c r="F19" s="19"/>
      <c r="G19" s="19">
        <v>0.26527046004079724</v>
      </c>
      <c r="H19" s="19"/>
      <c r="I19" s="19">
        <f t="shared" si="0"/>
        <v>-0.02198036391176736</v>
      </c>
    </row>
    <row r="20" spans="1:9" ht="12.75">
      <c r="A20" s="16">
        <v>11.1</v>
      </c>
      <c r="C20" s="16" t="s">
        <v>51</v>
      </c>
      <c r="D20" s="15"/>
      <c r="E20" s="19">
        <f>'Leverage Factors'!U22</f>
        <v>0.3090323086482112</v>
      </c>
      <c r="F20" s="19"/>
      <c r="G20" s="19">
        <v>0.3257341135374951</v>
      </c>
      <c r="H20" s="19"/>
      <c r="I20" s="19">
        <f t="shared" si="0"/>
        <v>-0.01670180488928391</v>
      </c>
    </row>
    <row r="21" spans="1:9" ht="12.75">
      <c r="A21" s="16">
        <v>11.2</v>
      </c>
      <c r="C21" s="16" t="s">
        <v>52</v>
      </c>
      <c r="D21" s="15"/>
      <c r="E21" s="19">
        <f>'Leverage Factors'!U23</f>
        <v>0.4735120685759493</v>
      </c>
      <c r="F21" s="19"/>
      <c r="G21" s="19">
        <v>0.5156339580786498</v>
      </c>
      <c r="H21" s="19"/>
      <c r="I21" s="19">
        <f t="shared" si="0"/>
        <v>-0.04212188950270046</v>
      </c>
    </row>
    <row r="22" spans="1:9" ht="12.75">
      <c r="A22" s="16">
        <v>11</v>
      </c>
      <c r="C22" s="16" t="s">
        <v>117</v>
      </c>
      <c r="D22" s="15"/>
      <c r="E22" s="19">
        <f>'Leverage Factors'!U24</f>
        <v>0.4154080773556054</v>
      </c>
      <c r="F22" s="19"/>
      <c r="G22" s="19">
        <v>0.44960826075275023</v>
      </c>
      <c r="H22" s="19"/>
      <c r="I22" s="19">
        <f>E22-G22</f>
        <v>-0.03420018339714481</v>
      </c>
    </row>
    <row r="23" spans="1:9" ht="12.75">
      <c r="A23" s="16">
        <v>12</v>
      </c>
      <c r="C23" s="16" t="s">
        <v>53</v>
      </c>
      <c r="D23" s="15"/>
      <c r="E23" s="19">
        <f>'Leverage Factors'!U25</f>
        <v>1</v>
      </c>
      <c r="F23" s="19"/>
      <c r="G23" s="19">
        <v>1</v>
      </c>
      <c r="H23" s="19"/>
      <c r="I23" s="19">
        <f t="shared" si="0"/>
        <v>0</v>
      </c>
    </row>
    <row r="24" spans="1:9" ht="12.75">
      <c r="A24" s="16">
        <v>13</v>
      </c>
      <c r="C24" s="16" t="s">
        <v>54</v>
      </c>
      <c r="D24" s="15"/>
      <c r="E24" s="19">
        <f>'Leverage Factors'!U26</f>
        <v>0.942028093773002</v>
      </c>
      <c r="F24" s="19"/>
      <c r="G24" s="19">
        <v>1.0740015802288727</v>
      </c>
      <c r="H24" s="19"/>
      <c r="I24" s="19">
        <f t="shared" si="0"/>
        <v>-0.1319734864558707</v>
      </c>
    </row>
    <row r="25" spans="1:9" ht="12.75">
      <c r="A25" s="16">
        <v>14</v>
      </c>
      <c r="C25" s="16" t="s">
        <v>55</v>
      </c>
      <c r="D25" s="15"/>
      <c r="E25" s="19">
        <f>'Leverage Factors'!U27</f>
        <v>0.7180182925704454</v>
      </c>
      <c r="F25" s="19"/>
      <c r="G25" s="19">
        <v>0.8511621479869664</v>
      </c>
      <c r="H25" s="19"/>
      <c r="I25" s="19">
        <f t="shared" si="0"/>
        <v>-0.13314385541652107</v>
      </c>
    </row>
    <row r="26" spans="1:9" ht="12.75">
      <c r="A26" s="16">
        <v>15</v>
      </c>
      <c r="C26" s="16" t="s">
        <v>56</v>
      </c>
      <c r="D26" s="15"/>
      <c r="E26" s="19">
        <f>'Leverage Factors'!U28</f>
        <v>0.33262875802802083</v>
      </c>
      <c r="F26" s="19"/>
      <c r="G26" s="19">
        <v>0.38102986357446583</v>
      </c>
      <c r="H26" s="19"/>
      <c r="I26" s="19">
        <f t="shared" si="0"/>
        <v>-0.048401105546445</v>
      </c>
    </row>
    <row r="27" spans="1:9" ht="12.75">
      <c r="A27" s="16">
        <v>16</v>
      </c>
      <c r="C27" s="16" t="s">
        <v>57</v>
      </c>
      <c r="D27" s="15"/>
      <c r="E27" s="19">
        <f>'Leverage Factors'!U29</f>
        <v>0.42553901537491207</v>
      </c>
      <c r="F27" s="19"/>
      <c r="G27" s="19">
        <v>0.43595694829115866</v>
      </c>
      <c r="H27" s="19"/>
      <c r="I27" s="19">
        <f t="shared" si="0"/>
        <v>-0.010417932916246597</v>
      </c>
    </row>
    <row r="28" spans="1:9" ht="12.75">
      <c r="A28" s="16">
        <v>17.1</v>
      </c>
      <c r="C28" s="16" t="s">
        <v>58</v>
      </c>
      <c r="D28" s="15"/>
      <c r="E28" s="19">
        <f>'Leverage Factors'!U30</f>
        <v>0.4157378549698314</v>
      </c>
      <c r="F28" s="19"/>
      <c r="G28" s="19">
        <v>0.4222797697244107</v>
      </c>
      <c r="H28" s="19"/>
      <c r="I28" s="19">
        <f t="shared" si="0"/>
        <v>-0.0065419147545793255</v>
      </c>
    </row>
    <row r="29" spans="1:9" ht="12.75">
      <c r="A29" s="16">
        <v>17.2</v>
      </c>
      <c r="C29" s="16" t="s">
        <v>59</v>
      </c>
      <c r="D29" s="15"/>
      <c r="E29" s="19">
        <f>'Leverage Factors'!U31</f>
        <v>0.49452314881311144</v>
      </c>
      <c r="F29" s="19"/>
      <c r="G29" s="19">
        <v>0.5149811172831229</v>
      </c>
      <c r="H29" s="19"/>
      <c r="I29" s="19">
        <f t="shared" si="0"/>
        <v>-0.020457968470011467</v>
      </c>
    </row>
    <row r="30" spans="1:9" ht="12.75">
      <c r="A30" s="16">
        <v>17.3</v>
      </c>
      <c r="C30" s="16" t="s">
        <v>127</v>
      </c>
      <c r="D30" s="15"/>
      <c r="E30" s="19">
        <f>'Leverage Factors'!U32</f>
        <v>0.1937741278031733</v>
      </c>
      <c r="F30" s="19"/>
      <c r="G30" s="19">
        <v>0.2052421829922155</v>
      </c>
      <c r="H30" s="19"/>
      <c r="I30" s="19">
        <f t="shared" si="0"/>
        <v>-0.011468055189042203</v>
      </c>
    </row>
    <row r="31" spans="1:9" ht="12.75">
      <c r="A31" s="16">
        <v>17</v>
      </c>
      <c r="C31" s="16" t="s">
        <v>118</v>
      </c>
      <c r="D31" s="15"/>
      <c r="E31" s="19">
        <f>'Leverage Factors'!U33</f>
        <v>0.42932460715347</v>
      </c>
      <c r="F31" s="19"/>
      <c r="G31" s="19">
        <v>0.44088453459087973</v>
      </c>
      <c r="H31" s="19"/>
      <c r="I31" s="19">
        <f>E31-G31</f>
        <v>-0.011559927437409745</v>
      </c>
    </row>
    <row r="32" spans="1:9" ht="12.75">
      <c r="A32" s="16">
        <v>18.1</v>
      </c>
      <c r="C32" s="16" t="s">
        <v>60</v>
      </c>
      <c r="D32" s="15"/>
      <c r="E32" s="19">
        <f>'Leverage Factors'!U34</f>
        <v>0.24589611841147735</v>
      </c>
      <c r="F32" s="19"/>
      <c r="G32" s="19">
        <v>0.23819734614926044</v>
      </c>
      <c r="H32" s="19"/>
      <c r="I32" s="19">
        <f t="shared" si="0"/>
        <v>0.0076987722622169075</v>
      </c>
    </row>
    <row r="33" spans="1:9" ht="12.75">
      <c r="A33" s="16">
        <v>18.2</v>
      </c>
      <c r="C33" s="16" t="s">
        <v>61</v>
      </c>
      <c r="D33" s="15"/>
      <c r="E33" s="19">
        <f>'Leverage Factors'!U35</f>
        <v>0.41240314954350765</v>
      </c>
      <c r="F33" s="19"/>
      <c r="G33" s="19">
        <v>0.4549657659066956</v>
      </c>
      <c r="H33" s="19"/>
      <c r="I33" s="19">
        <f t="shared" si="0"/>
        <v>-0.04256261636318792</v>
      </c>
    </row>
    <row r="34" spans="1:9" ht="12.75">
      <c r="A34" s="16">
        <v>18</v>
      </c>
      <c r="C34" s="16" t="s">
        <v>119</v>
      </c>
      <c r="D34" s="15"/>
      <c r="E34" s="19">
        <f>'Leverage Factors'!U36</f>
        <v>0.26226401447997355</v>
      </c>
      <c r="F34" s="19"/>
      <c r="G34" s="19">
        <v>0.25949637941827297</v>
      </c>
      <c r="H34" s="19"/>
      <c r="I34" s="19">
        <f>E34-G34</f>
        <v>0.0027676350617005796</v>
      </c>
    </row>
    <row r="35" spans="1:9" ht="12.75">
      <c r="A35" s="16">
        <v>19.2</v>
      </c>
      <c r="C35" s="16" t="s">
        <v>62</v>
      </c>
      <c r="D35" s="15"/>
      <c r="E35" s="19">
        <f>'Leverage Factors'!U37</f>
        <v>0.904938683162234</v>
      </c>
      <c r="F35" s="19"/>
      <c r="G35" s="19">
        <v>0.9579227834518534</v>
      </c>
      <c r="H35" s="19"/>
      <c r="I35" s="19">
        <f t="shared" si="0"/>
        <v>-0.05298410028961942</v>
      </c>
    </row>
    <row r="36" spans="1:9" ht="12.75">
      <c r="A36" s="16">
        <v>19.4</v>
      </c>
      <c r="C36" s="16" t="s">
        <v>63</v>
      </c>
      <c r="D36" s="15"/>
      <c r="E36" s="19">
        <f>'Leverage Factors'!U38</f>
        <v>0.7069684869402819</v>
      </c>
      <c r="F36" s="19"/>
      <c r="G36" s="19">
        <v>0.7373452992764876</v>
      </c>
      <c r="H36" s="19"/>
      <c r="I36" s="19">
        <f t="shared" si="0"/>
        <v>-0.030376812336205705</v>
      </c>
    </row>
    <row r="37" spans="1:9" ht="12.75">
      <c r="A37" s="16">
        <v>21.1</v>
      </c>
      <c r="C37" s="16" t="s">
        <v>98</v>
      </c>
      <c r="D37" s="15"/>
      <c r="E37" s="19">
        <f>'Leverage Factors'!U39</f>
        <v>1.4692853958979164</v>
      </c>
      <c r="F37" s="19"/>
      <c r="G37" s="19">
        <v>1.5640576074156722</v>
      </c>
      <c r="H37" s="19"/>
      <c r="I37" s="19">
        <f t="shared" si="0"/>
        <v>-0.09477221151775583</v>
      </c>
    </row>
    <row r="38" spans="1:9" ht="12.75">
      <c r="A38" s="16">
        <v>21.2</v>
      </c>
      <c r="C38" s="16" t="s">
        <v>99</v>
      </c>
      <c r="D38" s="15"/>
      <c r="E38" s="19">
        <f>'Leverage Factors'!U40</f>
        <v>1.1892633645371735</v>
      </c>
      <c r="F38" s="19"/>
      <c r="G38" s="19">
        <v>1.2723095561362845</v>
      </c>
      <c r="H38" s="19"/>
      <c r="I38" s="19">
        <f t="shared" si="0"/>
        <v>-0.08304619159911097</v>
      </c>
    </row>
    <row r="39" spans="1:9" ht="12.75">
      <c r="A39" s="16">
        <v>21</v>
      </c>
      <c r="C39" s="16" t="s">
        <v>64</v>
      </c>
      <c r="D39" s="15"/>
      <c r="E39" s="19">
        <f>'Leverage Factors'!U41</f>
        <v>1.4418758614319473</v>
      </c>
      <c r="F39" s="19"/>
      <c r="G39" s="19">
        <v>1.5362423883362677</v>
      </c>
      <c r="H39" s="19"/>
      <c r="I39" s="19">
        <f t="shared" si="0"/>
        <v>-0.09436652690432035</v>
      </c>
    </row>
    <row r="40" spans="1:9" ht="12.75">
      <c r="A40" s="16">
        <v>22</v>
      </c>
      <c r="C40" s="16" t="s">
        <v>65</v>
      </c>
      <c r="D40" s="15"/>
      <c r="E40" s="19">
        <f>'Leverage Factors'!U42</f>
        <v>0.569907929970009</v>
      </c>
      <c r="F40" s="19"/>
      <c r="G40" s="19">
        <v>0.6257085372013712</v>
      </c>
      <c r="H40" s="19"/>
      <c r="I40" s="19">
        <f t="shared" si="0"/>
        <v>-0.055800607231362154</v>
      </c>
    </row>
    <row r="41" spans="1:9" ht="12.75">
      <c r="A41" s="16">
        <v>23</v>
      </c>
      <c r="C41" s="16" t="s">
        <v>66</v>
      </c>
      <c r="D41" s="15"/>
      <c r="E41" s="19">
        <f>'Leverage Factors'!U43</f>
        <v>0.6804407965193868</v>
      </c>
      <c r="F41" s="19"/>
      <c r="G41" s="19">
        <v>0.7543859414207355</v>
      </c>
      <c r="H41" s="19"/>
      <c r="I41" s="19">
        <f t="shared" si="0"/>
        <v>-0.07394514490134863</v>
      </c>
    </row>
    <row r="42" spans="1:9" ht="12.75">
      <c r="A42" s="16">
        <v>24</v>
      </c>
      <c r="C42" s="16" t="s">
        <v>67</v>
      </c>
      <c r="D42" s="15"/>
      <c r="E42" s="19">
        <f>'Leverage Factors'!U44</f>
        <v>0.8513716505377917</v>
      </c>
      <c r="F42" s="19"/>
      <c r="G42" s="19">
        <v>0.8981671239530982</v>
      </c>
      <c r="H42" s="19"/>
      <c r="I42" s="19">
        <f t="shared" si="0"/>
        <v>-0.04679547341530643</v>
      </c>
    </row>
    <row r="43" spans="1:9" ht="12.75">
      <c r="A43" s="16">
        <v>26</v>
      </c>
      <c r="C43" s="16" t="s">
        <v>68</v>
      </c>
      <c r="D43" s="15"/>
      <c r="E43" s="19">
        <f>'Leverage Factors'!U45</f>
        <v>0.9257116529099211</v>
      </c>
      <c r="F43" s="19"/>
      <c r="G43" s="19">
        <v>1.1880720686696566</v>
      </c>
      <c r="H43" s="19"/>
      <c r="I43" s="19">
        <f t="shared" si="0"/>
        <v>-0.26236041575973557</v>
      </c>
    </row>
    <row r="44" spans="1:9" ht="12.75">
      <c r="A44" s="16">
        <v>27</v>
      </c>
      <c r="C44" s="16" t="s">
        <v>76</v>
      </c>
      <c r="D44" s="15"/>
      <c r="E44" s="19">
        <f>'Leverage Factors'!U46</f>
        <v>1.0154457732874174</v>
      </c>
      <c r="F44" s="19"/>
      <c r="G44" s="19">
        <v>1.0845208789979592</v>
      </c>
      <c r="H44" s="19"/>
      <c r="I44" s="19">
        <f t="shared" si="0"/>
        <v>-0.06907510571054187</v>
      </c>
    </row>
    <row r="45" spans="1:9" ht="12.75">
      <c r="A45" s="16">
        <v>28</v>
      </c>
      <c r="C45" s="16" t="s">
        <v>74</v>
      </c>
      <c r="D45" s="15"/>
      <c r="E45" s="19">
        <f>'Leverage Factors'!U47</f>
        <v>0.8809748558621644</v>
      </c>
      <c r="F45" s="19"/>
      <c r="G45" s="19">
        <v>0.9847369807807902</v>
      </c>
      <c r="H45" s="19"/>
      <c r="I45" s="19">
        <f t="shared" si="0"/>
        <v>-0.1037621249186258</v>
      </c>
    </row>
    <row r="46" spans="1:9" ht="12.75">
      <c r="A46" s="16">
        <v>29</v>
      </c>
      <c r="C46" s="16" t="s">
        <v>69</v>
      </c>
      <c r="D46" s="15"/>
      <c r="E46" s="19">
        <f>'Leverage Factors'!U48</f>
        <v>0.5169910078031216</v>
      </c>
      <c r="F46" s="19"/>
      <c r="G46" s="19">
        <v>0.47992488855722126</v>
      </c>
      <c r="H46" s="19"/>
      <c r="I46" s="19">
        <f t="shared" si="0"/>
        <v>0.03706611924590031</v>
      </c>
    </row>
    <row r="47" spans="1:9" ht="12.75">
      <c r="A47" s="16">
        <v>30</v>
      </c>
      <c r="C47" s="16" t="s">
        <v>126</v>
      </c>
      <c r="D47" s="15"/>
      <c r="E47" s="19">
        <f>'Leverage Factors'!U49</f>
        <v>0.6377377239174706</v>
      </c>
      <c r="F47" s="19"/>
      <c r="G47" s="19">
        <v>0.6813144467153309</v>
      </c>
      <c r="H47" s="19"/>
      <c r="I47" s="19">
        <f>E47-G47</f>
        <v>-0.04357672279786029</v>
      </c>
    </row>
    <row r="48" spans="1:9" ht="12.75">
      <c r="A48" s="16">
        <v>31</v>
      </c>
      <c r="C48" s="16" t="s">
        <v>70</v>
      </c>
      <c r="D48" s="15"/>
      <c r="E48" s="19">
        <f>'Leverage Factors'!U50</f>
        <v>0.7943350496534503</v>
      </c>
      <c r="F48" s="19"/>
      <c r="G48" s="19">
        <v>0.8879249575459944</v>
      </c>
      <c r="H48" s="19"/>
      <c r="I48" s="19">
        <f t="shared" si="0"/>
        <v>-0.09358990789254418</v>
      </c>
    </row>
    <row r="49" spans="1:9" ht="12.75">
      <c r="A49" s="16">
        <v>32</v>
      </c>
      <c r="C49" s="16" t="s">
        <v>71</v>
      </c>
      <c r="D49" s="15"/>
      <c r="E49" s="19">
        <f>'Leverage Factors'!U51</f>
        <v>0.28473370119436886</v>
      </c>
      <c r="F49" s="19"/>
      <c r="G49" s="19">
        <v>0.339121168036669</v>
      </c>
      <c r="H49" s="19"/>
      <c r="I49" s="19">
        <f t="shared" si="0"/>
        <v>-0.054387466842300114</v>
      </c>
    </row>
    <row r="50" spans="1:9" ht="12.75">
      <c r="A50" s="16">
        <v>33</v>
      </c>
      <c r="C50" s="16" t="s">
        <v>72</v>
      </c>
      <c r="D50" s="15"/>
      <c r="E50" s="19">
        <f>'Leverage Factors'!U52</f>
        <v>0.45551704234146984</v>
      </c>
      <c r="F50" s="19"/>
      <c r="G50" s="19">
        <v>0.5066062682317658</v>
      </c>
      <c r="H50" s="19"/>
      <c r="I50" s="19">
        <f t="shared" si="0"/>
        <v>-0.051089225890295964</v>
      </c>
    </row>
    <row r="51" spans="1:9" ht="12.75">
      <c r="A51" s="16">
        <v>34</v>
      </c>
      <c r="C51" s="16" t="s">
        <v>73</v>
      </c>
      <c r="D51" s="15"/>
      <c r="E51" s="19">
        <f>'Leverage Factors'!U53</f>
        <v>1.060017628710957</v>
      </c>
      <c r="F51" s="19"/>
      <c r="G51" s="19">
        <v>1.0587367532165344</v>
      </c>
      <c r="H51" s="19"/>
      <c r="I51" s="19">
        <f t="shared" si="0"/>
        <v>0.0012808754944226841</v>
      </c>
    </row>
    <row r="52" spans="1:9" ht="12.75">
      <c r="A52" s="17"/>
      <c r="B52" s="17"/>
      <c r="C52" s="17"/>
      <c r="D52" s="20"/>
      <c r="E52" s="21"/>
      <c r="F52" s="21"/>
      <c r="G52" s="21"/>
      <c r="H52" s="21"/>
      <c r="I52" s="21"/>
    </row>
    <row r="53" spans="1:9" ht="12.75">
      <c r="A53" s="16"/>
      <c r="C53" s="16"/>
      <c r="D53" s="15"/>
      <c r="E53" s="19"/>
      <c r="F53" s="19"/>
      <c r="G53" s="19"/>
      <c r="H53" s="19"/>
      <c r="I53" s="19"/>
    </row>
    <row r="54" spans="1:9" ht="12.75">
      <c r="A54" s="16">
        <v>35</v>
      </c>
      <c r="C54" s="16" t="s">
        <v>17</v>
      </c>
      <c r="D54" s="15"/>
      <c r="E54" s="19">
        <f>'Leverage Factors'!U54</f>
        <v>0.7388687601577926</v>
      </c>
      <c r="F54" s="19"/>
      <c r="G54" s="19">
        <v>0.7734001485469463</v>
      </c>
      <c r="H54" s="19"/>
      <c r="I54" s="19">
        <f t="shared" si="0"/>
        <v>-0.034531388389153705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Insurance&amp;C&amp;"Verdana,Regular"October 8, 2014&amp;R&amp;"Verdana,Regular"Rate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2013</dc:title>
  <dc:subject>CA Leverage Factors 2013</dc:subject>
  <dc:creator>Department of Insurance</dc:creator>
  <cp:keywords/>
  <dc:description/>
  <cp:lastModifiedBy>IDS_GUEST, </cp:lastModifiedBy>
  <cp:lastPrinted>2014-10-09T00:18:20Z</cp:lastPrinted>
  <dcterms:created xsi:type="dcterms:W3CDTF">1998-09-25T21:39:53Z</dcterms:created>
  <dcterms:modified xsi:type="dcterms:W3CDTF">2014-10-09T00:18:52Z</dcterms:modified>
  <cp:category/>
  <cp:version/>
  <cp:contentType/>
  <cp:contentStatus/>
</cp:coreProperties>
</file>