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810" activeTab="0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'Compare'!$A$1:$I$58</definedName>
    <definedName name="_xlnm.Print_Area" localSheetId="1">'Data Page'!$A$1:$O$33</definedName>
    <definedName name="_xlnm.Print_Area" localSheetId="0">'Leverage Factors'!$A$1:$U$56</definedName>
  </definedNames>
  <calcPr fullCalcOnLoad="1"/>
</workbook>
</file>

<file path=xl/sharedStrings.xml><?xml version="1.0" encoding="utf-8"?>
<sst xmlns="http://schemas.openxmlformats.org/spreadsheetml/2006/main" count="245" uniqueCount="132">
  <si>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</si>
  <si>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</si>
  <si>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</si>
  <si>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</si>
  <si>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</si>
  <si>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</si>
  <si>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</si>
  <si>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</si>
  <si>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</si>
  <si>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</si>
  <si>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</si>
  <si>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</si>
  <si>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</si>
  <si>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</si>
  <si>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</si>
  <si>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</si>
  <si>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</si>
  <si>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</si>
  <si>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</si>
  <si>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</si>
  <si>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</si>
  <si>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</si>
  <si>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</si>
  <si>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</si>
  <si>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</si>
  <si>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</si>
  <si>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</si>
  <si>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</si>
  <si>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</si>
  <si>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</si>
  <si>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</si>
  <si>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</si>
  <si>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</si>
  <si>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</si>
  <si>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</si>
  <si>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</si>
  <si>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</si>
  <si>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</si>
  <si>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</si>
  <si>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</si>
  <si>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</si>
  <si>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</si>
  <si>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</si>
  <si>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</si>
  <si>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</si>
  <si>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</si>
  <si>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</si>
  <si>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</si>
  <si>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</si>
  <si>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</si>
  <si>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</si>
  <si>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</si>
  <si>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</si>
  <si>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</si>
  <si>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</si>
  <si>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</si>
  <si>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</si>
  <si>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</si>
  <si>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</si>
  <si>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</si>
  <si>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</si>
  <si>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</si>
  <si>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</si>
  <si>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</si>
  <si>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</si>
  <si>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</si>
  <si>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</si>
  <si>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</si>
  <si>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</si>
  <si>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</si>
  <si>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</si>
  <si>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</si>
  <si>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</si>
  <si>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</si>
  <si>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</si>
  <si>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</si>
  <si>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</si>
  <si>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</si>
  <si>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</si>
  <si>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</si>
  <si>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</si>
  <si>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</si>
  <si>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</si>
  <si>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</si>
  <si>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</si>
  <si>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</si>
  <si>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</si>
  <si>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</si>
  <si>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</si>
  <si>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</si>
  <si>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</si>
  <si>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</si>
  <si>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</si>
  <si>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</si>
  <si>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</si>
  <si>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</si>
  <si>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</si>
  <si>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</si>
  <si>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</si>
  <si>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</si>
  <si>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</si>
  <si>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</si>
  <si>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</si>
  <si>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</si>
  <si>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</si>
  <si>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</si>
  <si>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</si>
  <si>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</si>
  <si>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</si>
  <si>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</si>
  <si>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</si>
  <si>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</si>
  <si>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</si>
  <si>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</si>
  <si>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</si>
  <si>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</si>
  <si>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</si>
  <si>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</si>
  <si>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</si>
  <si>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</si>
  <si>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</si>
  <si>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</si>
  <si>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</si>
  <si>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</si>
  <si>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</si>
  <si>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</si>
  <si>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Warranty</t>
  </si>
  <si>
    <t>Excess W.C.</t>
  </si>
  <si>
    <t>2011 Allocated Policyholders Surplus</t>
  </si>
  <si>
    <t>Data from the 2013 edition of AM Best's Aggregates &amp; Averages [Rounded to the nearest million]</t>
  </si>
  <si>
    <t>2012 Allocated Policyholders Surplus</t>
  </si>
  <si>
    <t>Comparison of 2012 vs.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</si>
</sst>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0"/>
    </font>
    <font>
      <sz val="18"/>
      <name val="Arial"/>
      <family val="0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167" fontId="4" fillId="0" borderId="0" xfId="42" applyNumberFormat="1" applyFont="1" applyAlignment="1">
      <alignment horizontal="right"/>
    </xf>
    <xf numFmtId="169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 horizontal="right"/>
    </xf>
    <xf numFmtId="167" fontId="4" fillId="0" borderId="0" xfId="42" applyNumberFormat="1" applyFont="1" applyAlignment="1">
      <alignment/>
    </xf>
    <xf numFmtId="1" fontId="6" fillId="0" borderId="0" xfId="42" applyNumberFormat="1" applyFont="1" applyAlignment="1" quotePrefix="1">
      <alignment horizontal="right"/>
    </xf>
    <xf numFmtId="164" fontId="8" fillId="0" borderId="0" xfId="42" applyNumberFormat="1" applyFont="1" applyAlignment="1">
      <alignment/>
    </xf>
    <xf numFmtId="169" fontId="5" fillId="0" borderId="0" xfId="42" applyNumberFormat="1" applyFont="1" applyAlignment="1">
      <alignment/>
    </xf>
    <xf numFmtId="167" fontId="10" fillId="0" borderId="0" xfId="42" applyNumberFormat="1" applyFont="1" applyAlignment="1">
      <alignment horizontal="right"/>
    </xf>
    <xf numFmtId="0" fontId="9" fillId="0" borderId="0" xfId="0" applyFont="1" applyAlignment="1">
      <alignment/>
    </xf>
    <xf numFmtId="167" fontId="11" fillId="0" borderId="0" xfId="42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170" fontId="14" fillId="0" borderId="10" xfId="0" applyNumberFormat="1" applyFont="1" applyBorder="1" applyAlignment="1">
      <alignment horizontal="right"/>
    </xf>
    <xf numFmtId="167" fontId="6" fillId="0" borderId="0" xfId="42" applyNumberFormat="1" applyFont="1" applyAlignment="1">
      <alignment horizontal="left"/>
    </xf>
    <xf numFmtId="0" fontId="20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167" fontId="4" fillId="0" borderId="0" xfId="42" applyNumberFormat="1" applyFont="1" applyFill="1" applyAlignment="1">
      <alignment/>
    </xf>
    <xf numFmtId="10" fontId="4" fillId="0" borderId="0" xfId="42" applyNumberFormat="1" applyFont="1" applyFill="1" applyAlignment="1">
      <alignment/>
    </xf>
    <xf numFmtId="169" fontId="4" fillId="0" borderId="0" xfId="42" applyNumberFormat="1" applyFont="1" applyFill="1" applyAlignment="1">
      <alignment/>
    </xf>
    <xf numFmtId="169" fontId="5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5" width="7.710937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4" width="7.7109375" style="0" customWidth="1"/>
    <col min="15" max="15" width="11.7109375" style="0" bestFit="1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3" width="8.57421875" style="0" customWidth="1"/>
  </cols>
  <sheetData>
    <row r="1" spans="1:23" ht="23.25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8"/>
      <c r="W1" s="18"/>
    </row>
    <row r="2" spans="1:23" ht="20.25">
      <c r="A2" s="43" t="s">
        <v>129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7"/>
      <c r="W2" s="17"/>
    </row>
    <row r="3" spans="1:23" ht="15">
      <c r="A3" s="45" t="s">
        <v>125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2"/>
      <c r="W3" s="2"/>
    </row>
    <row r="4" spans="2:23" ht="20.25">
      <c r="B4" s="1"/>
      <c r="C4" s="44" t="s">
        <v>128</v>
      </c>
      <c r="D4" s="44"/>
      <c r="E4" s="44"/>
      <c r="F4" s="44"/>
      <c r="G4" s="44"/>
      <c r="H4" s="44"/>
      <c r="I4" s="44"/>
      <c r="J4" s="1"/>
      <c r="K4" s="44" t="s">
        <v>130</v>
      </c>
      <c r="L4" s="44"/>
      <c r="M4" s="44"/>
      <c r="N4" s="44"/>
      <c r="O4" s="44"/>
      <c r="P4" s="44"/>
      <c r="Q4" s="44"/>
      <c r="R4" s="1"/>
      <c r="S4" s="1"/>
      <c r="T4" s="10"/>
      <c r="U4" s="4"/>
      <c r="V4" s="12"/>
      <c r="W4" s="12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</row>
    <row r="6" spans="1:23" ht="12.75">
      <c r="A6" s="1" t="s">
        <v>111</v>
      </c>
      <c r="B6" s="1" t="s">
        <v>112</v>
      </c>
      <c r="C6" s="3" t="s">
        <v>0</v>
      </c>
      <c r="D6" s="3" t="s">
        <v>1</v>
      </c>
      <c r="E6" s="3" t="s">
        <v>2</v>
      </c>
      <c r="F6" s="3" t="s">
        <v>120</v>
      </c>
      <c r="G6" s="3" t="s">
        <v>3</v>
      </c>
      <c r="H6" s="3" t="s">
        <v>4</v>
      </c>
      <c r="I6" s="3" t="s">
        <v>5</v>
      </c>
      <c r="J6" s="3"/>
      <c r="K6" s="3" t="s">
        <v>6</v>
      </c>
      <c r="L6" s="3" t="s">
        <v>7</v>
      </c>
      <c r="M6" s="3" t="s">
        <v>8</v>
      </c>
      <c r="N6" s="3" t="s">
        <v>124</v>
      </c>
      <c r="O6" s="3" t="s">
        <v>9</v>
      </c>
      <c r="P6" s="3" t="s">
        <v>10</v>
      </c>
      <c r="Q6" s="3" t="s">
        <v>11</v>
      </c>
      <c r="R6" s="3"/>
      <c r="S6" s="3" t="s">
        <v>12</v>
      </c>
      <c r="T6" s="3" t="s">
        <v>13</v>
      </c>
      <c r="U6" s="3" t="s">
        <v>14</v>
      </c>
      <c r="V6" s="3"/>
      <c r="W6" s="3"/>
    </row>
    <row r="7" spans="1:23" ht="12.75">
      <c r="A7" s="8"/>
      <c r="B7" s="8"/>
      <c r="C7" s="9"/>
      <c r="D7" s="9"/>
      <c r="E7" s="9"/>
      <c r="F7" s="9"/>
      <c r="G7" s="9"/>
      <c r="H7" s="9"/>
      <c r="I7" s="9" t="s">
        <v>15</v>
      </c>
      <c r="J7" s="9"/>
      <c r="K7" s="9"/>
      <c r="L7" s="9"/>
      <c r="M7" s="9"/>
      <c r="N7" s="9"/>
      <c r="O7" s="9"/>
      <c r="P7" s="9"/>
      <c r="Q7" s="9" t="s">
        <v>15</v>
      </c>
      <c r="R7" s="9"/>
      <c r="S7" s="9" t="s">
        <v>20</v>
      </c>
      <c r="T7" s="11">
        <v>2012</v>
      </c>
      <c r="U7" s="9" t="s">
        <v>16</v>
      </c>
      <c r="V7" s="9"/>
      <c r="W7" s="9"/>
    </row>
    <row r="8" spans="1:23" ht="12.75">
      <c r="A8" s="8"/>
      <c r="B8" s="8"/>
      <c r="C8" s="9"/>
      <c r="D8" s="9"/>
      <c r="E8" s="9"/>
      <c r="F8" s="9"/>
      <c r="G8" s="9" t="s">
        <v>17</v>
      </c>
      <c r="H8" s="9" t="s">
        <v>18</v>
      </c>
      <c r="I8" s="9" t="s">
        <v>19</v>
      </c>
      <c r="J8" s="9"/>
      <c r="K8" s="9"/>
      <c r="L8" s="9"/>
      <c r="M8" s="9"/>
      <c r="N8" s="9"/>
      <c r="O8" s="9" t="s">
        <v>17</v>
      </c>
      <c r="P8" s="9" t="s">
        <v>18</v>
      </c>
      <c r="Q8" s="9" t="s">
        <v>19</v>
      </c>
      <c r="R8" s="9"/>
      <c r="S8" s="9" t="s">
        <v>77</v>
      </c>
      <c r="T8" s="9" t="s">
        <v>21</v>
      </c>
      <c r="U8" s="9" t="s">
        <v>22</v>
      </c>
      <c r="V8" s="9"/>
      <c r="W8" s="9"/>
    </row>
    <row r="9" spans="1:23" ht="12.75">
      <c r="A9" s="30" t="s">
        <v>87</v>
      </c>
      <c r="B9" s="30" t="s">
        <v>87</v>
      </c>
      <c r="C9" s="9" t="s">
        <v>37</v>
      </c>
      <c r="D9" s="9" t="s">
        <v>23</v>
      </c>
      <c r="E9" s="9" t="s">
        <v>23</v>
      </c>
      <c r="F9" s="9" t="s">
        <v>75</v>
      </c>
      <c r="G9" s="9" t="s">
        <v>121</v>
      </c>
      <c r="H9" s="9" t="s">
        <v>25</v>
      </c>
      <c r="I9" s="9" t="s">
        <v>26</v>
      </c>
      <c r="J9" s="9"/>
      <c r="K9" s="9" t="s">
        <v>37</v>
      </c>
      <c r="L9" s="9" t="s">
        <v>23</v>
      </c>
      <c r="M9" s="9" t="s">
        <v>23</v>
      </c>
      <c r="N9" s="9" t="s">
        <v>75</v>
      </c>
      <c r="O9" s="9" t="s">
        <v>24</v>
      </c>
      <c r="P9" s="9" t="s">
        <v>27</v>
      </c>
      <c r="Q9" s="9" t="s">
        <v>28</v>
      </c>
      <c r="R9" s="9"/>
      <c r="S9" s="9" t="s">
        <v>15</v>
      </c>
      <c r="T9" s="14" t="s">
        <v>75</v>
      </c>
      <c r="U9" s="9" t="s">
        <v>29</v>
      </c>
      <c r="V9" s="9"/>
      <c r="W9" s="9"/>
    </row>
    <row r="10" spans="1:23" ht="12.75">
      <c r="A10" s="30" t="s">
        <v>113</v>
      </c>
      <c r="B10" s="30" t="s">
        <v>114</v>
      </c>
      <c r="C10" s="9" t="s">
        <v>38</v>
      </c>
      <c r="D10" s="9" t="s">
        <v>31</v>
      </c>
      <c r="E10" s="9" t="s">
        <v>32</v>
      </c>
      <c r="F10" s="9" t="s">
        <v>30</v>
      </c>
      <c r="G10" s="16" t="s">
        <v>122</v>
      </c>
      <c r="H10" s="16" t="s">
        <v>39</v>
      </c>
      <c r="I10" s="16" t="s">
        <v>40</v>
      </c>
      <c r="J10" s="9"/>
      <c r="K10" s="9" t="s">
        <v>38</v>
      </c>
      <c r="L10" s="9" t="s">
        <v>31</v>
      </c>
      <c r="M10" s="9" t="s">
        <v>32</v>
      </c>
      <c r="N10" s="9" t="s">
        <v>30</v>
      </c>
      <c r="O10" s="16" t="s">
        <v>123</v>
      </c>
      <c r="P10" s="16" t="s">
        <v>41</v>
      </c>
      <c r="Q10" s="16" t="s">
        <v>42</v>
      </c>
      <c r="R10" s="9"/>
      <c r="S10" s="9" t="s">
        <v>33</v>
      </c>
      <c r="T10" s="9" t="s">
        <v>30</v>
      </c>
      <c r="U10" s="9" t="s">
        <v>34</v>
      </c>
      <c r="V10" s="16"/>
      <c r="W10" s="16"/>
    </row>
    <row r="11" spans="1:23" ht="12.75">
      <c r="A11" s="32">
        <v>1</v>
      </c>
      <c r="B11" s="32" t="s">
        <v>43</v>
      </c>
      <c r="C11" s="33">
        <v>5200</v>
      </c>
      <c r="D11" s="33">
        <v>5049</v>
      </c>
      <c r="E11" s="33">
        <v>454</v>
      </c>
      <c r="F11" s="33">
        <v>10751</v>
      </c>
      <c r="G11" s="33">
        <f>+C11+D11+E11+F11</f>
        <v>21454</v>
      </c>
      <c r="H11" s="34">
        <f aca="true" t="shared" si="0" ref="H11:H53">G11/$G$54</f>
        <v>0.016982438920134093</v>
      </c>
      <c r="I11" s="33">
        <f aca="true" t="shared" si="1" ref="I11:I53">H11*$I$56</f>
        <v>9759.46799862266</v>
      </c>
      <c r="J11" s="33"/>
      <c r="K11" s="33">
        <v>5503</v>
      </c>
      <c r="L11" s="33">
        <v>5250</v>
      </c>
      <c r="M11" s="33">
        <v>460</v>
      </c>
      <c r="N11" s="33">
        <f>T11</f>
        <v>10688</v>
      </c>
      <c r="O11" s="33">
        <f>+K11+L11+M11+N11</f>
        <v>21901</v>
      </c>
      <c r="P11" s="34">
        <f aca="true" t="shared" si="2" ref="P11:P54">O11/$O$54</f>
        <v>0.016970244538581522</v>
      </c>
      <c r="Q11" s="33">
        <f aca="true" t="shared" si="3" ref="Q11:Q54">P11*$Q$56</f>
        <v>10376.914219718214</v>
      </c>
      <c r="R11" s="33"/>
      <c r="S11" s="33">
        <f aca="true" t="shared" si="4" ref="S11:S53">(I11+Q11)/2</f>
        <v>10068.191109170437</v>
      </c>
      <c r="T11" s="33">
        <v>10688</v>
      </c>
      <c r="U11" s="35">
        <f aca="true" t="shared" si="5" ref="U11:U54">T11/S11</f>
        <v>1.0615610971334286</v>
      </c>
      <c r="V11" s="5"/>
      <c r="W11" s="5"/>
    </row>
    <row r="12" spans="1:23" ht="12.75">
      <c r="A12" s="32">
        <v>2</v>
      </c>
      <c r="B12" s="32" t="s">
        <v>44</v>
      </c>
      <c r="C12" s="33">
        <v>5008</v>
      </c>
      <c r="D12" s="33">
        <v>7318</v>
      </c>
      <c r="E12" s="33">
        <v>505</v>
      </c>
      <c r="F12" s="33">
        <v>14107</v>
      </c>
      <c r="G12" s="33">
        <f>+C12+D12+E12+F12</f>
        <v>26938</v>
      </c>
      <c r="H12" s="34">
        <f t="shared" si="0"/>
        <v>0.02132343337515485</v>
      </c>
      <c r="I12" s="33">
        <f t="shared" si="1"/>
        <v>12254.150692033989</v>
      </c>
      <c r="J12" s="33"/>
      <c r="K12" s="33">
        <v>5311</v>
      </c>
      <c r="L12" s="33">
        <v>8675</v>
      </c>
      <c r="M12" s="33">
        <v>593</v>
      </c>
      <c r="N12" s="33">
        <f aca="true" t="shared" si="6" ref="N12:N53">T12</f>
        <v>14140</v>
      </c>
      <c r="O12" s="33">
        <f>+K12+L12+M12+N12</f>
        <v>28719</v>
      </c>
      <c r="P12" s="34">
        <f t="shared" si="2"/>
        <v>0.022253251125680232</v>
      </c>
      <c r="Q12" s="33">
        <f t="shared" si="3"/>
        <v>13607.35123857757</v>
      </c>
      <c r="R12" s="33"/>
      <c r="S12" s="33">
        <f t="shared" si="4"/>
        <v>12930.750965305779</v>
      </c>
      <c r="T12" s="33">
        <v>14140</v>
      </c>
      <c r="U12" s="35">
        <f t="shared" si="5"/>
        <v>1.0935173090827233</v>
      </c>
      <c r="V12" s="5"/>
      <c r="W12" s="5"/>
    </row>
    <row r="13" spans="1:23" ht="12.75">
      <c r="A13" s="32">
        <v>3</v>
      </c>
      <c r="B13" s="32" t="s">
        <v>45</v>
      </c>
      <c r="C13" s="33">
        <v>1521</v>
      </c>
      <c r="D13" s="33">
        <v>773</v>
      </c>
      <c r="E13" s="33">
        <v>151</v>
      </c>
      <c r="F13" s="33">
        <v>2835</v>
      </c>
      <c r="G13" s="33">
        <f aca="true" t="shared" si="7" ref="G13:G53">+C13+D13+E13+F13</f>
        <v>5280</v>
      </c>
      <c r="H13" s="34">
        <f t="shared" si="0"/>
        <v>0.004179513260851497</v>
      </c>
      <c r="I13" s="33">
        <f t="shared" si="1"/>
        <v>2401.8826807461382</v>
      </c>
      <c r="J13" s="33"/>
      <c r="K13" s="33">
        <v>1638</v>
      </c>
      <c r="L13" s="33">
        <v>763</v>
      </c>
      <c r="M13" s="33">
        <v>158</v>
      </c>
      <c r="N13" s="33">
        <f t="shared" si="6"/>
        <v>3163</v>
      </c>
      <c r="O13" s="33">
        <f aca="true" t="shared" si="8" ref="O13:O53">+K13+L13+M13+N13</f>
        <v>5722</v>
      </c>
      <c r="P13" s="34">
        <f t="shared" si="2"/>
        <v>0.004433758241622002</v>
      </c>
      <c r="Q13" s="33">
        <f t="shared" si="3"/>
        <v>2711.141188312297</v>
      </c>
      <c r="R13" s="33"/>
      <c r="S13" s="33">
        <f t="shared" si="4"/>
        <v>2556.511934529218</v>
      </c>
      <c r="T13" s="33">
        <v>3163</v>
      </c>
      <c r="U13" s="35">
        <f t="shared" si="5"/>
        <v>1.2372326361083337</v>
      </c>
      <c r="V13" s="5"/>
      <c r="W13" s="5"/>
    </row>
    <row r="14" spans="1:23" ht="12.75">
      <c r="A14" s="32">
        <v>4</v>
      </c>
      <c r="B14" s="32" t="s">
        <v>46</v>
      </c>
      <c r="C14" s="33">
        <v>35429</v>
      </c>
      <c r="D14" s="33">
        <v>18995</v>
      </c>
      <c r="E14" s="33">
        <v>4544</v>
      </c>
      <c r="F14" s="33">
        <v>63873</v>
      </c>
      <c r="G14" s="33">
        <f t="shared" si="7"/>
        <v>122841</v>
      </c>
      <c r="H14" s="34">
        <f t="shared" si="0"/>
        <v>0.09723780084777627</v>
      </c>
      <c r="I14" s="33">
        <f t="shared" si="1"/>
        <v>55880.61939120007</v>
      </c>
      <c r="J14" s="33"/>
      <c r="K14" s="33">
        <v>37376</v>
      </c>
      <c r="L14" s="33">
        <v>18690</v>
      </c>
      <c r="M14" s="33">
        <v>4627</v>
      </c>
      <c r="N14" s="33">
        <f t="shared" si="6"/>
        <v>66111</v>
      </c>
      <c r="O14" s="33">
        <f t="shared" si="8"/>
        <v>126804</v>
      </c>
      <c r="P14" s="34">
        <f t="shared" si="2"/>
        <v>0.09825555401444187</v>
      </c>
      <c r="Q14" s="33">
        <f t="shared" si="3"/>
        <v>60081.01140208887</v>
      </c>
      <c r="R14" s="33"/>
      <c r="S14" s="33">
        <f t="shared" si="4"/>
        <v>57980.815396644466</v>
      </c>
      <c r="T14" s="33">
        <v>66111</v>
      </c>
      <c r="U14" s="35">
        <f t="shared" si="5"/>
        <v>1.140221977696196</v>
      </c>
      <c r="V14" s="5"/>
      <c r="W14" s="5"/>
    </row>
    <row r="15" spans="1:23" ht="12.75">
      <c r="A15" s="32">
        <v>5.1</v>
      </c>
      <c r="B15" s="32" t="s">
        <v>96</v>
      </c>
      <c r="C15" s="33">
        <f>'Data Page'!I9*'Leverage Factors'!C17</f>
        <v>9916.473013107683</v>
      </c>
      <c r="D15" s="33">
        <f>'Data Page'!L9*'Leverage Factors'!D17</f>
        <v>8373.574028061897</v>
      </c>
      <c r="E15" s="33">
        <f>'Data Page'!O9*'Leverage Factors'!E17</f>
        <v>1485.0505675802829</v>
      </c>
      <c r="F15" s="33">
        <f>'Data Page'!F9*'Leverage Factors'!F17</f>
        <v>19082.028454571515</v>
      </c>
      <c r="G15" s="33">
        <f t="shared" si="7"/>
        <v>38857.126063321375</v>
      </c>
      <c r="H15" s="34">
        <f t="shared" si="0"/>
        <v>0.03075830940534659</v>
      </c>
      <c r="I15" s="33">
        <f t="shared" si="1"/>
        <v>17676.18524906458</v>
      </c>
      <c r="J15" s="33"/>
      <c r="K15" s="33">
        <f>'Data Page'!I27*'Leverage Factors'!K17</f>
        <v>10541.081820409092</v>
      </c>
      <c r="L15" s="33">
        <f>'Data Page'!L27*'Leverage Factors'!L17</f>
        <v>9578.496331385857</v>
      </c>
      <c r="M15" s="33">
        <f>'Data Page'!O27*'Leverage Factors'!M17</f>
        <v>1410.2690119843887</v>
      </c>
      <c r="N15" s="33">
        <f t="shared" si="6"/>
        <v>19781.481153343655</v>
      </c>
      <c r="O15" s="33">
        <f t="shared" si="8"/>
        <v>41311.328317123</v>
      </c>
      <c r="P15" s="34">
        <f t="shared" si="2"/>
        <v>0.03201056315945412</v>
      </c>
      <c r="Q15" s="33">
        <f t="shared" si="3"/>
        <v>19573.723129053527</v>
      </c>
      <c r="R15" s="33"/>
      <c r="S15" s="33">
        <f>(I15+Q15)/2</f>
        <v>18624.954189059055</v>
      </c>
      <c r="T15" s="33">
        <f>'Data Page'!F27*'Leverage Factors'!T17</f>
        <v>19781.481153343655</v>
      </c>
      <c r="U15" s="35">
        <f>T15/S15</f>
        <v>1.062095560211578</v>
      </c>
      <c r="V15" s="5"/>
      <c r="W15" s="5"/>
    </row>
    <row r="16" spans="1:23" ht="12.75">
      <c r="A16" s="32">
        <v>5.2</v>
      </c>
      <c r="B16" s="32" t="s">
        <v>97</v>
      </c>
      <c r="C16" s="33">
        <f>'Data Page'!I10*'Leverage Factors'!C17</f>
        <v>5417.526986892317</v>
      </c>
      <c r="D16" s="33">
        <f>'Data Page'!L10*'Leverage Factors'!D17</f>
        <v>18626.425971938104</v>
      </c>
      <c r="E16" s="33">
        <f>'Data Page'!O10*'Leverage Factors'!E17</f>
        <v>9033.949432419717</v>
      </c>
      <c r="F16" s="33">
        <f>'Data Page'!F10*'Leverage Factors'!F17</f>
        <v>10537.971545428483</v>
      </c>
      <c r="G16" s="33">
        <f t="shared" si="7"/>
        <v>43615.87393667862</v>
      </c>
      <c r="H16" s="34">
        <f t="shared" si="0"/>
        <v>0.03452521278446505</v>
      </c>
      <c r="I16" s="33">
        <f t="shared" si="1"/>
        <v>19840.949282976373</v>
      </c>
      <c r="J16" s="33"/>
      <c r="K16" s="33">
        <f>'Data Page'!I28*'Leverage Factors'!K17</f>
        <v>5539.918179590907</v>
      </c>
      <c r="L16" s="33">
        <f>'Data Page'!L28*'Leverage Factors'!L17</f>
        <v>18389.503668614147</v>
      </c>
      <c r="M16" s="33">
        <f>'Data Page'!O28*'Leverage Factors'!M17</f>
        <v>9002.730988015612</v>
      </c>
      <c r="N16" s="33">
        <f t="shared" si="6"/>
        <v>10900.518846656345</v>
      </c>
      <c r="O16" s="33">
        <f t="shared" si="8"/>
        <v>43832.671682877015</v>
      </c>
      <c r="P16" s="34">
        <f t="shared" si="2"/>
        <v>0.033964255387323894</v>
      </c>
      <c r="Q16" s="33">
        <f t="shared" si="3"/>
        <v>20768.360991474652</v>
      </c>
      <c r="R16" s="33"/>
      <c r="S16" s="33">
        <f>(I16+Q16)/2</f>
        <v>20304.655137225513</v>
      </c>
      <c r="T16" s="33">
        <f>'Data Page'!F28*'Leverage Factors'!T17</f>
        <v>10900.518846656345</v>
      </c>
      <c r="U16" s="35">
        <f>T16/S16</f>
        <v>0.5368482632670718</v>
      </c>
      <c r="V16" s="5"/>
      <c r="W16" s="5"/>
    </row>
    <row r="17" spans="1:23" ht="12.75">
      <c r="A17" s="32">
        <v>5</v>
      </c>
      <c r="B17" s="32" t="s">
        <v>35</v>
      </c>
      <c r="C17" s="33">
        <v>15334</v>
      </c>
      <c r="D17" s="33">
        <v>27000</v>
      </c>
      <c r="E17" s="33">
        <v>10519</v>
      </c>
      <c r="F17" s="33">
        <v>29620</v>
      </c>
      <c r="G17" s="33">
        <f t="shared" si="7"/>
        <v>82473</v>
      </c>
      <c r="H17" s="34">
        <f t="shared" si="0"/>
        <v>0.06528352218981165</v>
      </c>
      <c r="I17" s="33">
        <f t="shared" si="1"/>
        <v>37517.13453204096</v>
      </c>
      <c r="J17" s="33"/>
      <c r="K17" s="33">
        <v>16081</v>
      </c>
      <c r="L17" s="33">
        <v>27968</v>
      </c>
      <c r="M17" s="33">
        <v>10413</v>
      </c>
      <c r="N17" s="33">
        <f t="shared" si="6"/>
        <v>30682</v>
      </c>
      <c r="O17" s="33">
        <f t="shared" si="8"/>
        <v>85144</v>
      </c>
      <c r="P17" s="34">
        <f t="shared" si="2"/>
        <v>0.065974818546778</v>
      </c>
      <c r="Q17" s="33">
        <f t="shared" si="3"/>
        <v>40342.084120528176</v>
      </c>
      <c r="R17" s="33"/>
      <c r="S17" s="33">
        <f t="shared" si="4"/>
        <v>38929.60932628457</v>
      </c>
      <c r="T17" s="33">
        <v>30682</v>
      </c>
      <c r="U17" s="35">
        <f t="shared" si="5"/>
        <v>0.788140454810166</v>
      </c>
      <c r="V17" s="5"/>
      <c r="W17" s="5"/>
    </row>
    <row r="18" spans="1:23" ht="12.75">
      <c r="A18" s="32">
        <v>6</v>
      </c>
      <c r="B18" s="32" t="s">
        <v>47</v>
      </c>
      <c r="C18" s="33">
        <v>768</v>
      </c>
      <c r="D18" s="33">
        <v>15045</v>
      </c>
      <c r="E18" s="33">
        <v>379</v>
      </c>
      <c r="F18" s="33">
        <v>4142</v>
      </c>
      <c r="G18" s="33">
        <f t="shared" si="7"/>
        <v>20334</v>
      </c>
      <c r="H18" s="34">
        <f t="shared" si="0"/>
        <v>0.016095875501165594</v>
      </c>
      <c r="I18" s="33">
        <f t="shared" si="1"/>
        <v>9249.977733009844</v>
      </c>
      <c r="J18" s="33"/>
      <c r="K18" s="33">
        <v>1006</v>
      </c>
      <c r="L18" s="33">
        <v>14649</v>
      </c>
      <c r="M18" s="33">
        <v>315</v>
      </c>
      <c r="N18" s="33">
        <f t="shared" si="6"/>
        <v>3704</v>
      </c>
      <c r="O18" s="33">
        <f t="shared" si="8"/>
        <v>19674</v>
      </c>
      <c r="P18" s="34">
        <f t="shared" si="2"/>
        <v>0.015244627690610149</v>
      </c>
      <c r="Q18" s="33">
        <f t="shared" si="3"/>
        <v>9321.739206371221</v>
      </c>
      <c r="R18" s="33"/>
      <c r="S18" s="33">
        <f t="shared" si="4"/>
        <v>9285.858469690533</v>
      </c>
      <c r="T18" s="33">
        <v>3704</v>
      </c>
      <c r="U18" s="35">
        <f t="shared" si="5"/>
        <v>0.3988861139861248</v>
      </c>
      <c r="V18" s="5"/>
      <c r="W18" s="5"/>
    </row>
    <row r="19" spans="1:23" ht="12.75">
      <c r="A19" s="32">
        <v>8</v>
      </c>
      <c r="B19" s="32" t="s">
        <v>48</v>
      </c>
      <c r="C19" s="33">
        <v>1191</v>
      </c>
      <c r="D19" s="33">
        <v>3096</v>
      </c>
      <c r="E19" s="33">
        <v>373</v>
      </c>
      <c r="F19" s="33">
        <v>2801</v>
      </c>
      <c r="G19" s="33">
        <f t="shared" si="7"/>
        <v>7461</v>
      </c>
      <c r="H19" s="34">
        <f t="shared" si="0"/>
        <v>0.005905937204396404</v>
      </c>
      <c r="I19" s="33">
        <f t="shared" si="1"/>
        <v>3394.023992622526</v>
      </c>
      <c r="J19" s="33"/>
      <c r="K19" s="33">
        <v>1168</v>
      </c>
      <c r="L19" s="33">
        <v>3148</v>
      </c>
      <c r="M19" s="33">
        <v>372</v>
      </c>
      <c r="N19" s="33">
        <f t="shared" si="6"/>
        <v>2733</v>
      </c>
      <c r="O19" s="33">
        <f t="shared" si="8"/>
        <v>7421</v>
      </c>
      <c r="P19" s="34">
        <f t="shared" si="2"/>
        <v>0.005750248149436714</v>
      </c>
      <c r="Q19" s="33">
        <f t="shared" si="3"/>
        <v>3516.144487673114</v>
      </c>
      <c r="R19" s="33"/>
      <c r="S19" s="33">
        <f t="shared" si="4"/>
        <v>3455.08424014782</v>
      </c>
      <c r="T19" s="33">
        <v>2733</v>
      </c>
      <c r="U19" s="35">
        <f t="shared" si="5"/>
        <v>0.7910082099425377</v>
      </c>
      <c r="V19" s="5"/>
      <c r="W19" s="5"/>
    </row>
    <row r="20" spans="1:23" ht="12.75">
      <c r="A20" s="32">
        <v>9</v>
      </c>
      <c r="B20" s="32" t="s">
        <v>49</v>
      </c>
      <c r="C20" s="33">
        <v>4330</v>
      </c>
      <c r="D20" s="33">
        <v>2982</v>
      </c>
      <c r="E20" s="33">
        <v>351</v>
      </c>
      <c r="F20" s="33">
        <v>8719</v>
      </c>
      <c r="G20" s="33">
        <f t="shared" si="7"/>
        <v>16382</v>
      </c>
      <c r="H20" s="34">
        <f t="shared" si="0"/>
        <v>0.012967573151376746</v>
      </c>
      <c r="I20" s="33">
        <f t="shared" si="1"/>
        <v>7452.204938633188</v>
      </c>
      <c r="J20" s="33"/>
      <c r="K20" s="33">
        <v>4586</v>
      </c>
      <c r="L20" s="33">
        <v>3261</v>
      </c>
      <c r="M20" s="33">
        <v>387</v>
      </c>
      <c r="N20" s="33">
        <f t="shared" si="6"/>
        <v>9325</v>
      </c>
      <c r="O20" s="33">
        <f t="shared" si="8"/>
        <v>17559</v>
      </c>
      <c r="P20" s="34">
        <f t="shared" si="2"/>
        <v>0.013605795345096249</v>
      </c>
      <c r="Q20" s="33">
        <f t="shared" si="3"/>
        <v>8319.63092023342</v>
      </c>
      <c r="R20" s="33"/>
      <c r="S20" s="33">
        <f t="shared" si="4"/>
        <v>7885.917929433304</v>
      </c>
      <c r="T20" s="33">
        <v>9325</v>
      </c>
      <c r="U20" s="35">
        <f t="shared" si="5"/>
        <v>1.1824875789279372</v>
      </c>
      <c r="V20" s="5"/>
      <c r="W20" s="5"/>
    </row>
    <row r="21" spans="1:23" ht="12.75">
      <c r="A21" s="32">
        <v>10</v>
      </c>
      <c r="B21" s="32" t="s">
        <v>50</v>
      </c>
      <c r="C21" s="33">
        <v>9340</v>
      </c>
      <c r="D21" s="33">
        <v>6697</v>
      </c>
      <c r="E21" s="33">
        <v>337</v>
      </c>
      <c r="F21" s="33">
        <v>2049</v>
      </c>
      <c r="G21" s="33">
        <f t="shared" si="7"/>
        <v>18423</v>
      </c>
      <c r="H21" s="34">
        <f t="shared" si="0"/>
        <v>0.014583176667550591</v>
      </c>
      <c r="I21" s="33">
        <f t="shared" si="1"/>
        <v>8380.659967307975</v>
      </c>
      <c r="J21" s="33"/>
      <c r="K21" s="33">
        <v>8054</v>
      </c>
      <c r="L21" s="33">
        <v>4651</v>
      </c>
      <c r="M21" s="33">
        <v>297</v>
      </c>
      <c r="N21" s="33">
        <f t="shared" si="6"/>
        <v>2058</v>
      </c>
      <c r="O21" s="33">
        <f t="shared" si="8"/>
        <v>15060</v>
      </c>
      <c r="P21" s="34">
        <f t="shared" si="2"/>
        <v>0.011669416134013868</v>
      </c>
      <c r="Q21" s="33">
        <f t="shared" si="3"/>
        <v>7135.5795693783975</v>
      </c>
      <c r="R21" s="33"/>
      <c r="S21" s="33">
        <f t="shared" si="4"/>
        <v>7758.119768343186</v>
      </c>
      <c r="T21" s="33">
        <v>2058</v>
      </c>
      <c r="U21" s="35">
        <f t="shared" si="5"/>
        <v>0.26527046004079724</v>
      </c>
      <c r="V21" s="5"/>
      <c r="W21" s="5"/>
    </row>
    <row r="22" spans="1:23" ht="12.75">
      <c r="A22" s="32">
        <v>11.1</v>
      </c>
      <c r="B22" s="32" t="s">
        <v>51</v>
      </c>
      <c r="C22" s="33">
        <v>1388</v>
      </c>
      <c r="D22" s="33">
        <v>8264</v>
      </c>
      <c r="E22" s="33">
        <v>2793</v>
      </c>
      <c r="F22" s="33">
        <v>2213</v>
      </c>
      <c r="G22" s="33">
        <f t="shared" si="7"/>
        <v>14658</v>
      </c>
      <c r="H22" s="34">
        <f t="shared" si="0"/>
        <v>0.011602898745750235</v>
      </c>
      <c r="I22" s="33">
        <f t="shared" si="1"/>
        <v>6667.953851207745</v>
      </c>
      <c r="J22" s="33"/>
      <c r="K22" s="33">
        <v>1392</v>
      </c>
      <c r="L22" s="33">
        <v>8362</v>
      </c>
      <c r="M22" s="33">
        <v>2817</v>
      </c>
      <c r="N22" s="33">
        <f t="shared" si="6"/>
        <v>2228</v>
      </c>
      <c r="O22" s="33">
        <f t="shared" si="8"/>
        <v>14799</v>
      </c>
      <c r="P22" s="34">
        <f t="shared" si="2"/>
        <v>0.01146717724882279</v>
      </c>
      <c r="Q22" s="33">
        <f t="shared" si="3"/>
        <v>7011.915142578414</v>
      </c>
      <c r="R22" s="33"/>
      <c r="S22" s="33">
        <f t="shared" si="4"/>
        <v>6839.93449689308</v>
      </c>
      <c r="T22" s="33">
        <v>2228</v>
      </c>
      <c r="U22" s="35">
        <f t="shared" si="5"/>
        <v>0.3257341135374951</v>
      </c>
      <c r="V22" s="5"/>
      <c r="W22" s="5"/>
    </row>
    <row r="23" spans="1:23" ht="12.75">
      <c r="A23" s="32">
        <v>11.2</v>
      </c>
      <c r="B23" s="32" t="s">
        <v>52</v>
      </c>
      <c r="C23" s="33">
        <v>3241</v>
      </c>
      <c r="D23" s="33">
        <v>12703</v>
      </c>
      <c r="E23" s="33">
        <v>5120</v>
      </c>
      <c r="F23" s="33">
        <v>6668</v>
      </c>
      <c r="G23" s="33">
        <f t="shared" si="7"/>
        <v>27732</v>
      </c>
      <c r="H23" s="34">
        <f t="shared" si="0"/>
        <v>0.02195194351324502</v>
      </c>
      <c r="I23" s="33">
        <f t="shared" si="1"/>
        <v>12615.34289819165</v>
      </c>
      <c r="J23" s="33"/>
      <c r="K23" s="33">
        <v>3132</v>
      </c>
      <c r="L23" s="33">
        <v>12795</v>
      </c>
      <c r="M23" s="33">
        <v>4999</v>
      </c>
      <c r="N23" s="33">
        <f t="shared" si="6"/>
        <v>6617</v>
      </c>
      <c r="O23" s="33">
        <f t="shared" si="8"/>
        <v>27543</v>
      </c>
      <c r="P23" s="34">
        <f t="shared" si="2"/>
        <v>0.02134201384987676</v>
      </c>
      <c r="Q23" s="33">
        <f t="shared" si="3"/>
        <v>13050.15060288109</v>
      </c>
      <c r="R23" s="33"/>
      <c r="S23" s="33">
        <f t="shared" si="4"/>
        <v>12832.746750536371</v>
      </c>
      <c r="T23" s="33">
        <v>6617</v>
      </c>
      <c r="U23" s="35">
        <f t="shared" si="5"/>
        <v>0.5156339580786498</v>
      </c>
      <c r="V23" s="5"/>
      <c r="W23" s="5"/>
    </row>
    <row r="24" spans="1:23" ht="12.75">
      <c r="A24" s="32">
        <v>11</v>
      </c>
      <c r="B24" s="32" t="s">
        <v>117</v>
      </c>
      <c r="C24" s="33">
        <f>C22+C23</f>
        <v>4629</v>
      </c>
      <c r="D24" s="33">
        <f>D22+D23</f>
        <v>20967</v>
      </c>
      <c r="E24" s="33">
        <f>E22+E23</f>
        <v>7913</v>
      </c>
      <c r="F24" s="33">
        <f>F22+F23</f>
        <v>8881</v>
      </c>
      <c r="G24" s="33">
        <f t="shared" si="7"/>
        <v>42390</v>
      </c>
      <c r="H24" s="34">
        <f t="shared" si="0"/>
        <v>0.03355484225899526</v>
      </c>
      <c r="I24" s="33">
        <f t="shared" si="1"/>
        <v>19283.296749399393</v>
      </c>
      <c r="J24" s="33"/>
      <c r="K24" s="33">
        <f>K22+K23</f>
        <v>4524</v>
      </c>
      <c r="L24" s="33">
        <f>L22+L23</f>
        <v>21157</v>
      </c>
      <c r="M24" s="33">
        <f>M22+M23</f>
        <v>7816</v>
      </c>
      <c r="N24" s="33">
        <f t="shared" si="6"/>
        <v>8845</v>
      </c>
      <c r="O24" s="33">
        <f t="shared" si="8"/>
        <v>42342</v>
      </c>
      <c r="P24" s="34">
        <f t="shared" si="2"/>
        <v>0.03280919109869955</v>
      </c>
      <c r="Q24" s="33">
        <f t="shared" si="3"/>
        <v>20062.065745459506</v>
      </c>
      <c r="R24" s="33"/>
      <c r="S24" s="33">
        <f>(I24+Q24)/2</f>
        <v>19672.68124742945</v>
      </c>
      <c r="T24" s="33">
        <f>T22+T23</f>
        <v>8845</v>
      </c>
      <c r="U24" s="35">
        <f>T24/S24</f>
        <v>0.44960826075275023</v>
      </c>
      <c r="V24" s="5"/>
      <c r="W24" s="5"/>
    </row>
    <row r="25" spans="1:23" ht="12.75">
      <c r="A25" s="32">
        <v>12</v>
      </c>
      <c r="B25" s="32" t="s">
        <v>53</v>
      </c>
      <c r="C25" s="33">
        <v>1146</v>
      </c>
      <c r="D25" s="33">
        <v>365</v>
      </c>
      <c r="E25" s="33">
        <v>23</v>
      </c>
      <c r="F25" s="33">
        <v>1822</v>
      </c>
      <c r="G25" s="33">
        <f t="shared" si="7"/>
        <v>3356</v>
      </c>
      <c r="H25" s="34">
        <f t="shared" si="0"/>
        <v>0.0026565239589806102</v>
      </c>
      <c r="I25" s="33">
        <f t="shared" si="1"/>
        <v>1526.6511887469771</v>
      </c>
      <c r="J25" s="33"/>
      <c r="K25" s="33">
        <v>1164</v>
      </c>
      <c r="L25" s="33">
        <v>209</v>
      </c>
      <c r="M25" s="33">
        <v>17</v>
      </c>
      <c r="N25" s="33">
        <f t="shared" si="6"/>
        <v>1909</v>
      </c>
      <c r="O25" s="33">
        <f t="shared" si="8"/>
        <v>3299</v>
      </c>
      <c r="P25" s="34">
        <f t="shared" si="2"/>
        <v>0.00255626851435005</v>
      </c>
      <c r="Q25" s="33">
        <f t="shared" si="3"/>
        <v>1563.0994023492256</v>
      </c>
      <c r="R25" s="33"/>
      <c r="S25" s="33">
        <f t="shared" si="4"/>
        <v>1544.8752955481013</v>
      </c>
      <c r="T25" s="33">
        <v>1909</v>
      </c>
      <c r="U25" s="36">
        <v>1</v>
      </c>
      <c r="V25" s="13"/>
      <c r="W25" s="13"/>
    </row>
    <row r="26" spans="1:23" ht="12.75">
      <c r="A26" s="32">
        <v>13</v>
      </c>
      <c r="B26" s="32" t="s">
        <v>54</v>
      </c>
      <c r="C26" s="33">
        <v>2231</v>
      </c>
      <c r="D26" s="33">
        <v>2210</v>
      </c>
      <c r="E26" s="33">
        <v>182</v>
      </c>
      <c r="F26" s="33">
        <v>4593</v>
      </c>
      <c r="G26" s="33">
        <f t="shared" si="7"/>
        <v>9216</v>
      </c>
      <c r="H26" s="34">
        <f t="shared" si="0"/>
        <v>0.007295150418940794</v>
      </c>
      <c r="I26" s="33">
        <f t="shared" si="1"/>
        <v>4192.377042756895</v>
      </c>
      <c r="J26" s="33"/>
      <c r="K26" s="33">
        <v>2458</v>
      </c>
      <c r="L26" s="33">
        <v>2072</v>
      </c>
      <c r="M26" s="33">
        <v>183</v>
      </c>
      <c r="N26" s="33">
        <f t="shared" si="6"/>
        <v>4628</v>
      </c>
      <c r="O26" s="33">
        <f t="shared" si="8"/>
        <v>9341</v>
      </c>
      <c r="P26" s="34">
        <f t="shared" si="2"/>
        <v>0.0072379824772791194</v>
      </c>
      <c r="Q26" s="33">
        <f t="shared" si="3"/>
        <v>4425.859811259204</v>
      </c>
      <c r="R26" s="33"/>
      <c r="S26" s="33">
        <f t="shared" si="4"/>
        <v>4309.11842700805</v>
      </c>
      <c r="T26" s="33">
        <v>4628</v>
      </c>
      <c r="U26" s="35">
        <f t="shared" si="5"/>
        <v>1.0740015802288727</v>
      </c>
      <c r="V26" s="5"/>
      <c r="W26" s="5"/>
    </row>
    <row r="27" spans="1:23" ht="12.75">
      <c r="A27" s="32">
        <v>14</v>
      </c>
      <c r="B27" s="32" t="s">
        <v>55</v>
      </c>
      <c r="C27" s="33">
        <v>93</v>
      </c>
      <c r="D27" s="33">
        <v>26</v>
      </c>
      <c r="E27" s="33">
        <v>3</v>
      </c>
      <c r="F27" s="33">
        <v>83</v>
      </c>
      <c r="G27" s="33">
        <f t="shared" si="7"/>
        <v>205</v>
      </c>
      <c r="H27" s="34">
        <f t="shared" si="0"/>
        <v>0.00016227276865048425</v>
      </c>
      <c r="I27" s="33">
        <f t="shared" si="1"/>
        <v>93.2549146880603</v>
      </c>
      <c r="J27" s="33"/>
      <c r="K27" s="33">
        <v>86</v>
      </c>
      <c r="L27" s="33">
        <v>24</v>
      </c>
      <c r="M27" s="33">
        <v>2</v>
      </c>
      <c r="N27" s="33">
        <f t="shared" si="6"/>
        <v>78</v>
      </c>
      <c r="O27" s="33">
        <f t="shared" si="8"/>
        <v>190</v>
      </c>
      <c r="P27" s="34">
        <f t="shared" si="2"/>
        <v>0.00014722370952607137</v>
      </c>
      <c r="Q27" s="33">
        <f t="shared" si="3"/>
        <v>90.02391222987355</v>
      </c>
      <c r="R27" s="33"/>
      <c r="S27" s="33">
        <f t="shared" si="4"/>
        <v>91.63941345896691</v>
      </c>
      <c r="T27" s="33">
        <v>78</v>
      </c>
      <c r="U27" s="35">
        <f t="shared" si="5"/>
        <v>0.8511621479869664</v>
      </c>
      <c r="V27" s="5"/>
      <c r="W27" s="5"/>
    </row>
    <row r="28" spans="1:23" ht="12.75">
      <c r="A28" s="32">
        <v>15</v>
      </c>
      <c r="B28" s="32" t="s">
        <v>56</v>
      </c>
      <c r="C28" s="33">
        <v>7942</v>
      </c>
      <c r="D28" s="33">
        <v>2399</v>
      </c>
      <c r="E28" s="33">
        <v>182</v>
      </c>
      <c r="F28" s="33">
        <v>2120</v>
      </c>
      <c r="G28" s="33">
        <f t="shared" si="7"/>
        <v>12643</v>
      </c>
      <c r="H28" s="34">
        <f t="shared" si="0"/>
        <v>0.010007876166088158</v>
      </c>
      <c r="I28" s="33">
        <f t="shared" si="1"/>
        <v>5751.326275127542</v>
      </c>
      <c r="J28" s="33"/>
      <c r="K28" s="33">
        <v>8596</v>
      </c>
      <c r="L28" s="33">
        <v>2741</v>
      </c>
      <c r="M28" s="33">
        <v>188</v>
      </c>
      <c r="N28" s="33">
        <f t="shared" si="6"/>
        <v>2348</v>
      </c>
      <c r="O28" s="33">
        <f t="shared" si="8"/>
        <v>13873</v>
      </c>
      <c r="P28" s="34">
        <f t="shared" si="2"/>
        <v>0.010749655380290464</v>
      </c>
      <c r="Q28" s="33">
        <f t="shared" si="3"/>
        <v>6573.167022973872</v>
      </c>
      <c r="R28" s="33"/>
      <c r="S28" s="33">
        <f t="shared" si="4"/>
        <v>6162.246649050707</v>
      </c>
      <c r="T28" s="33">
        <v>2348</v>
      </c>
      <c r="U28" s="35">
        <f t="shared" si="5"/>
        <v>0.38102986357446583</v>
      </c>
      <c r="V28" s="5"/>
      <c r="W28" s="5"/>
    </row>
    <row r="29" spans="1:23" ht="12.75">
      <c r="A29" s="32">
        <v>16</v>
      </c>
      <c r="B29" s="32" t="s">
        <v>57</v>
      </c>
      <c r="C29" s="33">
        <v>12086</v>
      </c>
      <c r="D29" s="33">
        <v>128717</v>
      </c>
      <c r="E29" s="33">
        <v>19176</v>
      </c>
      <c r="F29" s="33">
        <v>37529</v>
      </c>
      <c r="G29" s="33">
        <f t="shared" si="7"/>
        <v>197508</v>
      </c>
      <c r="H29" s="34">
        <f t="shared" si="0"/>
        <v>0.15634229263716995</v>
      </c>
      <c r="I29" s="33">
        <f t="shared" si="1"/>
        <v>89846.78873272883</v>
      </c>
      <c r="J29" s="33"/>
      <c r="K29" s="33">
        <v>13125</v>
      </c>
      <c r="L29" s="33">
        <v>131403</v>
      </c>
      <c r="M29" s="33">
        <v>19210</v>
      </c>
      <c r="N29" s="33">
        <f t="shared" si="6"/>
        <v>40699</v>
      </c>
      <c r="O29" s="33">
        <f t="shared" si="8"/>
        <v>204437</v>
      </c>
      <c r="P29" s="34">
        <f t="shared" si="2"/>
        <v>0.15841038686516556</v>
      </c>
      <c r="Q29" s="33">
        <f t="shared" si="3"/>
        <v>96864.30812915084</v>
      </c>
      <c r="R29" s="33"/>
      <c r="S29" s="33">
        <f t="shared" si="4"/>
        <v>93355.54843093985</v>
      </c>
      <c r="T29" s="33">
        <v>40699</v>
      </c>
      <c r="U29" s="35">
        <f t="shared" si="5"/>
        <v>0.43595694829115866</v>
      </c>
      <c r="V29" s="5"/>
      <c r="W29" s="5"/>
    </row>
    <row r="30" spans="1:23" ht="12.75">
      <c r="A30" s="32">
        <v>17.1</v>
      </c>
      <c r="B30" s="32" t="s">
        <v>58</v>
      </c>
      <c r="C30" s="33">
        <v>12183</v>
      </c>
      <c r="D30" s="33">
        <v>65772</v>
      </c>
      <c r="E30" s="33">
        <v>18168</v>
      </c>
      <c r="F30" s="33">
        <v>22084</v>
      </c>
      <c r="G30" s="33">
        <f t="shared" si="7"/>
        <v>118207</v>
      </c>
      <c r="H30" s="34">
        <f t="shared" si="0"/>
        <v>0.0935696447017941</v>
      </c>
      <c r="I30" s="33">
        <f t="shared" si="1"/>
        <v>53772.60341722704</v>
      </c>
      <c r="J30" s="33"/>
      <c r="K30" s="33">
        <v>12952</v>
      </c>
      <c r="L30" s="33">
        <v>66504</v>
      </c>
      <c r="M30" s="33">
        <v>17956</v>
      </c>
      <c r="N30" s="33">
        <f t="shared" si="6"/>
        <v>23444</v>
      </c>
      <c r="O30" s="33">
        <f t="shared" si="8"/>
        <v>120856</v>
      </c>
      <c r="P30" s="34">
        <f t="shared" si="2"/>
        <v>0.09364667704464676</v>
      </c>
      <c r="Q30" s="33">
        <f t="shared" si="3"/>
        <v>57262.78913922946</v>
      </c>
      <c r="R30" s="33"/>
      <c r="S30" s="33">
        <f t="shared" si="4"/>
        <v>55517.69627822825</v>
      </c>
      <c r="T30" s="33">
        <v>23444</v>
      </c>
      <c r="U30" s="35">
        <f t="shared" si="5"/>
        <v>0.4222797697244107</v>
      </c>
      <c r="V30" s="5"/>
      <c r="W30" s="5"/>
    </row>
    <row r="31" spans="1:23" ht="12.75">
      <c r="A31" s="32">
        <v>17.2</v>
      </c>
      <c r="B31" s="32" t="s">
        <v>59</v>
      </c>
      <c r="C31" s="33">
        <v>7558</v>
      </c>
      <c r="D31" s="33">
        <v>30982</v>
      </c>
      <c r="E31" s="33">
        <v>7659</v>
      </c>
      <c r="F31" s="33">
        <v>14351</v>
      </c>
      <c r="G31" s="33">
        <f t="shared" si="7"/>
        <v>60550</v>
      </c>
      <c r="H31" s="34">
        <f t="shared" si="0"/>
        <v>0.04792983483798449</v>
      </c>
      <c r="I31" s="33">
        <f t="shared" si="1"/>
        <v>27544.31748469293</v>
      </c>
      <c r="J31" s="33"/>
      <c r="K31" s="33">
        <v>7405</v>
      </c>
      <c r="L31" s="33">
        <v>31123</v>
      </c>
      <c r="M31" s="33">
        <v>7718</v>
      </c>
      <c r="N31" s="33">
        <f t="shared" si="6"/>
        <v>14504</v>
      </c>
      <c r="O31" s="33">
        <f t="shared" si="8"/>
        <v>60750</v>
      </c>
      <c r="P31" s="34">
        <f t="shared" si="2"/>
        <v>0.047072843966888614</v>
      </c>
      <c r="Q31" s="33">
        <f t="shared" si="3"/>
        <v>28783.961410341148</v>
      </c>
      <c r="R31" s="33"/>
      <c r="S31" s="33">
        <f t="shared" si="4"/>
        <v>28164.13944751704</v>
      </c>
      <c r="T31" s="33">
        <v>14504</v>
      </c>
      <c r="U31" s="35">
        <f t="shared" si="5"/>
        <v>0.5149811172831229</v>
      </c>
      <c r="V31" s="5"/>
      <c r="W31" s="5"/>
    </row>
    <row r="32" spans="1:23" ht="12.75">
      <c r="A32" s="32">
        <v>17.3</v>
      </c>
      <c r="B32" s="32" t="s">
        <v>127</v>
      </c>
      <c r="C32" s="33">
        <v>423</v>
      </c>
      <c r="D32" s="33">
        <v>7532</v>
      </c>
      <c r="E32" s="33">
        <v>416</v>
      </c>
      <c r="F32" s="33">
        <v>926</v>
      </c>
      <c r="G32" s="33">
        <f>+C32+D32+E32+F32</f>
        <v>9297</v>
      </c>
      <c r="H32" s="34">
        <f t="shared" si="0"/>
        <v>0.007359267951919766</v>
      </c>
      <c r="I32" s="33">
        <f t="shared" si="1"/>
        <v>4229.224106609251</v>
      </c>
      <c r="J32" s="33"/>
      <c r="K32" s="33">
        <v>431</v>
      </c>
      <c r="L32" s="33">
        <v>8184</v>
      </c>
      <c r="M32" s="33">
        <v>421</v>
      </c>
      <c r="N32" s="33">
        <f>T32</f>
        <v>918</v>
      </c>
      <c r="O32" s="33">
        <f>+K32+L32+M32+N32</f>
        <v>9954</v>
      </c>
      <c r="P32" s="34">
        <f t="shared" si="2"/>
        <v>0.007712972655907971</v>
      </c>
      <c r="Q32" s="33">
        <f t="shared" si="3"/>
        <v>4716.305380716639</v>
      </c>
      <c r="R32" s="33"/>
      <c r="S32" s="33">
        <f>(I32+Q32)/2</f>
        <v>4472.764743662945</v>
      </c>
      <c r="T32" s="33">
        <v>918</v>
      </c>
      <c r="U32" s="35">
        <f>T32/S32</f>
        <v>0.2052421829922155</v>
      </c>
      <c r="V32" s="5"/>
      <c r="W32" s="5"/>
    </row>
    <row r="33" spans="1:23" ht="12.75">
      <c r="A33" s="32">
        <v>17</v>
      </c>
      <c r="B33" s="32" t="s">
        <v>118</v>
      </c>
      <c r="C33" s="33">
        <f>C30+C31+C32</f>
        <v>20164</v>
      </c>
      <c r="D33" s="33">
        <f>D30+D31+D32</f>
        <v>104286</v>
      </c>
      <c r="E33" s="33">
        <f>E30+E31+E32</f>
        <v>26243</v>
      </c>
      <c r="F33" s="33">
        <f>F30+F31+F32</f>
        <v>37361</v>
      </c>
      <c r="G33" s="33">
        <f t="shared" si="7"/>
        <v>188054</v>
      </c>
      <c r="H33" s="34">
        <f t="shared" si="0"/>
        <v>0.14885874749169836</v>
      </c>
      <c r="I33" s="33">
        <f t="shared" si="1"/>
        <v>85546.14500852922</v>
      </c>
      <c r="J33" s="33"/>
      <c r="K33" s="33">
        <f>K30+K31+K32</f>
        <v>20788</v>
      </c>
      <c r="L33" s="33">
        <f>L30+L31+L32</f>
        <v>105811</v>
      </c>
      <c r="M33" s="33">
        <f>M30+M31+M32</f>
        <v>26095</v>
      </c>
      <c r="N33" s="33">
        <f t="shared" si="6"/>
        <v>38866</v>
      </c>
      <c r="O33" s="33">
        <f t="shared" si="8"/>
        <v>191560</v>
      </c>
      <c r="P33" s="34">
        <f t="shared" si="2"/>
        <v>0.14843249366744335</v>
      </c>
      <c r="Q33" s="33">
        <f t="shared" si="3"/>
        <v>90763.05593028726</v>
      </c>
      <c r="R33" s="33"/>
      <c r="S33" s="33">
        <f t="shared" si="4"/>
        <v>88154.60046940824</v>
      </c>
      <c r="T33" s="33">
        <f>T30+T31+T32</f>
        <v>38866</v>
      </c>
      <c r="U33" s="35">
        <f t="shared" si="5"/>
        <v>0.44088453459087973</v>
      </c>
      <c r="V33" s="5"/>
      <c r="W33" s="5"/>
    </row>
    <row r="34" spans="1:23" ht="12.75">
      <c r="A34" s="32">
        <v>18.1</v>
      </c>
      <c r="B34" s="32" t="s">
        <v>60</v>
      </c>
      <c r="C34" s="33">
        <v>916</v>
      </c>
      <c r="D34" s="33">
        <v>10609</v>
      </c>
      <c r="E34" s="33">
        <v>5000</v>
      </c>
      <c r="F34" s="33">
        <v>1850</v>
      </c>
      <c r="G34" s="33">
        <f t="shared" si="7"/>
        <v>18375</v>
      </c>
      <c r="H34" s="34">
        <f t="shared" si="0"/>
        <v>0.014545181092451941</v>
      </c>
      <c r="I34" s="33">
        <f t="shared" si="1"/>
        <v>8358.82467021028</v>
      </c>
      <c r="J34" s="33"/>
      <c r="K34" s="33">
        <v>1075</v>
      </c>
      <c r="L34" s="33">
        <v>9911</v>
      </c>
      <c r="M34" s="33">
        <v>4714</v>
      </c>
      <c r="N34" s="33">
        <f t="shared" si="6"/>
        <v>1994</v>
      </c>
      <c r="O34" s="33">
        <f t="shared" si="8"/>
        <v>17694</v>
      </c>
      <c r="P34" s="34">
        <f t="shared" si="2"/>
        <v>0.01371040166502267</v>
      </c>
      <c r="Q34" s="33">
        <f t="shared" si="3"/>
        <v>8383.595278923067</v>
      </c>
      <c r="R34" s="33"/>
      <c r="S34" s="33">
        <f t="shared" si="4"/>
        <v>8371.209974566675</v>
      </c>
      <c r="T34" s="33">
        <v>1994</v>
      </c>
      <c r="U34" s="35">
        <f t="shared" si="5"/>
        <v>0.23819734614926044</v>
      </c>
      <c r="V34" s="5"/>
      <c r="W34" s="5"/>
    </row>
    <row r="35" spans="1:23" ht="12.75">
      <c r="A35" s="32">
        <v>18.2</v>
      </c>
      <c r="B35" s="32" t="s">
        <v>61</v>
      </c>
      <c r="C35" s="33">
        <v>154</v>
      </c>
      <c r="D35" s="33">
        <v>1105</v>
      </c>
      <c r="E35" s="33">
        <v>307</v>
      </c>
      <c r="F35" s="33">
        <v>406</v>
      </c>
      <c r="G35" s="33">
        <f t="shared" si="7"/>
        <v>1972</v>
      </c>
      <c r="H35" s="34">
        <f t="shared" si="0"/>
        <v>0.0015609848769695363</v>
      </c>
      <c r="I35" s="33">
        <f t="shared" si="1"/>
        <v>897.0667890968532</v>
      </c>
      <c r="J35" s="33"/>
      <c r="K35" s="33">
        <v>164</v>
      </c>
      <c r="L35" s="33">
        <v>1064</v>
      </c>
      <c r="M35" s="33">
        <v>314</v>
      </c>
      <c r="N35" s="33">
        <f t="shared" si="6"/>
        <v>415</v>
      </c>
      <c r="O35" s="33">
        <f t="shared" si="8"/>
        <v>1957</v>
      </c>
      <c r="P35" s="34">
        <f t="shared" si="2"/>
        <v>0.0015164042081185353</v>
      </c>
      <c r="Q35" s="33">
        <f t="shared" si="3"/>
        <v>927.2462959676976</v>
      </c>
      <c r="R35" s="33"/>
      <c r="S35" s="33">
        <f t="shared" si="4"/>
        <v>912.1565425322754</v>
      </c>
      <c r="T35" s="33">
        <v>415</v>
      </c>
      <c r="U35" s="35">
        <f t="shared" si="5"/>
        <v>0.4549657659066956</v>
      </c>
      <c r="V35" s="5"/>
      <c r="W35" s="5"/>
    </row>
    <row r="36" spans="1:23" ht="12.75">
      <c r="A36" s="32">
        <v>18</v>
      </c>
      <c r="B36" s="32" t="s">
        <v>119</v>
      </c>
      <c r="C36" s="33">
        <f>C34+C35</f>
        <v>1070</v>
      </c>
      <c r="D36" s="33">
        <f>D34+D35</f>
        <v>11714</v>
      </c>
      <c r="E36" s="33">
        <f>E34+E35</f>
        <v>5307</v>
      </c>
      <c r="F36" s="33">
        <f>F34+F35</f>
        <v>2256</v>
      </c>
      <c r="G36" s="33">
        <f t="shared" si="7"/>
        <v>20347</v>
      </c>
      <c r="H36" s="34">
        <f t="shared" si="0"/>
        <v>0.01610616596942148</v>
      </c>
      <c r="I36" s="33">
        <f t="shared" si="1"/>
        <v>9255.891459307135</v>
      </c>
      <c r="J36" s="33"/>
      <c r="K36" s="33">
        <f>K34+K35</f>
        <v>1239</v>
      </c>
      <c r="L36" s="33">
        <f>L34+L35</f>
        <v>10975</v>
      </c>
      <c r="M36" s="33">
        <f>M34+M35</f>
        <v>5028</v>
      </c>
      <c r="N36" s="33">
        <f t="shared" si="6"/>
        <v>2409</v>
      </c>
      <c r="O36" s="33">
        <f t="shared" si="8"/>
        <v>19651</v>
      </c>
      <c r="P36" s="34">
        <f t="shared" si="2"/>
        <v>0.015226805873141203</v>
      </c>
      <c r="Q36" s="33">
        <f t="shared" si="3"/>
        <v>9310.841574890763</v>
      </c>
      <c r="R36" s="33"/>
      <c r="S36" s="33">
        <f>(I36+Q36)/2</f>
        <v>9283.366517098948</v>
      </c>
      <c r="T36" s="33">
        <f>T34+T35</f>
        <v>2409</v>
      </c>
      <c r="U36" s="35">
        <f>T36/S36</f>
        <v>0.25949637941827297</v>
      </c>
      <c r="V36" s="5"/>
      <c r="W36" s="5"/>
    </row>
    <row r="37" spans="1:23" ht="12.75">
      <c r="A37" s="32">
        <v>19.2</v>
      </c>
      <c r="B37" s="32" t="s">
        <v>62</v>
      </c>
      <c r="C37" s="33">
        <v>32475</v>
      </c>
      <c r="D37" s="33">
        <v>77312</v>
      </c>
      <c r="E37" s="33">
        <v>18104</v>
      </c>
      <c r="F37" s="33">
        <v>99362</v>
      </c>
      <c r="G37" s="33">
        <f t="shared" si="7"/>
        <v>227253</v>
      </c>
      <c r="H37" s="34">
        <f t="shared" si="0"/>
        <v>0.17988767558111463</v>
      </c>
      <c r="I37" s="33">
        <f t="shared" si="1"/>
        <v>103377.84940295495</v>
      </c>
      <c r="J37" s="33"/>
      <c r="K37" s="33">
        <v>33661</v>
      </c>
      <c r="L37" s="33">
        <v>77720</v>
      </c>
      <c r="M37" s="33">
        <v>18877</v>
      </c>
      <c r="N37" s="33">
        <f t="shared" si="6"/>
        <v>102287</v>
      </c>
      <c r="O37" s="33">
        <f t="shared" si="8"/>
        <v>232545</v>
      </c>
      <c r="P37" s="34">
        <f t="shared" si="2"/>
        <v>0.1801901975354751</v>
      </c>
      <c r="Q37" s="33">
        <f t="shared" si="3"/>
        <v>110182.16141839972</v>
      </c>
      <c r="R37" s="33"/>
      <c r="S37" s="33">
        <f t="shared" si="4"/>
        <v>106780.00541067733</v>
      </c>
      <c r="T37" s="33">
        <v>102287</v>
      </c>
      <c r="U37" s="35">
        <f t="shared" si="5"/>
        <v>0.9579227834518534</v>
      </c>
      <c r="V37" s="5"/>
      <c r="W37" s="5"/>
    </row>
    <row r="38" spans="1:23" ht="12.75">
      <c r="A38" s="32">
        <v>19.4</v>
      </c>
      <c r="B38" s="32" t="s">
        <v>63</v>
      </c>
      <c r="C38" s="33">
        <v>8451</v>
      </c>
      <c r="D38" s="33">
        <v>20372</v>
      </c>
      <c r="E38" s="33">
        <v>3671</v>
      </c>
      <c r="F38" s="33">
        <v>16381</v>
      </c>
      <c r="G38" s="33">
        <f t="shared" si="7"/>
        <v>48875</v>
      </c>
      <c r="H38" s="34">
        <f t="shared" si="0"/>
        <v>0.03868820276971911</v>
      </c>
      <c r="I38" s="33">
        <f t="shared" si="1"/>
        <v>22233.33636770218</v>
      </c>
      <c r="J38" s="33"/>
      <c r="K38" s="33">
        <v>8687</v>
      </c>
      <c r="L38" s="33">
        <v>20716</v>
      </c>
      <c r="M38" s="33">
        <v>3766</v>
      </c>
      <c r="N38" s="33">
        <f t="shared" si="6"/>
        <v>16952</v>
      </c>
      <c r="O38" s="33">
        <f t="shared" si="8"/>
        <v>50121</v>
      </c>
      <c r="P38" s="34">
        <f t="shared" si="2"/>
        <v>0.03883683971134855</v>
      </c>
      <c r="Q38" s="33">
        <f t="shared" si="3"/>
        <v>23747.834236176277</v>
      </c>
      <c r="R38" s="33"/>
      <c r="S38" s="33">
        <f t="shared" si="4"/>
        <v>22990.58530193923</v>
      </c>
      <c r="T38" s="33">
        <v>16952</v>
      </c>
      <c r="U38" s="35">
        <f t="shared" si="5"/>
        <v>0.7373452992764876</v>
      </c>
      <c r="V38" s="5"/>
      <c r="W38" s="5"/>
    </row>
    <row r="39" spans="1:23" ht="12.75">
      <c r="A39" s="32">
        <v>21.1</v>
      </c>
      <c r="B39" s="32" t="s">
        <v>98</v>
      </c>
      <c r="C39" s="33">
        <f>'Data Page'!I13*'Leverage Factors'!C41</f>
        <v>20309.401040148943</v>
      </c>
      <c r="D39" s="33">
        <f>'Data Page'!L13*'Leverage Factors'!D41</f>
        <v>2486.1120260087787</v>
      </c>
      <c r="E39" s="33">
        <f>'Data Page'!O13*'Leverage Factors'!E41</f>
        <v>1272.4083930595853</v>
      </c>
      <c r="F39" s="33">
        <f>'Data Page'!F13*'Leverage Factors'!F41</f>
        <v>62318.79389828313</v>
      </c>
      <c r="G39" s="33">
        <f t="shared" si="7"/>
        <v>86386.71535750043</v>
      </c>
      <c r="H39" s="34">
        <f t="shared" si="0"/>
        <v>0.06838151939357513</v>
      </c>
      <c r="I39" s="33">
        <f t="shared" si="1"/>
        <v>39297.49156509976</v>
      </c>
      <c r="J39" s="33"/>
      <c r="K39" s="33">
        <f>'Data Page'!I31*'Leverage Factors'!K41</f>
        <v>21128.1442096356</v>
      </c>
      <c r="L39" s="33">
        <f>'Data Page'!L31*'Leverage Factors'!L41</f>
        <v>2243.9218302971585</v>
      </c>
      <c r="M39" s="33">
        <f>'Data Page'!O31*'Leverage Factors'!M41</f>
        <v>1375.8326282230007</v>
      </c>
      <c r="N39" s="33">
        <f t="shared" si="6"/>
        <v>63389.65162454246</v>
      </c>
      <c r="O39" s="33">
        <f t="shared" si="8"/>
        <v>88137.55029269822</v>
      </c>
      <c r="P39" s="34">
        <f t="shared" si="2"/>
        <v>0.06829440580332478</v>
      </c>
      <c r="Q39" s="33">
        <f t="shared" si="3"/>
        <v>41760.45837739963</v>
      </c>
      <c r="R39" s="33"/>
      <c r="S39" s="33">
        <f>(I39+Q39)/2</f>
        <v>40528.97497124969</v>
      </c>
      <c r="T39" s="33">
        <f>'Data Page'!F31*'Leverage Factors'!T41</f>
        <v>63389.65162454246</v>
      </c>
      <c r="U39" s="35">
        <f>T39/S39</f>
        <v>1.5640576074156722</v>
      </c>
      <c r="V39" s="5"/>
      <c r="W39" s="5"/>
    </row>
    <row r="40" spans="1:23" ht="12.75">
      <c r="A40" s="32">
        <v>21.2</v>
      </c>
      <c r="B40" s="32" t="s">
        <v>99</v>
      </c>
      <c r="C40" s="33">
        <f>'Data Page'!I14*'Leverage Factors'!C41</f>
        <v>2451.5989598510578</v>
      </c>
      <c r="D40" s="33">
        <f>'Data Page'!L14*'Leverage Factors'!D41</f>
        <v>593.8879739912213</v>
      </c>
      <c r="E40" s="33">
        <f>'Data Page'!O14*'Leverage Factors'!E41</f>
        <v>739.5916069404146</v>
      </c>
      <c r="F40" s="33">
        <f>'Data Page'!F14*'Leverage Factors'!F41</f>
        <v>5195.206101716869</v>
      </c>
      <c r="G40" s="33">
        <f t="shared" si="7"/>
        <v>8980.284642499562</v>
      </c>
      <c r="H40" s="34">
        <f t="shared" si="0"/>
        <v>0.007108564157111356</v>
      </c>
      <c r="I40" s="33">
        <f t="shared" si="1"/>
        <v>4085.1496498087545</v>
      </c>
      <c r="J40" s="33"/>
      <c r="K40" s="33">
        <f>'Data Page'!I32*'Leverage Factors'!K41</f>
        <v>2547.8557903643987</v>
      </c>
      <c r="L40" s="33">
        <f>'Data Page'!L32*'Leverage Factors'!L41</f>
        <v>653.0781697028418</v>
      </c>
      <c r="M40" s="33">
        <f>'Data Page'!O32*'Leverage Factors'!M41</f>
        <v>772.1673717769993</v>
      </c>
      <c r="N40" s="33">
        <f t="shared" si="6"/>
        <v>5434.3483754575445</v>
      </c>
      <c r="O40" s="33">
        <f t="shared" si="8"/>
        <v>9407.449707301785</v>
      </c>
      <c r="P40" s="34">
        <f t="shared" si="2"/>
        <v>0.007289471805731175</v>
      </c>
      <c r="Q40" s="33">
        <f t="shared" si="3"/>
        <v>4457.344351353082</v>
      </c>
      <c r="R40" s="33"/>
      <c r="S40" s="33">
        <f>(I40+Q40)/2</f>
        <v>4271.247000580918</v>
      </c>
      <c r="T40" s="33">
        <f>'Data Page'!F32*'Leverage Factors'!T41</f>
        <v>5434.3483754575445</v>
      </c>
      <c r="U40" s="35">
        <f>T40/S40</f>
        <v>1.2723095561362845</v>
      </c>
      <c r="V40" s="5"/>
      <c r="W40" s="5"/>
    </row>
    <row r="41" spans="1:23" ht="12.75">
      <c r="A41" s="32">
        <v>21</v>
      </c>
      <c r="B41" s="32" t="s">
        <v>64</v>
      </c>
      <c r="C41" s="33">
        <v>22761</v>
      </c>
      <c r="D41" s="33">
        <v>3080</v>
      </c>
      <c r="E41" s="33">
        <v>2012</v>
      </c>
      <c r="F41" s="33">
        <v>67514</v>
      </c>
      <c r="G41" s="33">
        <f t="shared" si="7"/>
        <v>95367</v>
      </c>
      <c r="H41" s="34">
        <f t="shared" si="0"/>
        <v>0.0754900835506865</v>
      </c>
      <c r="I41" s="33">
        <f t="shared" si="1"/>
        <v>43382.641214908515</v>
      </c>
      <c r="J41" s="33"/>
      <c r="K41" s="33">
        <v>23676</v>
      </c>
      <c r="L41" s="33">
        <v>2897</v>
      </c>
      <c r="M41" s="33">
        <v>2148</v>
      </c>
      <c r="N41" s="33">
        <f t="shared" si="6"/>
        <v>68824</v>
      </c>
      <c r="O41" s="33">
        <f t="shared" si="8"/>
        <v>97545</v>
      </c>
      <c r="P41" s="34">
        <f t="shared" si="2"/>
        <v>0.07558387760905597</v>
      </c>
      <c r="Q41" s="33">
        <f t="shared" si="3"/>
        <v>46217.802728752715</v>
      </c>
      <c r="R41" s="33"/>
      <c r="S41" s="33">
        <f t="shared" si="4"/>
        <v>44800.221971830615</v>
      </c>
      <c r="T41" s="33">
        <v>68824</v>
      </c>
      <c r="U41" s="35">
        <f t="shared" si="5"/>
        <v>1.5362423883362677</v>
      </c>
      <c r="V41" s="5"/>
      <c r="W41" s="5"/>
    </row>
    <row r="42" spans="1:23" ht="12.75">
      <c r="A42" s="32">
        <v>22</v>
      </c>
      <c r="B42" s="32" t="s">
        <v>65</v>
      </c>
      <c r="C42" s="33">
        <v>609</v>
      </c>
      <c r="D42" s="33">
        <v>1931</v>
      </c>
      <c r="E42" s="33">
        <v>311</v>
      </c>
      <c r="F42" s="33">
        <v>1057</v>
      </c>
      <c r="G42" s="33">
        <f t="shared" si="7"/>
        <v>3908</v>
      </c>
      <c r="H42" s="34">
        <f t="shared" si="0"/>
        <v>0.003093473072615085</v>
      </c>
      <c r="I42" s="33">
        <f t="shared" si="1"/>
        <v>1777.757105370437</v>
      </c>
      <c r="J42" s="33"/>
      <c r="K42" s="33">
        <v>625</v>
      </c>
      <c r="L42" s="33">
        <v>1905</v>
      </c>
      <c r="M42" s="33">
        <v>303</v>
      </c>
      <c r="N42" s="33">
        <f t="shared" si="6"/>
        <v>1146</v>
      </c>
      <c r="O42" s="33">
        <f t="shared" si="8"/>
        <v>3979</v>
      </c>
      <c r="P42" s="34">
        <f t="shared" si="2"/>
        <v>0.0030831744221275687</v>
      </c>
      <c r="Q42" s="33">
        <f t="shared" si="3"/>
        <v>1885.2902461192994</v>
      </c>
      <c r="R42" s="33"/>
      <c r="S42" s="33">
        <f t="shared" si="4"/>
        <v>1831.5236757448683</v>
      </c>
      <c r="T42" s="33">
        <v>1146</v>
      </c>
      <c r="U42" s="35">
        <f t="shared" si="5"/>
        <v>0.6257085372013712</v>
      </c>
      <c r="V42" s="5"/>
      <c r="W42" s="5"/>
    </row>
    <row r="43" spans="1:23" ht="12.75">
      <c r="A43" s="32">
        <v>23</v>
      </c>
      <c r="B43" s="32" t="s">
        <v>66</v>
      </c>
      <c r="C43" s="33">
        <v>642</v>
      </c>
      <c r="D43" s="33">
        <v>1196</v>
      </c>
      <c r="E43" s="33">
        <v>200</v>
      </c>
      <c r="F43" s="33">
        <v>1071</v>
      </c>
      <c r="G43" s="33">
        <f t="shared" si="7"/>
        <v>3109</v>
      </c>
      <c r="H43" s="34">
        <f t="shared" si="0"/>
        <v>0.0024610050621188075</v>
      </c>
      <c r="I43" s="33">
        <f t="shared" si="1"/>
        <v>1414.2903890984362</v>
      </c>
      <c r="J43" s="33"/>
      <c r="K43" s="33">
        <v>635</v>
      </c>
      <c r="L43" s="33">
        <v>1227</v>
      </c>
      <c r="M43" s="33">
        <v>231</v>
      </c>
      <c r="N43" s="33">
        <f t="shared" si="6"/>
        <v>1105</v>
      </c>
      <c r="O43" s="33">
        <f t="shared" si="8"/>
        <v>3198</v>
      </c>
      <c r="P43" s="34">
        <f t="shared" si="2"/>
        <v>0.002478007489812507</v>
      </c>
      <c r="Q43" s="33">
        <f t="shared" si="3"/>
        <v>1515.2445858480824</v>
      </c>
      <c r="R43" s="33"/>
      <c r="S43" s="33">
        <f t="shared" si="4"/>
        <v>1464.7674874732593</v>
      </c>
      <c r="T43" s="33">
        <v>1105</v>
      </c>
      <c r="U43" s="35">
        <f t="shared" si="5"/>
        <v>0.7543859414207355</v>
      </c>
      <c r="V43" s="5"/>
      <c r="W43" s="5"/>
    </row>
    <row r="44" spans="1:23" ht="12.75">
      <c r="A44" s="32">
        <v>24</v>
      </c>
      <c r="B44" s="32" t="s">
        <v>67</v>
      </c>
      <c r="C44" s="33">
        <v>3160</v>
      </c>
      <c r="D44" s="33">
        <v>2785</v>
      </c>
      <c r="E44" s="33">
        <v>916</v>
      </c>
      <c r="F44" s="33">
        <v>4817</v>
      </c>
      <c r="G44" s="33">
        <f t="shared" si="7"/>
        <v>11678</v>
      </c>
      <c r="H44" s="34">
        <f t="shared" si="0"/>
        <v>0.009244006791709048</v>
      </c>
      <c r="I44" s="33">
        <f t="shared" si="1"/>
        <v>5312.345823059356</v>
      </c>
      <c r="J44" s="33"/>
      <c r="K44" s="33">
        <v>3043</v>
      </c>
      <c r="L44" s="33">
        <v>2621</v>
      </c>
      <c r="M44" s="33">
        <v>938</v>
      </c>
      <c r="N44" s="33">
        <f t="shared" si="6"/>
        <v>4815</v>
      </c>
      <c r="O44" s="33">
        <f t="shared" si="8"/>
        <v>11417</v>
      </c>
      <c r="P44" s="34">
        <f t="shared" si="2"/>
        <v>0.008846595219258721</v>
      </c>
      <c r="Q44" s="33">
        <f t="shared" si="3"/>
        <v>5409.489504886665</v>
      </c>
      <c r="R44" s="33"/>
      <c r="S44" s="33">
        <f t="shared" si="4"/>
        <v>5360.91766397301</v>
      </c>
      <c r="T44" s="33">
        <v>4815</v>
      </c>
      <c r="U44" s="35">
        <f t="shared" si="5"/>
        <v>0.8981671239530982</v>
      </c>
      <c r="V44" s="5"/>
      <c r="W44" s="5"/>
    </row>
    <row r="45" spans="1:23" ht="12.75">
      <c r="A45" s="32">
        <v>26</v>
      </c>
      <c r="B45" s="32" t="s">
        <v>68</v>
      </c>
      <c r="C45" s="33">
        <v>105</v>
      </c>
      <c r="D45" s="33">
        <v>77</v>
      </c>
      <c r="E45" s="33">
        <v>22</v>
      </c>
      <c r="F45" s="33">
        <v>173</v>
      </c>
      <c r="G45" s="33">
        <f t="shared" si="7"/>
        <v>377</v>
      </c>
      <c r="H45" s="34">
        <f t="shared" si="0"/>
        <v>0.00029842357942064663</v>
      </c>
      <c r="I45" s="33">
        <f t="shared" si="1"/>
        <v>171.4980626214572</v>
      </c>
      <c r="J45" s="33"/>
      <c r="K45" s="33">
        <v>99</v>
      </c>
      <c r="L45" s="33">
        <v>92</v>
      </c>
      <c r="M45" s="33">
        <v>24</v>
      </c>
      <c r="N45" s="33">
        <f t="shared" si="6"/>
        <v>226</v>
      </c>
      <c r="O45" s="33">
        <f t="shared" si="8"/>
        <v>441</v>
      </c>
      <c r="P45" s="34">
        <f t="shared" si="2"/>
        <v>0.00034171397842630254</v>
      </c>
      <c r="Q45" s="33">
        <f t="shared" si="3"/>
        <v>208.9502383861802</v>
      </c>
      <c r="R45" s="33"/>
      <c r="S45" s="33">
        <f t="shared" si="4"/>
        <v>190.2241505038187</v>
      </c>
      <c r="T45" s="33">
        <v>226</v>
      </c>
      <c r="U45" s="35">
        <f t="shared" si="5"/>
        <v>1.1880720686696566</v>
      </c>
      <c r="V45" s="5"/>
      <c r="W45" s="5"/>
    </row>
    <row r="46" spans="1:23" ht="12.75">
      <c r="A46" s="32">
        <v>27</v>
      </c>
      <c r="B46" s="32" t="s">
        <v>76</v>
      </c>
      <c r="C46" s="33">
        <v>895</v>
      </c>
      <c r="D46" s="33">
        <v>883</v>
      </c>
      <c r="E46" s="33">
        <v>75</v>
      </c>
      <c r="F46" s="33">
        <v>1757</v>
      </c>
      <c r="G46" s="33">
        <f t="shared" si="7"/>
        <v>3610</v>
      </c>
      <c r="H46" s="34">
        <f t="shared" si="0"/>
        <v>0.0028575838772109665</v>
      </c>
      <c r="I46" s="33">
        <f t="shared" si="1"/>
        <v>1642.1963025555983</v>
      </c>
      <c r="J46" s="33"/>
      <c r="K46" s="33">
        <v>914</v>
      </c>
      <c r="L46" s="33">
        <v>935</v>
      </c>
      <c r="M46" s="33">
        <v>76</v>
      </c>
      <c r="N46" s="33">
        <f t="shared" si="6"/>
        <v>1864</v>
      </c>
      <c r="O46" s="33">
        <f t="shared" si="8"/>
        <v>3789</v>
      </c>
      <c r="P46" s="34">
        <f t="shared" si="2"/>
        <v>0.002935950712601497</v>
      </c>
      <c r="Q46" s="33">
        <f t="shared" si="3"/>
        <v>1795.2663338894256</v>
      </c>
      <c r="R46" s="33"/>
      <c r="S46" s="33">
        <f t="shared" si="4"/>
        <v>1718.731318222512</v>
      </c>
      <c r="T46" s="33">
        <v>1864</v>
      </c>
      <c r="U46" s="35">
        <f t="shared" si="5"/>
        <v>1.0845208789979592</v>
      </c>
      <c r="V46" s="5"/>
      <c r="W46" s="5"/>
    </row>
    <row r="47" spans="1:23" ht="12.75">
      <c r="A47" s="32">
        <v>28</v>
      </c>
      <c r="B47" s="32" t="s">
        <v>74</v>
      </c>
      <c r="C47" s="33">
        <v>911</v>
      </c>
      <c r="D47" s="33">
        <v>604</v>
      </c>
      <c r="E47" s="33">
        <v>82</v>
      </c>
      <c r="F47" s="33">
        <v>1439</v>
      </c>
      <c r="G47" s="33">
        <f t="shared" si="7"/>
        <v>3036</v>
      </c>
      <c r="H47" s="34">
        <f t="shared" si="0"/>
        <v>0.0024032201249896104</v>
      </c>
      <c r="I47" s="33">
        <f t="shared" si="1"/>
        <v>1381.0825414290293</v>
      </c>
      <c r="J47" s="33"/>
      <c r="K47" s="33">
        <v>966</v>
      </c>
      <c r="L47" s="33">
        <v>633</v>
      </c>
      <c r="M47" s="33">
        <v>61</v>
      </c>
      <c r="N47" s="33">
        <f t="shared" si="6"/>
        <v>1392</v>
      </c>
      <c r="O47" s="33">
        <f t="shared" si="8"/>
        <v>3052</v>
      </c>
      <c r="P47" s="34">
        <f t="shared" si="2"/>
        <v>0.002364877691966157</v>
      </c>
      <c r="Q47" s="33">
        <f t="shared" si="3"/>
        <v>1446.0683164503898</v>
      </c>
      <c r="R47" s="33"/>
      <c r="S47" s="33">
        <f t="shared" si="4"/>
        <v>1413.5754289397096</v>
      </c>
      <c r="T47" s="33">
        <v>1392</v>
      </c>
      <c r="U47" s="35">
        <f t="shared" si="5"/>
        <v>0.9847369807807902</v>
      </c>
      <c r="V47" s="5"/>
      <c r="W47" s="5"/>
    </row>
    <row r="48" spans="1:23" ht="12.75">
      <c r="A48" s="32">
        <v>29</v>
      </c>
      <c r="B48" s="32" t="s">
        <v>69</v>
      </c>
      <c r="C48" s="33">
        <v>36</v>
      </c>
      <c r="D48" s="33">
        <v>320</v>
      </c>
      <c r="E48" s="33">
        <v>6</v>
      </c>
      <c r="F48" s="33">
        <v>111</v>
      </c>
      <c r="G48" s="33">
        <f t="shared" si="7"/>
        <v>473</v>
      </c>
      <c r="H48" s="34">
        <f t="shared" si="0"/>
        <v>0.00037441472961794657</v>
      </c>
      <c r="I48" s="33">
        <f t="shared" si="1"/>
        <v>215.16865681684155</v>
      </c>
      <c r="J48" s="33"/>
      <c r="K48" s="33">
        <v>41</v>
      </c>
      <c r="L48" s="33">
        <v>294</v>
      </c>
      <c r="M48" s="33">
        <v>6</v>
      </c>
      <c r="N48" s="33">
        <f t="shared" si="6"/>
        <v>102</v>
      </c>
      <c r="O48" s="33">
        <f t="shared" si="8"/>
        <v>443</v>
      </c>
      <c r="P48" s="34">
        <f t="shared" si="2"/>
        <v>0.0003432637016844717</v>
      </c>
      <c r="Q48" s="33">
        <f t="shared" si="3"/>
        <v>209.8978585149157</v>
      </c>
      <c r="R48" s="33"/>
      <c r="S48" s="33">
        <f t="shared" si="4"/>
        <v>212.53325766587864</v>
      </c>
      <c r="T48" s="33">
        <v>102</v>
      </c>
      <c r="U48" s="35">
        <f t="shared" si="5"/>
        <v>0.47992488855722126</v>
      </c>
      <c r="V48" s="5"/>
      <c r="W48" s="5"/>
    </row>
    <row r="49" spans="1:23" ht="12.75">
      <c r="A49" s="32">
        <v>30</v>
      </c>
      <c r="B49" s="32" t="s">
        <v>126</v>
      </c>
      <c r="C49" s="33">
        <v>3428</v>
      </c>
      <c r="D49" s="33">
        <v>213</v>
      </c>
      <c r="E49" s="33">
        <v>16</v>
      </c>
      <c r="F49" s="33">
        <v>1919</v>
      </c>
      <c r="G49" s="33">
        <f>+C49+D49+E49+F49</f>
        <v>5576</v>
      </c>
      <c r="H49" s="34">
        <f t="shared" si="0"/>
        <v>0.004413819307293171</v>
      </c>
      <c r="I49" s="33">
        <f t="shared" si="1"/>
        <v>2536.53367951524</v>
      </c>
      <c r="J49" s="33"/>
      <c r="K49" s="33">
        <v>3147</v>
      </c>
      <c r="L49" s="33">
        <v>213</v>
      </c>
      <c r="M49" s="33">
        <v>15</v>
      </c>
      <c r="N49" s="33">
        <f>T49</f>
        <v>1680</v>
      </c>
      <c r="O49" s="33">
        <f>+K49+L49+M49+N49</f>
        <v>5055</v>
      </c>
      <c r="P49" s="34">
        <f t="shared" si="2"/>
        <v>0.0039169255350225834</v>
      </c>
      <c r="Q49" s="33">
        <f t="shared" si="3"/>
        <v>2395.1098753790043</v>
      </c>
      <c r="R49" s="33"/>
      <c r="S49" s="33">
        <f>(I49+Q49)/2</f>
        <v>2465.8217774471223</v>
      </c>
      <c r="T49" s="33">
        <v>1680</v>
      </c>
      <c r="U49" s="35">
        <f>T49/S49</f>
        <v>0.6813144467153309</v>
      </c>
      <c r="V49" s="5"/>
      <c r="W49" s="5"/>
    </row>
    <row r="50" spans="1:23" ht="12.75">
      <c r="A50" s="32">
        <v>31</v>
      </c>
      <c r="B50" s="32" t="s">
        <v>70</v>
      </c>
      <c r="C50" s="33">
        <v>1786</v>
      </c>
      <c r="D50" s="33">
        <v>9123</v>
      </c>
      <c r="E50" s="33">
        <v>875</v>
      </c>
      <c r="F50" s="33">
        <v>6961</v>
      </c>
      <c r="G50" s="33">
        <f t="shared" si="7"/>
        <v>18745</v>
      </c>
      <c r="H50" s="34">
        <f t="shared" si="0"/>
        <v>0.014838063650504035</v>
      </c>
      <c r="I50" s="33">
        <f t="shared" si="1"/>
        <v>8527.138418671659</v>
      </c>
      <c r="J50" s="33"/>
      <c r="K50" s="33">
        <v>2378</v>
      </c>
      <c r="L50" s="33">
        <v>9276</v>
      </c>
      <c r="M50" s="33">
        <v>917</v>
      </c>
      <c r="N50" s="33">
        <f t="shared" si="6"/>
        <v>8143</v>
      </c>
      <c r="O50" s="33">
        <f t="shared" si="8"/>
        <v>20714</v>
      </c>
      <c r="P50" s="34">
        <f t="shared" si="2"/>
        <v>0.01605048378485812</v>
      </c>
      <c r="Q50" s="33">
        <f t="shared" si="3"/>
        <v>9814.501673313689</v>
      </c>
      <c r="R50" s="33"/>
      <c r="S50" s="33">
        <f t="shared" si="4"/>
        <v>9170.820045992674</v>
      </c>
      <c r="T50" s="33">
        <v>8143</v>
      </c>
      <c r="U50" s="35">
        <f t="shared" si="5"/>
        <v>0.8879249575459944</v>
      </c>
      <c r="V50" s="5"/>
      <c r="W50" s="5"/>
    </row>
    <row r="51" spans="1:23" ht="12.75">
      <c r="A51" s="32">
        <v>32</v>
      </c>
      <c r="B51" s="32" t="s">
        <v>71</v>
      </c>
      <c r="C51" s="33">
        <v>2351</v>
      </c>
      <c r="D51" s="33">
        <v>31892</v>
      </c>
      <c r="E51" s="33">
        <v>3041</v>
      </c>
      <c r="F51" s="33">
        <v>6367</v>
      </c>
      <c r="G51" s="33">
        <f t="shared" si="7"/>
        <v>43651</v>
      </c>
      <c r="H51" s="34">
        <f t="shared" si="0"/>
        <v>0.034553017679816035</v>
      </c>
      <c r="I51" s="33">
        <f t="shared" si="1"/>
        <v>19856.928200236678</v>
      </c>
      <c r="J51" s="33"/>
      <c r="K51" s="33">
        <v>2407</v>
      </c>
      <c r="L51" s="33">
        <v>31084</v>
      </c>
      <c r="M51" s="33">
        <v>3036</v>
      </c>
      <c r="N51" s="33">
        <f t="shared" si="6"/>
        <v>6852</v>
      </c>
      <c r="O51" s="33">
        <f t="shared" si="8"/>
        <v>43379</v>
      </c>
      <c r="P51" s="34">
        <f t="shared" si="2"/>
        <v>0.033612722608060266</v>
      </c>
      <c r="Q51" s="33">
        <f t="shared" si="3"/>
        <v>20553.40678220887</v>
      </c>
      <c r="R51" s="33"/>
      <c r="S51" s="33">
        <f t="shared" si="4"/>
        <v>20205.167491222775</v>
      </c>
      <c r="T51" s="33">
        <v>6852</v>
      </c>
      <c r="U51" s="35">
        <f t="shared" si="5"/>
        <v>0.339121168036669</v>
      </c>
      <c r="V51" s="5"/>
      <c r="W51" s="5"/>
    </row>
    <row r="52" spans="1:23" ht="12.75">
      <c r="A52" s="32">
        <v>33</v>
      </c>
      <c r="B52" s="32" t="s">
        <v>72</v>
      </c>
      <c r="C52" s="33">
        <v>27</v>
      </c>
      <c r="D52" s="33">
        <v>538</v>
      </c>
      <c r="E52" s="33">
        <v>26</v>
      </c>
      <c r="F52" s="33">
        <v>183</v>
      </c>
      <c r="G52" s="33">
        <f t="shared" si="7"/>
        <v>774</v>
      </c>
      <c r="H52" s="34">
        <f t="shared" si="0"/>
        <v>0.0006126786484657307</v>
      </c>
      <c r="I52" s="33">
        <f t="shared" si="1"/>
        <v>352.0941657002861</v>
      </c>
      <c r="J52" s="33"/>
      <c r="K52" s="33">
        <v>24</v>
      </c>
      <c r="L52" s="33">
        <v>537</v>
      </c>
      <c r="M52" s="33">
        <v>23</v>
      </c>
      <c r="N52" s="33">
        <f t="shared" si="6"/>
        <v>181</v>
      </c>
      <c r="O52" s="33">
        <f t="shared" si="8"/>
        <v>765</v>
      </c>
      <c r="P52" s="34">
        <f t="shared" si="2"/>
        <v>0.0005927691462497085</v>
      </c>
      <c r="Q52" s="33">
        <f t="shared" si="3"/>
        <v>362.464699241333</v>
      </c>
      <c r="R52" s="33"/>
      <c r="S52" s="33">
        <f t="shared" si="4"/>
        <v>357.2794324708095</v>
      </c>
      <c r="T52" s="33">
        <v>181</v>
      </c>
      <c r="U52" s="35">
        <f t="shared" si="5"/>
        <v>0.5066062682317658</v>
      </c>
      <c r="V52" s="5"/>
      <c r="W52" s="5"/>
    </row>
    <row r="53" spans="1:23" ht="12.75">
      <c r="A53" s="32">
        <v>34</v>
      </c>
      <c r="B53" s="32" t="s">
        <v>73</v>
      </c>
      <c r="C53" s="33">
        <v>363</v>
      </c>
      <c r="D53" s="33">
        <v>280</v>
      </c>
      <c r="E53" s="33">
        <v>28</v>
      </c>
      <c r="F53" s="33">
        <v>897</v>
      </c>
      <c r="G53" s="33">
        <f t="shared" si="7"/>
        <v>1568</v>
      </c>
      <c r="H53" s="34">
        <f t="shared" si="0"/>
        <v>0.001241188786555899</v>
      </c>
      <c r="I53" s="33">
        <f t="shared" si="1"/>
        <v>713.286371857944</v>
      </c>
      <c r="J53" s="33"/>
      <c r="K53" s="33">
        <v>390</v>
      </c>
      <c r="L53" s="33">
        <v>263</v>
      </c>
      <c r="M53" s="33">
        <v>28</v>
      </c>
      <c r="N53" s="33">
        <f t="shared" si="6"/>
        <v>732</v>
      </c>
      <c r="O53" s="33">
        <f t="shared" si="8"/>
        <v>1413</v>
      </c>
      <c r="P53" s="34">
        <f t="shared" si="2"/>
        <v>0.0010948794818965203</v>
      </c>
      <c r="Q53" s="33">
        <f t="shared" si="3"/>
        <v>669.4936209516385</v>
      </c>
      <c r="R53" s="33"/>
      <c r="S53" s="33">
        <f t="shared" si="4"/>
        <v>691.3899964047912</v>
      </c>
      <c r="T53" s="33">
        <v>732</v>
      </c>
      <c r="U53" s="35">
        <f t="shared" si="5"/>
        <v>1.0587367532165344</v>
      </c>
      <c r="V53" s="5"/>
      <c r="W53" s="5"/>
    </row>
    <row r="54" spans="1:23" ht="12.75">
      <c r="A54" s="32">
        <v>35</v>
      </c>
      <c r="B54" s="32" t="s">
        <v>17</v>
      </c>
      <c r="C54" s="33">
        <f>(SUM(C11:C53))-C15-C16-C22-C23-C30-C31-C32-C34-C35-C39-C40</f>
        <v>205482</v>
      </c>
      <c r="D54" s="33">
        <f aca="true" t="shared" si="9" ref="D54:I54">(SUM(D11:D53))-D15-D16-D22-D23-D30-D31-D32-D34-D35-D39-D40</f>
        <v>508245</v>
      </c>
      <c r="E54" s="33">
        <f t="shared" si="9"/>
        <v>106027</v>
      </c>
      <c r="F54" s="33">
        <f t="shared" si="9"/>
        <v>443551</v>
      </c>
      <c r="G54" s="33">
        <f t="shared" si="9"/>
        <v>1263305</v>
      </c>
      <c r="H54" s="34">
        <f t="shared" si="9"/>
        <v>1</v>
      </c>
      <c r="I54" s="33">
        <f t="shared" si="9"/>
        <v>574680.0000000001</v>
      </c>
      <c r="J54" s="33"/>
      <c r="K54" s="33">
        <f>(SUM(K11:K53))-K15-K16-K22-K23-K30-K31-K32-K34-K35-K39-K40</f>
        <v>213396</v>
      </c>
      <c r="L54" s="33">
        <f>(SUM(L11:L53))-L15-L16-L22-L23-L30-L31-L32-L34-L35-L39-L40</f>
        <v>511860</v>
      </c>
      <c r="M54" s="33">
        <f>(SUM(M11:M53))-M15-M16-M22-M23-M30-M31-M32-M34-M35-M39-M40</f>
        <v>106610</v>
      </c>
      <c r="N54" s="33">
        <f>(SUM(N11:N53))-N15-N16-N22-N23-N30-N31-N32-N34-N35-N39-N40</f>
        <v>458687</v>
      </c>
      <c r="O54" s="33">
        <f>(SUM(O11:O53))-O15-O16-O22-O23-O30-O31-O32-O34-O35-O39-O40</f>
        <v>1290553</v>
      </c>
      <c r="P54" s="34">
        <f t="shared" si="2"/>
        <v>1</v>
      </c>
      <c r="Q54" s="33">
        <f t="shared" si="3"/>
        <v>611477</v>
      </c>
      <c r="R54" s="33"/>
      <c r="S54" s="33">
        <f>(SUM(S11:S53))-S15-S16-S22-S23-S30-S31-S32-S34-S35-S39-S40</f>
        <v>593078.4999999999</v>
      </c>
      <c r="T54" s="33">
        <f>(SUM(T11:T53))-T15-T16-T22-T23-T30-T31-T32-T34-T35-T39-T40</f>
        <v>458687</v>
      </c>
      <c r="U54" s="35">
        <f t="shared" si="5"/>
        <v>0.7734001485469463</v>
      </c>
      <c r="V54" s="5"/>
      <c r="W54" s="5"/>
    </row>
    <row r="55" spans="1:23" ht="12.75" customHeight="1">
      <c r="A55" s="37"/>
      <c r="B55" s="38"/>
      <c r="C55" s="38"/>
      <c r="D55" s="38"/>
      <c r="E55" s="33"/>
      <c r="F55" s="33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3"/>
      <c r="U55" s="33"/>
      <c r="V55" s="2"/>
      <c r="W55" s="2"/>
    </row>
    <row r="56" spans="1:23" ht="12.75">
      <c r="A56" s="37"/>
      <c r="B56" s="38" t="s">
        <v>36</v>
      </c>
      <c r="C56" s="38"/>
      <c r="D56" s="38"/>
      <c r="E56" s="33"/>
      <c r="F56" s="33"/>
      <c r="G56" s="38"/>
      <c r="H56" s="38"/>
      <c r="I56" s="33">
        <v>574680</v>
      </c>
      <c r="J56" s="39"/>
      <c r="K56" s="38"/>
      <c r="L56" s="38"/>
      <c r="M56" s="38"/>
      <c r="N56" s="38"/>
      <c r="O56" s="38"/>
      <c r="P56" s="38"/>
      <c r="Q56" s="33">
        <v>611477</v>
      </c>
      <c r="R56" s="39"/>
      <c r="S56" s="38"/>
      <c r="T56" s="40"/>
      <c r="U56" s="41" t="s">
        <v>79</v>
      </c>
      <c r="V56" s="7"/>
      <c r="W56" s="7"/>
    </row>
    <row r="57" spans="2:23" ht="12.75">
      <c r="B57" s="1"/>
      <c r="C57" s="1"/>
      <c r="D57" s="1"/>
      <c r="E57" s="2"/>
      <c r="F57" s="2"/>
      <c r="G57" s="1"/>
      <c r="H57" s="1"/>
      <c r="I57" s="2"/>
      <c r="J57" s="6"/>
      <c r="K57" s="1"/>
      <c r="L57" s="1"/>
      <c r="M57" s="1"/>
      <c r="N57" s="1"/>
      <c r="O57" s="1"/>
      <c r="P57" s="1"/>
      <c r="Q57" s="2"/>
      <c r="R57" s="6"/>
      <c r="S57" s="1"/>
      <c r="T57" s="7"/>
      <c r="U57" s="7"/>
      <c r="V57" s="7"/>
      <c r="W57" s="7"/>
    </row>
    <row r="58" spans="2:23" ht="15.75">
      <c r="B58" s="15"/>
      <c r="C58" s="1"/>
      <c r="D58" s="1"/>
      <c r="E58" s="2"/>
      <c r="F58" s="2"/>
      <c r="G58" s="1"/>
      <c r="H58" s="1"/>
      <c r="I58" s="2"/>
      <c r="J58" s="6"/>
      <c r="K58" s="1"/>
      <c r="L58" s="1"/>
      <c r="M58" s="1"/>
      <c r="N58" s="1"/>
      <c r="O58" s="1"/>
      <c r="P58" s="1"/>
      <c r="Q58" s="2"/>
      <c r="R58" s="6"/>
      <c r="S58" s="1"/>
      <c r="T58" s="7"/>
      <c r="U58" s="7"/>
      <c r="V58" s="7"/>
      <c r="W58" s="7"/>
    </row>
    <row r="59" spans="2:23" ht="12.75">
      <c r="B59" s="1"/>
      <c r="C59" s="1"/>
      <c r="D59" s="1"/>
      <c r="E59" s="2"/>
      <c r="F59" s="2"/>
      <c r="G59" s="1"/>
      <c r="H59" s="1"/>
      <c r="I59" s="2"/>
      <c r="J59" s="6"/>
      <c r="K59" s="1"/>
      <c r="L59" s="1"/>
      <c r="M59" s="1"/>
      <c r="N59" s="1"/>
      <c r="O59" s="1"/>
      <c r="P59" s="1"/>
      <c r="Q59" s="2"/>
      <c r="R59" s="6"/>
      <c r="S59" s="1"/>
      <c r="T59" s="7"/>
      <c r="U59" s="7"/>
      <c r="V59" s="7"/>
      <c r="W59" s="7"/>
    </row>
  </sheetData>
  <sheetProtection/>
  <mergeCells count="5">
    <mergeCell ref="A1:U1"/>
    <mergeCell ref="A2:U2"/>
    <mergeCell ref="C4:I4"/>
    <mergeCell ref="K4:Q4"/>
    <mergeCell ref="A3:U3"/>
  </mergeCells>
  <printOptions gridLines="1" horizontalCentered="1"/>
  <pageMargins left="0" right="0" top="0.5" bottom="0.5" header="0" footer="0"/>
  <pageSetup fitToHeight="1" fitToWidth="1" horizontalDpi="1200" verticalDpi="1200" orientation="landscape" scale="74" r:id="rId1"/>
  <headerFooter alignWithMargins="0">
    <oddFooter>&amp;L&amp;"Verdana,Regular"California Department of Insurance&amp;C&amp;"Verdana,Regular"September 20, 2013&amp;R&amp;"Verdana,Regular"Rate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9.28125" style="0" customWidth="1"/>
    <col min="4" max="4" width="2.7109375" style="0" customWidth="1"/>
    <col min="5" max="5" width="11.57421875" style="0" bestFit="1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5" ht="12.75">
      <c r="A1" s="19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19" t="s">
        <v>82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/>
      <c r="B5" s="19">
        <v>2011</v>
      </c>
      <c r="C5" s="19"/>
      <c r="D5" s="19"/>
      <c r="E5" s="19">
        <f>B5</f>
        <v>2011</v>
      </c>
      <c r="F5" s="19"/>
      <c r="G5" s="19"/>
      <c r="H5" s="19">
        <f>B5</f>
        <v>2011</v>
      </c>
      <c r="I5" s="19"/>
      <c r="J5" s="19"/>
      <c r="K5" s="19">
        <f>B5</f>
        <v>2011</v>
      </c>
      <c r="L5" s="19"/>
      <c r="M5" s="19"/>
      <c r="N5" s="19">
        <f>B5</f>
        <v>2011</v>
      </c>
      <c r="O5" s="19"/>
    </row>
    <row r="6" spans="1:15" ht="12.75">
      <c r="A6" s="19"/>
      <c r="B6" s="20" t="s">
        <v>83</v>
      </c>
      <c r="C6" s="20"/>
      <c r="D6" s="19"/>
      <c r="E6" s="20" t="s">
        <v>83</v>
      </c>
      <c r="F6" s="19"/>
      <c r="G6" s="19"/>
      <c r="H6" s="20" t="s">
        <v>83</v>
      </c>
      <c r="I6" s="19"/>
      <c r="J6" s="19"/>
      <c r="K6" s="20" t="s">
        <v>83</v>
      </c>
      <c r="L6" s="19"/>
      <c r="M6" s="19"/>
      <c r="N6" s="20" t="s">
        <v>83</v>
      </c>
      <c r="O6" s="19"/>
    </row>
    <row r="7" spans="1:15" ht="12.75">
      <c r="A7" s="19"/>
      <c r="B7" s="20" t="s">
        <v>84</v>
      </c>
      <c r="C7" s="20"/>
      <c r="D7" s="19"/>
      <c r="E7" s="20" t="s">
        <v>75</v>
      </c>
      <c r="F7" s="19"/>
      <c r="G7" s="19"/>
      <c r="H7" s="20" t="s">
        <v>85</v>
      </c>
      <c r="I7" s="19"/>
      <c r="J7" s="19"/>
      <c r="K7" s="20" t="s">
        <v>31</v>
      </c>
      <c r="L7" s="19"/>
      <c r="M7" s="19"/>
      <c r="N7" s="20" t="s">
        <v>86</v>
      </c>
      <c r="O7" s="19"/>
    </row>
    <row r="8" spans="1:15" ht="12.75">
      <c r="A8" s="19" t="s">
        <v>87</v>
      </c>
      <c r="B8" s="20" t="s">
        <v>88</v>
      </c>
      <c r="C8" s="20" t="s">
        <v>89</v>
      </c>
      <c r="D8" s="19"/>
      <c r="E8" s="20" t="s">
        <v>88</v>
      </c>
      <c r="F8" s="20" t="s">
        <v>89</v>
      </c>
      <c r="G8" s="19"/>
      <c r="H8" s="20" t="s">
        <v>88</v>
      </c>
      <c r="I8" s="20" t="s">
        <v>89</v>
      </c>
      <c r="J8" s="19"/>
      <c r="K8" s="20" t="s">
        <v>23</v>
      </c>
      <c r="L8" s="20" t="s">
        <v>89</v>
      </c>
      <c r="M8" s="19"/>
      <c r="N8" s="20" t="s">
        <v>23</v>
      </c>
      <c r="O8" s="20" t="s">
        <v>89</v>
      </c>
    </row>
    <row r="9" spans="1:15" ht="12.75">
      <c r="A9" s="19" t="s">
        <v>90</v>
      </c>
      <c r="B9" s="21">
        <v>21896583</v>
      </c>
      <c r="C9" s="22">
        <f>B9/B11</f>
        <v>0.6455749003057643</v>
      </c>
      <c r="D9" s="19"/>
      <c r="E9" s="21">
        <v>21676629</v>
      </c>
      <c r="F9" s="22">
        <f>E9/E11</f>
        <v>0.6442278343879647</v>
      </c>
      <c r="G9" s="19"/>
      <c r="H9" s="21">
        <v>10568949</v>
      </c>
      <c r="I9" s="22">
        <f>H9/H11</f>
        <v>0.6466983835338257</v>
      </c>
      <c r="J9" s="19"/>
      <c r="K9" s="21">
        <v>9282786</v>
      </c>
      <c r="L9" s="22">
        <f>K9/K11</f>
        <v>0.3101323714096999</v>
      </c>
      <c r="M9" s="19"/>
      <c r="N9" s="21">
        <v>1296029</v>
      </c>
      <c r="O9" s="22">
        <f>N9/N11</f>
        <v>0.14117792257631742</v>
      </c>
    </row>
    <row r="10" spans="1:15" ht="12.75">
      <c r="A10" s="19" t="s">
        <v>91</v>
      </c>
      <c r="B10" s="21">
        <v>12021376</v>
      </c>
      <c r="C10" s="22">
        <f>B10/B11</f>
        <v>0.35442509969423575</v>
      </c>
      <c r="D10" s="19"/>
      <c r="E10" s="21">
        <v>11970829</v>
      </c>
      <c r="F10" s="22">
        <f>E10/E11</f>
        <v>0.35577216561203523</v>
      </c>
      <c r="G10" s="19"/>
      <c r="H10" s="21">
        <v>5773985</v>
      </c>
      <c r="I10" s="22">
        <f>H10/H11</f>
        <v>0.3533016164661743</v>
      </c>
      <c r="J10" s="19"/>
      <c r="K10" s="21">
        <v>20648904</v>
      </c>
      <c r="L10" s="22">
        <f>K10/K11</f>
        <v>0.6898676285903002</v>
      </c>
      <c r="M10" s="19"/>
      <c r="N10" s="21">
        <v>7884082</v>
      </c>
      <c r="O10" s="22">
        <f>N10/N11</f>
        <v>0.8588220774236826</v>
      </c>
    </row>
    <row r="11" spans="1:15" ht="12.75">
      <c r="A11" s="19" t="s">
        <v>92</v>
      </c>
      <c r="B11" s="21">
        <f>B9+B10</f>
        <v>33917959</v>
      </c>
      <c r="C11" s="22">
        <f>C9+C10</f>
        <v>1</v>
      </c>
      <c r="D11" s="19"/>
      <c r="E11" s="21">
        <f>E9+E10</f>
        <v>33647458</v>
      </c>
      <c r="F11" s="22">
        <f>F9+F10</f>
        <v>1</v>
      </c>
      <c r="G11" s="19"/>
      <c r="H11" s="21">
        <f>H9+H10</f>
        <v>16342934</v>
      </c>
      <c r="I11" s="22">
        <f>I9+I10</f>
        <v>1</v>
      </c>
      <c r="J11" s="19"/>
      <c r="K11" s="21">
        <f>K9+K10</f>
        <v>29931690</v>
      </c>
      <c r="L11" s="22">
        <f>L9+L10</f>
        <v>1</v>
      </c>
      <c r="M11" s="19"/>
      <c r="N11" s="21">
        <f>N9+N10</f>
        <v>9180111</v>
      </c>
      <c r="O11" s="22">
        <f>O9+O10</f>
        <v>1</v>
      </c>
    </row>
    <row r="13" spans="1:15" ht="12.75">
      <c r="A13" s="19" t="s">
        <v>94</v>
      </c>
      <c r="B13" s="21">
        <v>65513387</v>
      </c>
      <c r="C13" s="22">
        <f>B13/B15</f>
        <v>0.9230872099007433</v>
      </c>
      <c r="D13" s="19"/>
      <c r="E13" s="21">
        <v>65307649</v>
      </c>
      <c r="F13" s="22">
        <f>E13/E15</f>
        <v>0.9230499436899477</v>
      </c>
      <c r="G13" s="19"/>
      <c r="H13" s="21">
        <v>20567759</v>
      </c>
      <c r="I13" s="22">
        <f>H13/H15</f>
        <v>0.892289488166115</v>
      </c>
      <c r="J13" s="19"/>
      <c r="K13" s="21">
        <v>2618847</v>
      </c>
      <c r="L13" s="22">
        <f>K13/K15</f>
        <v>0.8071792292236295</v>
      </c>
      <c r="M13" s="19"/>
      <c r="N13" s="21">
        <v>197475</v>
      </c>
      <c r="O13" s="22">
        <f>N13/N15</f>
        <v>0.6324097381011855</v>
      </c>
    </row>
    <row r="14" spans="1:15" ht="12.75">
      <c r="A14" s="19" t="s">
        <v>95</v>
      </c>
      <c r="B14" s="21">
        <v>5458658</v>
      </c>
      <c r="C14" s="22">
        <f>B14/B15</f>
        <v>0.07691279009925668</v>
      </c>
      <c r="D14" s="19"/>
      <c r="E14" s="21">
        <v>5444372</v>
      </c>
      <c r="F14" s="22">
        <f>E14/E15</f>
        <v>0.07695005631005226</v>
      </c>
      <c r="G14" s="19"/>
      <c r="H14" s="21">
        <v>2482786</v>
      </c>
      <c r="I14" s="22">
        <f>H14/H15</f>
        <v>0.10771051183388505</v>
      </c>
      <c r="J14" s="19"/>
      <c r="K14" s="21">
        <v>625596</v>
      </c>
      <c r="L14" s="22">
        <f>K14/K15</f>
        <v>0.19282077077637055</v>
      </c>
      <c r="M14" s="19"/>
      <c r="N14" s="21">
        <v>114783</v>
      </c>
      <c r="O14" s="22">
        <f>N14/N15</f>
        <v>0.36759026189881444</v>
      </c>
    </row>
    <row r="15" spans="1:15" ht="12.75">
      <c r="A15" s="19" t="s">
        <v>93</v>
      </c>
      <c r="B15" s="21">
        <f>B13+B14</f>
        <v>70972045</v>
      </c>
      <c r="C15" s="22">
        <f>C13+C14</f>
        <v>1</v>
      </c>
      <c r="D15" s="19"/>
      <c r="E15" s="21">
        <f>E13+E14</f>
        <v>70752021</v>
      </c>
      <c r="F15" s="22">
        <f>F13+F14</f>
        <v>1</v>
      </c>
      <c r="G15" s="19"/>
      <c r="H15" s="21">
        <f>H13+H14</f>
        <v>23050545</v>
      </c>
      <c r="I15" s="22">
        <f>I13+I14</f>
        <v>1</v>
      </c>
      <c r="J15" s="19"/>
      <c r="K15" s="21">
        <f>K13+K14</f>
        <v>3244443</v>
      </c>
      <c r="L15" s="22">
        <f>L13+L14</f>
        <v>1</v>
      </c>
      <c r="M15" s="19"/>
      <c r="N15" s="21">
        <f>N13+N14</f>
        <v>312258</v>
      </c>
      <c r="O15" s="22">
        <f>O13+O14</f>
        <v>1</v>
      </c>
    </row>
    <row r="16" spans="1:15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 t="s">
        <v>80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 t="s">
        <v>81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9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>
        <v>2012</v>
      </c>
      <c r="C23" s="19"/>
      <c r="D23" s="19"/>
      <c r="E23" s="19">
        <f>B23</f>
        <v>2012</v>
      </c>
      <c r="F23" s="19"/>
      <c r="G23" s="19"/>
      <c r="H23" s="19">
        <f>B23</f>
        <v>2012</v>
      </c>
      <c r="I23" s="19"/>
      <c r="J23" s="19"/>
      <c r="K23" s="19">
        <f>B23</f>
        <v>2012</v>
      </c>
      <c r="L23" s="19"/>
      <c r="M23" s="19"/>
      <c r="N23" s="19">
        <f>B23</f>
        <v>2012</v>
      </c>
      <c r="O23" s="19"/>
    </row>
    <row r="24" spans="1:15" ht="12.75">
      <c r="A24" s="19"/>
      <c r="B24" s="20" t="s">
        <v>83</v>
      </c>
      <c r="C24" s="20"/>
      <c r="D24" s="19"/>
      <c r="E24" s="20" t="s">
        <v>83</v>
      </c>
      <c r="F24" s="19"/>
      <c r="G24" s="19"/>
      <c r="H24" s="20" t="s">
        <v>83</v>
      </c>
      <c r="I24" s="19"/>
      <c r="J24" s="19"/>
      <c r="K24" s="20" t="s">
        <v>83</v>
      </c>
      <c r="L24" s="19"/>
      <c r="M24" s="19"/>
      <c r="N24" s="20" t="s">
        <v>83</v>
      </c>
      <c r="O24" s="19"/>
    </row>
    <row r="25" spans="1:15" ht="12.75">
      <c r="A25" s="19"/>
      <c r="B25" s="20" t="s">
        <v>84</v>
      </c>
      <c r="C25" s="20"/>
      <c r="D25" s="19"/>
      <c r="E25" s="20" t="s">
        <v>75</v>
      </c>
      <c r="F25" s="19"/>
      <c r="G25" s="19"/>
      <c r="H25" s="20" t="s">
        <v>85</v>
      </c>
      <c r="I25" s="19"/>
      <c r="J25" s="19"/>
      <c r="K25" s="20" t="s">
        <v>31</v>
      </c>
      <c r="L25" s="19"/>
      <c r="M25" s="19"/>
      <c r="N25" s="20" t="s">
        <v>86</v>
      </c>
      <c r="O25" s="19"/>
    </row>
    <row r="26" spans="1:15" ht="12.75">
      <c r="A26" s="19" t="s">
        <v>87</v>
      </c>
      <c r="B26" s="20" t="s">
        <v>88</v>
      </c>
      <c r="C26" s="20" t="s">
        <v>89</v>
      </c>
      <c r="D26" s="19"/>
      <c r="E26" s="20" t="s">
        <v>88</v>
      </c>
      <c r="F26" s="20" t="s">
        <v>89</v>
      </c>
      <c r="G26" s="19"/>
      <c r="H26" s="20" t="s">
        <v>88</v>
      </c>
      <c r="I26" s="20" t="s">
        <v>89</v>
      </c>
      <c r="J26" s="19"/>
      <c r="K26" s="20" t="s">
        <v>23</v>
      </c>
      <c r="L26" s="20" t="s">
        <v>89</v>
      </c>
      <c r="M26" s="19"/>
      <c r="N26" s="20" t="s">
        <v>23</v>
      </c>
      <c r="O26" s="20" t="s">
        <v>89</v>
      </c>
    </row>
    <row r="27" spans="1:15" ht="12.75">
      <c r="A27" s="19" t="s">
        <v>90</v>
      </c>
      <c r="B27" s="21">
        <v>23501754</v>
      </c>
      <c r="C27" s="22">
        <f>B27/B29</f>
        <v>0.6491370394782034</v>
      </c>
      <c r="D27" s="19"/>
      <c r="E27" s="21">
        <v>22738438</v>
      </c>
      <c r="F27" s="22">
        <f>E27/E29</f>
        <v>0.644725935510842</v>
      </c>
      <c r="G27" s="19"/>
      <c r="H27" s="21">
        <v>11320058</v>
      </c>
      <c r="I27" s="22">
        <f>H27/H29</f>
        <v>0.6554991493320746</v>
      </c>
      <c r="J27" s="19"/>
      <c r="K27" s="21">
        <v>10716176</v>
      </c>
      <c r="L27" s="22">
        <f>K27/K29</f>
        <v>0.34248056104783525</v>
      </c>
      <c r="M27" s="19"/>
      <c r="N27" s="21">
        <v>1225100</v>
      </c>
      <c r="O27" s="22">
        <f>N27/N29</f>
        <v>0.1354334977417064</v>
      </c>
    </row>
    <row r="28" spans="1:15" ht="12.75">
      <c r="A28" s="19" t="s">
        <v>91</v>
      </c>
      <c r="B28" s="21">
        <v>12702857</v>
      </c>
      <c r="C28" s="22">
        <f>B28/B29</f>
        <v>0.3508629605217965</v>
      </c>
      <c r="D28" s="19"/>
      <c r="E28" s="21">
        <v>12529940</v>
      </c>
      <c r="F28" s="22">
        <f>E28/E29</f>
        <v>0.355274064489158</v>
      </c>
      <c r="G28" s="19"/>
      <c r="H28" s="21">
        <v>5949313</v>
      </c>
      <c r="I28" s="22">
        <f>H28/H29</f>
        <v>0.3445008506679253</v>
      </c>
      <c r="J28" s="19"/>
      <c r="K28" s="21">
        <v>20573705</v>
      </c>
      <c r="L28" s="22">
        <f>K28/K29</f>
        <v>0.6575194389521648</v>
      </c>
      <c r="M28" s="19"/>
      <c r="N28" s="21">
        <v>7820668</v>
      </c>
      <c r="O28" s="22">
        <f>N28/N29</f>
        <v>0.8645665022582936</v>
      </c>
    </row>
    <row r="29" spans="1:15" ht="12.75">
      <c r="A29" s="19" t="s">
        <v>92</v>
      </c>
      <c r="B29" s="21">
        <f>B27+B28</f>
        <v>36204611</v>
      </c>
      <c r="C29" s="22">
        <f>C27+C28</f>
        <v>1</v>
      </c>
      <c r="D29" s="19"/>
      <c r="E29" s="21">
        <f>E27+E28</f>
        <v>35268378</v>
      </c>
      <c r="F29" s="22">
        <f>F27+F28</f>
        <v>1</v>
      </c>
      <c r="G29" s="19"/>
      <c r="H29" s="21">
        <f>H27+H28</f>
        <v>17269371</v>
      </c>
      <c r="I29" s="22">
        <f>I27+I28</f>
        <v>1</v>
      </c>
      <c r="J29" s="19"/>
      <c r="K29" s="21">
        <f>K27+K28</f>
        <v>31289881</v>
      </c>
      <c r="L29" s="22">
        <f>L27+L28</f>
        <v>1</v>
      </c>
      <c r="M29" s="19"/>
      <c r="N29" s="21">
        <f>N27+N28</f>
        <v>9045768</v>
      </c>
      <c r="O29" s="22">
        <f>O27+O28</f>
        <v>1</v>
      </c>
    </row>
    <row r="31" spans="1:15" ht="12.75">
      <c r="A31" s="19" t="s">
        <v>94</v>
      </c>
      <c r="B31" s="21">
        <v>67564578</v>
      </c>
      <c r="C31" s="22">
        <f>B31/B33</f>
        <v>0.9206534441483697</v>
      </c>
      <c r="D31" s="19"/>
      <c r="E31" s="21">
        <v>66699917</v>
      </c>
      <c r="F31" s="22">
        <f>E31/E33</f>
        <v>0.921039922476788</v>
      </c>
      <c r="G31" s="19"/>
      <c r="H31" s="21">
        <v>21419089</v>
      </c>
      <c r="I31" s="22">
        <f>H31/H33</f>
        <v>0.8923865606367462</v>
      </c>
      <c r="J31" s="19"/>
      <c r="K31" s="21">
        <v>2542200</v>
      </c>
      <c r="L31" s="22">
        <f>K31/K33</f>
        <v>0.7745674250249079</v>
      </c>
      <c r="M31" s="19"/>
      <c r="N31" s="21">
        <v>211353</v>
      </c>
      <c r="O31" s="22">
        <f>N31/N33</f>
        <v>0.6405179833440413</v>
      </c>
    </row>
    <row r="32" spans="1:15" ht="12.75">
      <c r="A32" s="19" t="s">
        <v>95</v>
      </c>
      <c r="B32" s="21">
        <v>5823056</v>
      </c>
      <c r="C32" s="22">
        <f>B32/B33</f>
        <v>0.07934655585163027</v>
      </c>
      <c r="D32" s="19"/>
      <c r="E32" s="21">
        <v>5718135</v>
      </c>
      <c r="F32" s="22">
        <f>E32/E33</f>
        <v>0.07896007752321203</v>
      </c>
      <c r="G32" s="19"/>
      <c r="H32" s="21">
        <v>2582941</v>
      </c>
      <c r="I32" s="22">
        <f>H32/H33</f>
        <v>0.10761343936325386</v>
      </c>
      <c r="J32" s="19"/>
      <c r="K32" s="21">
        <v>739890</v>
      </c>
      <c r="L32" s="22">
        <f>K32/K33</f>
        <v>0.2254325749750921</v>
      </c>
      <c r="M32" s="19"/>
      <c r="N32" s="21">
        <v>118619</v>
      </c>
      <c r="O32" s="22">
        <f>N32/N33</f>
        <v>0.3594820166559587</v>
      </c>
    </row>
    <row r="33" spans="1:15" ht="12.75">
      <c r="A33" s="19" t="s">
        <v>93</v>
      </c>
      <c r="B33" s="21">
        <f>B31+B32</f>
        <v>73387634</v>
      </c>
      <c r="C33" s="22">
        <f>C31+C32</f>
        <v>1</v>
      </c>
      <c r="D33" s="19"/>
      <c r="E33" s="21">
        <f>E31+E32</f>
        <v>72418052</v>
      </c>
      <c r="F33" s="22">
        <f>F31+F32</f>
        <v>1</v>
      </c>
      <c r="G33" s="19"/>
      <c r="H33" s="21">
        <f>H31+H32</f>
        <v>24002030</v>
      </c>
      <c r="I33" s="22">
        <f>I31+I32</f>
        <v>1</v>
      </c>
      <c r="J33" s="19"/>
      <c r="K33" s="21">
        <f>K31+K32</f>
        <v>3282090</v>
      </c>
      <c r="L33" s="22">
        <f>L31+L32</f>
        <v>1</v>
      </c>
      <c r="M33" s="19"/>
      <c r="N33" s="21">
        <f>N31+N32</f>
        <v>329972</v>
      </c>
      <c r="O33" s="22">
        <f>O31+O32</f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&amp;L&amp;"Verdana,Regular"California Department of Insurance&amp;C&amp;"Verdana,Regular"September 20, 2013&amp;R&amp;"Verdana,Regular"Rate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46" t="s">
        <v>109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7" t="s">
        <v>131</v>
      </c>
      <c r="B2" s="47"/>
      <c r="C2" s="47"/>
      <c r="D2" s="47"/>
      <c r="E2" s="47"/>
      <c r="F2" s="47"/>
      <c r="G2" s="47"/>
      <c r="H2" s="47"/>
      <c r="I2" s="47"/>
    </row>
    <row r="4" spans="1:9" ht="12.75">
      <c r="A4" s="24" t="s">
        <v>115</v>
      </c>
      <c r="C4" s="24" t="s">
        <v>116</v>
      </c>
      <c r="D4" s="23"/>
      <c r="E4" s="20" t="s">
        <v>103</v>
      </c>
      <c r="F4" s="20"/>
      <c r="G4" s="20" t="s">
        <v>104</v>
      </c>
      <c r="H4" s="20"/>
      <c r="I4" s="20" t="s">
        <v>105</v>
      </c>
    </row>
    <row r="5" spans="1:9" ht="12.75">
      <c r="A5" s="24"/>
      <c r="C5" s="24"/>
      <c r="D5" s="23"/>
      <c r="E5" s="20" t="s">
        <v>100</v>
      </c>
      <c r="F5" s="20"/>
      <c r="G5" s="20" t="s">
        <v>100</v>
      </c>
      <c r="H5" s="20"/>
      <c r="I5" s="20"/>
    </row>
    <row r="6" spans="1:9" ht="12.75">
      <c r="A6" s="24"/>
      <c r="C6" s="24" t="s">
        <v>87</v>
      </c>
      <c r="D6" s="23"/>
      <c r="E6" s="20" t="s">
        <v>101</v>
      </c>
      <c r="F6" s="20"/>
      <c r="G6" s="20" t="s">
        <v>101</v>
      </c>
      <c r="H6" s="20"/>
      <c r="I6" s="20"/>
    </row>
    <row r="7" spans="1:9" ht="12.75">
      <c r="A7" s="24" t="s">
        <v>87</v>
      </c>
      <c r="C7" s="24" t="s">
        <v>107</v>
      </c>
      <c r="D7" s="23"/>
      <c r="E7" s="20" t="s">
        <v>110</v>
      </c>
      <c r="F7" s="20"/>
      <c r="G7" s="20" t="s">
        <v>110</v>
      </c>
      <c r="H7" s="20"/>
      <c r="I7" s="20" t="s">
        <v>102</v>
      </c>
    </row>
    <row r="8" spans="1:9" ht="12.75">
      <c r="A8" s="25" t="s">
        <v>113</v>
      </c>
      <c r="C8" s="25" t="s">
        <v>108</v>
      </c>
      <c r="D8" s="23"/>
      <c r="E8" s="31">
        <v>2012</v>
      </c>
      <c r="F8" s="20"/>
      <c r="G8" s="31">
        <v>2011</v>
      </c>
      <c r="H8" s="20"/>
      <c r="I8" s="26" t="s">
        <v>106</v>
      </c>
    </row>
    <row r="9" spans="1:9" ht="12.75">
      <c r="A9" s="24">
        <v>1</v>
      </c>
      <c r="C9" s="24" t="s">
        <v>43</v>
      </c>
      <c r="D9" s="23"/>
      <c r="E9" s="27">
        <f>'Leverage Factors'!U11</f>
        <v>1.0615610971334286</v>
      </c>
      <c r="F9" s="27"/>
      <c r="G9" s="27">
        <v>1.113346015049933</v>
      </c>
      <c r="H9" s="27"/>
      <c r="I9" s="27">
        <f>E9-G9</f>
        <v>-0.051784917916504414</v>
      </c>
    </row>
    <row r="10" spans="1:9" ht="12.75">
      <c r="A10" s="24">
        <v>2</v>
      </c>
      <c r="C10" s="24" t="s">
        <v>44</v>
      </c>
      <c r="D10" s="23"/>
      <c r="E10" s="27">
        <f>'Leverage Factors'!U12</f>
        <v>1.0935173090827233</v>
      </c>
      <c r="F10" s="27"/>
      <c r="G10" s="27">
        <v>1.2411003755324452</v>
      </c>
      <c r="H10" s="27"/>
      <c r="I10" s="27">
        <f aca="true" t="shared" si="0" ref="I10:I54">E10-G10</f>
        <v>-0.14758306644972197</v>
      </c>
    </row>
    <row r="11" spans="1:9" ht="12.75">
      <c r="A11" s="24">
        <v>3</v>
      </c>
      <c r="C11" s="24" t="s">
        <v>45</v>
      </c>
      <c r="D11" s="23"/>
      <c r="E11" s="27">
        <f>'Leverage Factors'!U13</f>
        <v>1.2372326361083337</v>
      </c>
      <c r="F11" s="27"/>
      <c r="G11" s="27">
        <v>1.1840435376101037</v>
      </c>
      <c r="H11" s="27"/>
      <c r="I11" s="27">
        <f t="shared" si="0"/>
        <v>0.05318909849822995</v>
      </c>
    </row>
    <row r="12" spans="1:9" ht="12.75">
      <c r="A12" s="24">
        <v>4</v>
      </c>
      <c r="C12" s="24" t="s">
        <v>46</v>
      </c>
      <c r="D12" s="23"/>
      <c r="E12" s="27">
        <f>'Leverage Factors'!U14</f>
        <v>1.140221977696196</v>
      </c>
      <c r="F12" s="27"/>
      <c r="G12" s="27">
        <v>1.1496451436331765</v>
      </c>
      <c r="H12" s="27"/>
      <c r="I12" s="27">
        <f t="shared" si="0"/>
        <v>-0.00942316593698056</v>
      </c>
    </row>
    <row r="13" spans="1:9" ht="12.75">
      <c r="A13" s="24">
        <v>5.1</v>
      </c>
      <c r="C13" s="24" t="s">
        <v>96</v>
      </c>
      <c r="D13" s="23"/>
      <c r="E13" s="27">
        <f>'Leverage Factors'!U15</f>
        <v>1.062095560211578</v>
      </c>
      <c r="F13" s="27"/>
      <c r="G13" s="27">
        <v>1.0753278498741667</v>
      </c>
      <c r="H13" s="27"/>
      <c r="I13" s="27">
        <f t="shared" si="0"/>
        <v>-0.013232289662588714</v>
      </c>
    </row>
    <row r="14" spans="1:9" ht="12.75">
      <c r="A14" s="24">
        <v>5.2</v>
      </c>
      <c r="C14" s="24" t="s">
        <v>97</v>
      </c>
      <c r="D14" s="23"/>
      <c r="E14" s="27">
        <f>'Leverage Factors'!U16</f>
        <v>0.5368482632670718</v>
      </c>
      <c r="F14" s="27"/>
      <c r="G14" s="27">
        <v>0.5220691617127566</v>
      </c>
      <c r="H14" s="27"/>
      <c r="I14" s="27">
        <f t="shared" si="0"/>
        <v>0.014779101554315166</v>
      </c>
    </row>
    <row r="15" spans="1:9" ht="12.75">
      <c r="A15" s="24">
        <v>5</v>
      </c>
      <c r="C15" s="24" t="s">
        <v>35</v>
      </c>
      <c r="D15" s="23"/>
      <c r="E15" s="27">
        <f>'Leverage Factors'!U17</f>
        <v>0.788140454810166</v>
      </c>
      <c r="F15" s="27"/>
      <c r="G15" s="27">
        <v>0.7809055607752747</v>
      </c>
      <c r="H15" s="27"/>
      <c r="I15" s="27">
        <f t="shared" si="0"/>
        <v>0.007234894034891304</v>
      </c>
    </row>
    <row r="16" spans="1:9" ht="12.75">
      <c r="A16" s="24">
        <v>6</v>
      </c>
      <c r="C16" s="24" t="s">
        <v>47</v>
      </c>
      <c r="D16" s="23"/>
      <c r="E16" s="27">
        <f>'Leverage Factors'!U18</f>
        <v>0.3988861139861248</v>
      </c>
      <c r="F16" s="27"/>
      <c r="G16" s="27">
        <v>0.41403665929906475</v>
      </c>
      <c r="H16" s="27"/>
      <c r="I16" s="27">
        <f t="shared" si="0"/>
        <v>-0.015150545312939967</v>
      </c>
    </row>
    <row r="17" spans="1:9" ht="12.75">
      <c r="A17" s="24">
        <v>8</v>
      </c>
      <c r="C17" s="24" t="s">
        <v>48</v>
      </c>
      <c r="D17" s="23"/>
      <c r="E17" s="27">
        <f>'Leverage Factors'!U19</f>
        <v>0.7910082099425377</v>
      </c>
      <c r="F17" s="27"/>
      <c r="G17" s="27">
        <v>0.8118535414972763</v>
      </c>
      <c r="H17" s="27"/>
      <c r="I17" s="27">
        <f t="shared" si="0"/>
        <v>-0.020845331554738555</v>
      </c>
    </row>
    <row r="18" spans="1:9" ht="12.75">
      <c r="A18" s="24">
        <v>9</v>
      </c>
      <c r="C18" s="24" t="s">
        <v>49</v>
      </c>
      <c r="D18" s="23"/>
      <c r="E18" s="27">
        <f>'Leverage Factors'!U20</f>
        <v>1.1824875789279372</v>
      </c>
      <c r="F18" s="27"/>
      <c r="G18" s="27">
        <v>1.1716763368930956</v>
      </c>
      <c r="H18" s="27"/>
      <c r="I18" s="27">
        <f t="shared" si="0"/>
        <v>0.010811242034841628</v>
      </c>
    </row>
    <row r="19" spans="1:9" ht="12.75">
      <c r="A19" s="24">
        <v>10</v>
      </c>
      <c r="C19" s="24" t="s">
        <v>50</v>
      </c>
      <c r="D19" s="23"/>
      <c r="E19" s="27">
        <f>'Leverage Factors'!U21</f>
        <v>0.26527046004079724</v>
      </c>
      <c r="F19" s="27"/>
      <c r="G19" s="27">
        <v>0.22863649913844236</v>
      </c>
      <c r="H19" s="27"/>
      <c r="I19" s="27">
        <f t="shared" si="0"/>
        <v>0.03663396090235488</v>
      </c>
    </row>
    <row r="20" spans="1:9" ht="12.75">
      <c r="A20" s="24">
        <v>11.1</v>
      </c>
      <c r="C20" s="24" t="s">
        <v>51</v>
      </c>
      <c r="D20" s="23"/>
      <c r="E20" s="27">
        <f>'Leverage Factors'!U22</f>
        <v>0.3257341135374951</v>
      </c>
      <c r="F20" s="27"/>
      <c r="G20" s="27">
        <v>0.3278100827635303</v>
      </c>
      <c r="H20" s="27"/>
      <c r="I20" s="27">
        <f t="shared" si="0"/>
        <v>-0.0020759692260352014</v>
      </c>
    </row>
    <row r="21" spans="1:9" ht="12.75">
      <c r="A21" s="24">
        <v>11.2</v>
      </c>
      <c r="C21" s="24" t="s">
        <v>52</v>
      </c>
      <c r="D21" s="23"/>
      <c r="E21" s="27">
        <f>'Leverage Factors'!U23</f>
        <v>0.5156339580786498</v>
      </c>
      <c r="F21" s="27"/>
      <c r="G21" s="27">
        <v>0.5187821870360806</v>
      </c>
      <c r="H21" s="27"/>
      <c r="I21" s="27">
        <f t="shared" si="0"/>
        <v>-0.003148228957430832</v>
      </c>
    </row>
    <row r="22" spans="1:9" ht="12.75">
      <c r="A22" s="24">
        <v>11</v>
      </c>
      <c r="C22" s="24" t="s">
        <v>117</v>
      </c>
      <c r="D22" s="23"/>
      <c r="E22" s="27">
        <f>'Leverage Factors'!U24</f>
        <v>0.44960826075275023</v>
      </c>
      <c r="F22" s="27"/>
      <c r="G22" s="27">
        <v>0.45301890280557144</v>
      </c>
      <c r="H22" s="27"/>
      <c r="I22" s="27">
        <f>E22-G22</f>
        <v>-0.003410642052821211</v>
      </c>
    </row>
    <row r="23" spans="1:9" ht="12.75">
      <c r="A23" s="24">
        <v>12</v>
      </c>
      <c r="C23" s="24" t="s">
        <v>53</v>
      </c>
      <c r="D23" s="23"/>
      <c r="E23" s="27">
        <f>'Leverage Factors'!U25</f>
        <v>1</v>
      </c>
      <c r="F23" s="27"/>
      <c r="G23" s="27">
        <v>1</v>
      </c>
      <c r="H23" s="27"/>
      <c r="I23" s="27">
        <f t="shared" si="0"/>
        <v>0</v>
      </c>
    </row>
    <row r="24" spans="1:9" ht="12.75">
      <c r="A24" s="24">
        <v>13</v>
      </c>
      <c r="C24" s="24" t="s">
        <v>54</v>
      </c>
      <c r="D24" s="23"/>
      <c r="E24" s="27">
        <f>'Leverage Factors'!U26</f>
        <v>1.0740015802288727</v>
      </c>
      <c r="F24" s="27"/>
      <c r="G24" s="27">
        <v>1.1244708637935954</v>
      </c>
      <c r="H24" s="27"/>
      <c r="I24" s="27">
        <f t="shared" si="0"/>
        <v>-0.05046928356472269</v>
      </c>
    </row>
    <row r="25" spans="1:9" ht="12.75">
      <c r="A25" s="24">
        <v>14</v>
      </c>
      <c r="C25" s="24" t="s">
        <v>55</v>
      </c>
      <c r="D25" s="23"/>
      <c r="E25" s="27">
        <f>'Leverage Factors'!U27</f>
        <v>0.8511621479869664</v>
      </c>
      <c r="F25" s="27"/>
      <c r="G25" s="27">
        <v>0.6530663462468607</v>
      </c>
      <c r="H25" s="27"/>
      <c r="I25" s="27">
        <f t="shared" si="0"/>
        <v>0.19809580174010577</v>
      </c>
    </row>
    <row r="26" spans="1:9" ht="12.75">
      <c r="A26" s="24">
        <v>15</v>
      </c>
      <c r="C26" s="24" t="s">
        <v>56</v>
      </c>
      <c r="D26" s="23"/>
      <c r="E26" s="27">
        <f>'Leverage Factors'!U28</f>
        <v>0.38102986357446583</v>
      </c>
      <c r="F26" s="27"/>
      <c r="G26" s="27">
        <v>0.36926548875877674</v>
      </c>
      <c r="H26" s="27"/>
      <c r="I26" s="27">
        <f t="shared" si="0"/>
        <v>0.011764374815689094</v>
      </c>
    </row>
    <row r="27" spans="1:9" ht="12.75">
      <c r="A27" s="24">
        <v>16</v>
      </c>
      <c r="C27" s="24" t="s">
        <v>57</v>
      </c>
      <c r="D27" s="23"/>
      <c r="E27" s="27">
        <f>'Leverage Factors'!U29</f>
        <v>0.43595694829115866</v>
      </c>
      <c r="F27" s="27"/>
      <c r="G27" s="27">
        <v>0.4161519357472743</v>
      </c>
      <c r="H27" s="27"/>
      <c r="I27" s="27">
        <f t="shared" si="0"/>
        <v>0.019805012543884337</v>
      </c>
    </row>
    <row r="28" spans="1:9" ht="12.75">
      <c r="A28" s="24">
        <v>17.1</v>
      </c>
      <c r="C28" s="24" t="s">
        <v>58</v>
      </c>
      <c r="D28" s="23"/>
      <c r="E28" s="27">
        <f>'Leverage Factors'!U30</f>
        <v>0.4222797697244107</v>
      </c>
      <c r="F28" s="27"/>
      <c r="G28" s="27">
        <v>0.39887080821844134</v>
      </c>
      <c r="H28" s="27"/>
      <c r="I28" s="27">
        <f t="shared" si="0"/>
        <v>0.023408961505969383</v>
      </c>
    </row>
    <row r="29" spans="1:9" ht="12.75">
      <c r="A29" s="24">
        <v>17.2</v>
      </c>
      <c r="C29" s="24" t="s">
        <v>59</v>
      </c>
      <c r="D29" s="23"/>
      <c r="E29" s="27">
        <f>'Leverage Factors'!U31</f>
        <v>0.5149811172831229</v>
      </c>
      <c r="F29" s="27"/>
      <c r="G29" s="27">
        <v>0.5134655669128834</v>
      </c>
      <c r="H29" s="27"/>
      <c r="I29" s="27">
        <f t="shared" si="0"/>
        <v>0.0015155503702395379</v>
      </c>
    </row>
    <row r="30" spans="1:9" ht="12.75">
      <c r="A30" s="24">
        <v>17.3</v>
      </c>
      <c r="C30" s="24" t="s">
        <v>127</v>
      </c>
      <c r="D30" s="23"/>
      <c r="E30" s="27">
        <f>'Leverage Factors'!U32</f>
        <v>0.2052421829922155</v>
      </c>
      <c r="F30" s="27"/>
      <c r="G30" s="27">
        <v>0.22838492134894436</v>
      </c>
      <c r="H30" s="27"/>
      <c r="I30" s="27">
        <f t="shared" si="0"/>
        <v>-0.023142738356728865</v>
      </c>
    </row>
    <row r="31" spans="1:9" ht="12.75">
      <c r="A31" s="24">
        <v>17</v>
      </c>
      <c r="C31" s="24" t="s">
        <v>118</v>
      </c>
      <c r="D31" s="23"/>
      <c r="E31" s="27">
        <f>'Leverage Factors'!U33</f>
        <v>0.44088453459087973</v>
      </c>
      <c r="F31" s="27"/>
      <c r="G31" s="27">
        <v>0.42761744072398317</v>
      </c>
      <c r="H31" s="27"/>
      <c r="I31" s="27">
        <f>E31-G31</f>
        <v>0.013267093866896562</v>
      </c>
    </row>
    <row r="32" spans="1:9" ht="12.75">
      <c r="A32" s="24">
        <v>18.1</v>
      </c>
      <c r="C32" s="24" t="s">
        <v>60</v>
      </c>
      <c r="D32" s="23"/>
      <c r="E32" s="27">
        <f>'Leverage Factors'!U34</f>
        <v>0.23819734614926044</v>
      </c>
      <c r="F32" s="27"/>
      <c r="G32" s="27">
        <v>0.2189327647624973</v>
      </c>
      <c r="H32" s="27"/>
      <c r="I32" s="27">
        <f t="shared" si="0"/>
        <v>0.019264581386763152</v>
      </c>
    </row>
    <row r="33" spans="1:9" ht="12.75">
      <c r="A33" s="24">
        <v>18.2</v>
      </c>
      <c r="C33" s="24" t="s">
        <v>61</v>
      </c>
      <c r="D33" s="23"/>
      <c r="E33" s="27">
        <f>'Leverage Factors'!U35</f>
        <v>0.4549657659066956</v>
      </c>
      <c r="F33" s="27"/>
      <c r="G33" s="27">
        <v>0.4602087556956717</v>
      </c>
      <c r="H33" s="27"/>
      <c r="I33" s="27">
        <f t="shared" si="0"/>
        <v>-0.005242989788976138</v>
      </c>
    </row>
    <row r="34" spans="1:9" ht="12.75">
      <c r="A34" s="24">
        <v>18</v>
      </c>
      <c r="C34" s="24" t="s">
        <v>119</v>
      </c>
      <c r="D34" s="23"/>
      <c r="E34" s="27">
        <f>'Leverage Factors'!U36</f>
        <v>0.25949637941827297</v>
      </c>
      <c r="F34" s="27"/>
      <c r="G34" s="27">
        <v>0.24174127834702988</v>
      </c>
      <c r="H34" s="27"/>
      <c r="I34" s="27">
        <f>E34-G34</f>
        <v>0.01775510107124309</v>
      </c>
    </row>
    <row r="35" spans="1:9" ht="12.75">
      <c r="A35" s="24">
        <v>19.2</v>
      </c>
      <c r="C35" s="24" t="s">
        <v>62</v>
      </c>
      <c r="D35" s="23"/>
      <c r="E35" s="27">
        <f>'Leverage Factors'!U37</f>
        <v>0.9579227834518534</v>
      </c>
      <c r="F35" s="27"/>
      <c r="G35" s="27">
        <v>0.9540888517712609</v>
      </c>
      <c r="H35" s="27"/>
      <c r="I35" s="27">
        <f t="shared" si="0"/>
        <v>0.0038339316805925394</v>
      </c>
    </row>
    <row r="36" spans="1:9" ht="12.75">
      <c r="A36" s="24">
        <v>19.4</v>
      </c>
      <c r="C36" s="24" t="s">
        <v>63</v>
      </c>
      <c r="D36" s="23"/>
      <c r="E36" s="27">
        <f>'Leverage Factors'!U38</f>
        <v>0.7373452992764876</v>
      </c>
      <c r="F36" s="27"/>
      <c r="G36" s="27">
        <v>0.7222090598744719</v>
      </c>
      <c r="H36" s="27"/>
      <c r="I36" s="27">
        <f t="shared" si="0"/>
        <v>0.015136239402015694</v>
      </c>
    </row>
    <row r="37" spans="1:9" ht="12.75">
      <c r="A37" s="24">
        <v>21.1</v>
      </c>
      <c r="C37" s="24" t="s">
        <v>98</v>
      </c>
      <c r="D37" s="23"/>
      <c r="E37" s="27">
        <f>'Leverage Factors'!U39</f>
        <v>1.5640576074156722</v>
      </c>
      <c r="F37" s="27"/>
      <c r="G37" s="27">
        <v>1.5570061935783577</v>
      </c>
      <c r="H37" s="27"/>
      <c r="I37" s="27">
        <f t="shared" si="0"/>
        <v>0.007051413837314557</v>
      </c>
    </row>
    <row r="38" spans="1:9" ht="12.75">
      <c r="A38" s="24">
        <v>21.2</v>
      </c>
      <c r="C38" s="24" t="s">
        <v>99</v>
      </c>
      <c r="D38" s="23"/>
      <c r="E38" s="27">
        <f>'Leverage Factors'!U40</f>
        <v>1.2723095561362845</v>
      </c>
      <c r="F38" s="27"/>
      <c r="G38" s="27">
        <v>1.2426855936317653</v>
      </c>
      <c r="H38" s="27"/>
      <c r="I38" s="27">
        <f t="shared" si="0"/>
        <v>0.029623962504519152</v>
      </c>
    </row>
    <row r="39" spans="1:9" ht="12.75">
      <c r="A39" s="24">
        <v>21</v>
      </c>
      <c r="C39" s="24" t="s">
        <v>64</v>
      </c>
      <c r="D39" s="23"/>
      <c r="E39" s="27">
        <f>'Leverage Factors'!U41</f>
        <v>1.5362423883362677</v>
      </c>
      <c r="F39" s="27"/>
      <c r="G39" s="27">
        <v>1.52728000764593</v>
      </c>
      <c r="H39" s="27"/>
      <c r="I39" s="27">
        <f t="shared" si="0"/>
        <v>0.008962380690337612</v>
      </c>
    </row>
    <row r="40" spans="1:9" ht="12.75">
      <c r="A40" s="24">
        <v>22</v>
      </c>
      <c r="C40" s="24" t="s">
        <v>65</v>
      </c>
      <c r="D40" s="23"/>
      <c r="E40" s="27">
        <f>'Leverage Factors'!U42</f>
        <v>0.6257085372013712</v>
      </c>
      <c r="F40" s="27"/>
      <c r="G40" s="27">
        <v>0.5807280589624165</v>
      </c>
      <c r="H40" s="27"/>
      <c r="I40" s="27">
        <f t="shared" si="0"/>
        <v>0.04498047823895468</v>
      </c>
    </row>
    <row r="41" spans="1:9" ht="12.75">
      <c r="A41" s="24">
        <v>23</v>
      </c>
      <c r="C41" s="24" t="s">
        <v>66</v>
      </c>
      <c r="D41" s="23"/>
      <c r="E41" s="27">
        <f>'Leverage Factors'!U43</f>
        <v>0.7543859414207355</v>
      </c>
      <c r="F41" s="27"/>
      <c r="G41" s="27">
        <v>0.7514041533761723</v>
      </c>
      <c r="H41" s="27"/>
      <c r="I41" s="27">
        <f t="shared" si="0"/>
        <v>0.0029817880445631717</v>
      </c>
    </row>
    <row r="42" spans="1:9" ht="12.75">
      <c r="A42" s="24">
        <v>24</v>
      </c>
      <c r="C42" s="24" t="s">
        <v>67</v>
      </c>
      <c r="D42" s="23"/>
      <c r="E42" s="27">
        <f>'Leverage Factors'!U44</f>
        <v>0.8981671239530982</v>
      </c>
      <c r="F42" s="27"/>
      <c r="G42" s="27">
        <v>0.8771439065840337</v>
      </c>
      <c r="H42" s="27"/>
      <c r="I42" s="27">
        <f t="shared" si="0"/>
        <v>0.02102321736906443</v>
      </c>
    </row>
    <row r="43" spans="1:9" ht="12.75">
      <c r="A43" s="24">
        <v>26</v>
      </c>
      <c r="C43" s="24" t="s">
        <v>68</v>
      </c>
      <c r="D43" s="23"/>
      <c r="E43" s="27">
        <f>'Leverage Factors'!U45</f>
        <v>1.1880720686696566</v>
      </c>
      <c r="F43" s="27"/>
      <c r="G43" s="27">
        <v>1.0440186846941883</v>
      </c>
      <c r="H43" s="27"/>
      <c r="I43" s="27">
        <f t="shared" si="0"/>
        <v>0.1440533839754683</v>
      </c>
    </row>
    <row r="44" spans="1:9" ht="12.75">
      <c r="A44" s="24">
        <v>27</v>
      </c>
      <c r="C44" s="24" t="s">
        <v>76</v>
      </c>
      <c r="D44" s="23"/>
      <c r="E44" s="27">
        <f>'Leverage Factors'!U46</f>
        <v>1.0845208789979592</v>
      </c>
      <c r="F44" s="27"/>
      <c r="G44" s="27">
        <v>1.0570460633945014</v>
      </c>
      <c r="H44" s="27"/>
      <c r="I44" s="27">
        <f t="shared" si="0"/>
        <v>0.02747481560345788</v>
      </c>
    </row>
    <row r="45" spans="1:9" ht="12.75">
      <c r="A45" s="24">
        <v>28</v>
      </c>
      <c r="C45" s="24" t="s">
        <v>74</v>
      </c>
      <c r="D45" s="23"/>
      <c r="E45" s="27">
        <f>'Leverage Factors'!U47</f>
        <v>0.9847369807807902</v>
      </c>
      <c r="F45" s="27"/>
      <c r="G45" s="27">
        <v>0.9652854128997017</v>
      </c>
      <c r="H45" s="27"/>
      <c r="I45" s="27">
        <f t="shared" si="0"/>
        <v>0.019451567881088483</v>
      </c>
    </row>
    <row r="46" spans="1:9" ht="12.75">
      <c r="A46" s="24">
        <v>29</v>
      </c>
      <c r="C46" s="24" t="s">
        <v>69</v>
      </c>
      <c r="D46" s="23"/>
      <c r="E46" s="27">
        <f>'Leverage Factors'!U48</f>
        <v>0.47992488855722126</v>
      </c>
      <c r="F46" s="27"/>
      <c r="G46" s="27">
        <v>0.4517181700404313</v>
      </c>
      <c r="H46" s="27"/>
      <c r="I46" s="27">
        <f t="shared" si="0"/>
        <v>0.028206718516789964</v>
      </c>
    </row>
    <row r="47" spans="1:9" ht="12.75">
      <c r="A47" s="24">
        <v>30</v>
      </c>
      <c r="C47" s="24" t="s">
        <v>126</v>
      </c>
      <c r="D47" s="23"/>
      <c r="E47" s="27">
        <f>'Leverage Factors'!U49</f>
        <v>0.6813144467153309</v>
      </c>
      <c r="F47" s="27"/>
      <c r="G47" s="27">
        <v>0.667391528551827</v>
      </c>
      <c r="H47" s="27"/>
      <c r="I47" s="27">
        <f>E47-G47</f>
        <v>0.013922918163503883</v>
      </c>
    </row>
    <row r="48" spans="1:9" ht="12.75">
      <c r="A48" s="24">
        <v>31</v>
      </c>
      <c r="C48" s="24" t="s">
        <v>70</v>
      </c>
      <c r="D48" s="23"/>
      <c r="E48" s="27">
        <f>'Leverage Factors'!U50</f>
        <v>0.8879249575459944</v>
      </c>
      <c r="F48" s="27"/>
      <c r="G48" s="27">
        <v>0.8949540537957213</v>
      </c>
      <c r="H48" s="27"/>
      <c r="I48" s="27">
        <f t="shared" si="0"/>
        <v>-0.007029096249726918</v>
      </c>
    </row>
    <row r="49" spans="1:9" ht="12.75">
      <c r="A49" s="24">
        <v>32</v>
      </c>
      <c r="C49" s="24" t="s">
        <v>71</v>
      </c>
      <c r="D49" s="23"/>
      <c r="E49" s="27">
        <f>'Leverage Factors'!U51</f>
        <v>0.339121168036669</v>
      </c>
      <c r="F49" s="27"/>
      <c r="G49" s="27">
        <v>0.3178938891587782</v>
      </c>
      <c r="H49" s="27"/>
      <c r="I49" s="27">
        <f t="shared" si="0"/>
        <v>0.021227278877890776</v>
      </c>
    </row>
    <row r="50" spans="1:9" ht="12.75">
      <c r="A50" s="24">
        <v>33</v>
      </c>
      <c r="C50" s="24" t="s">
        <v>72</v>
      </c>
      <c r="D50" s="23"/>
      <c r="E50" s="27">
        <f>'Leverage Factors'!U52</f>
        <v>0.5066062682317658</v>
      </c>
      <c r="F50" s="27"/>
      <c r="G50" s="27">
        <v>0.47874384829244104</v>
      </c>
      <c r="H50" s="27"/>
      <c r="I50" s="27">
        <f t="shared" si="0"/>
        <v>0.027862419939324756</v>
      </c>
    </row>
    <row r="51" spans="1:9" ht="12.75">
      <c r="A51" s="24">
        <v>34</v>
      </c>
      <c r="C51" s="24" t="s">
        <v>73</v>
      </c>
      <c r="D51" s="23"/>
      <c r="E51" s="27">
        <f>'Leverage Factors'!U53</f>
        <v>1.0587367532165344</v>
      </c>
      <c r="F51" s="27"/>
      <c r="G51" s="27">
        <v>1.1684993286242396</v>
      </c>
      <c r="H51" s="27"/>
      <c r="I51" s="27">
        <f t="shared" si="0"/>
        <v>-0.10976257540770518</v>
      </c>
    </row>
    <row r="52" spans="1:9" ht="12.75">
      <c r="A52" s="25"/>
      <c r="B52" s="25"/>
      <c r="C52" s="25"/>
      <c r="D52" s="28"/>
      <c r="E52" s="29"/>
      <c r="F52" s="29"/>
      <c r="G52" s="29"/>
      <c r="H52" s="29"/>
      <c r="I52" s="29"/>
    </row>
    <row r="53" spans="1:9" ht="12.75">
      <c r="A53" s="24"/>
      <c r="C53" s="24"/>
      <c r="D53" s="23"/>
      <c r="E53" s="27"/>
      <c r="F53" s="27"/>
      <c r="G53" s="27"/>
      <c r="H53" s="27"/>
      <c r="I53" s="27"/>
    </row>
    <row r="54" spans="1:9" ht="12.75">
      <c r="A54" s="24">
        <v>35</v>
      </c>
      <c r="C54" s="24" t="s">
        <v>17</v>
      </c>
      <c r="D54" s="23"/>
      <c r="E54" s="27">
        <f>'Leverage Factors'!U54</f>
        <v>0.7734001485469463</v>
      </c>
      <c r="F54" s="27"/>
      <c r="G54" s="27">
        <v>0.7649363158108042</v>
      </c>
      <c r="H54" s="27"/>
      <c r="I54" s="27">
        <f t="shared" si="0"/>
        <v>0.00846383273614204</v>
      </c>
    </row>
  </sheetData>
  <sheetProtection/>
  <mergeCells count="2">
    <mergeCell ref="A1:I1"/>
    <mergeCell ref="A2:I2"/>
  </mergeCells>
  <printOptions/>
  <pageMargins left="0.75" right="0.75" top="0.25" bottom="0.25" header="0.5" footer="0.5"/>
  <pageSetup horizontalDpi="600" verticalDpi="600" orientation="portrait" r:id="rId1"/>
  <headerFooter alignWithMargins="0">
    <oddFooter>&amp;L&amp;"Verdana,Regular"California Dept. of Insurance&amp;C&amp;"Verdana,Regular"September 20, 2013&amp;R&amp;"Verdana,Regular"Rate Specialist Bureau</oddFooter>
  </headerFooter>
  <ignoredErrors>
    <ignoredError sqref="E47 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Leverage Factors 2012</dc:title>
  <dc:subject>CA Leverage Factors 2012</dc:subject>
  <dc:creator>Department of Insurance</dc:creator>
  <cp:keywords/>
  <dc:description/>
  <cp:lastModifiedBy>IDS_GUEST, </cp:lastModifiedBy>
  <cp:lastPrinted>2013-09-20T20:43:24Z</cp:lastPrinted>
  <dcterms:created xsi:type="dcterms:W3CDTF">1998-09-25T21:39:53Z</dcterms:created>
  <dcterms:modified xsi:type="dcterms:W3CDTF">2013-09-25T19:15:12Z</dcterms:modified>
  <cp:category/>
  <cp:version/>
  <cp:contentType/>
  <cp:contentStatus/>
</cp:coreProperties>
</file>