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810" activeTab="0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'Compare'!$A$1:$I$58</definedName>
    <definedName name="_xlnm.Print_Area" localSheetId="1">'Data Page'!$A$1:$O$33</definedName>
    <definedName name="_xlnm.Print_Area" localSheetId="0">'Leverage Factors'!$A$1:$U$56</definedName>
  </definedNames>
  <calcPr fullCalcOnLoad="1"/>
</workbook>
</file>

<file path=xl/sharedStrings.xml><?xml version="1.0" encoding="utf-8"?>
<sst xmlns="http://schemas.openxmlformats.org/spreadsheetml/2006/main" count="245" uniqueCount="132">
  <si>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</si>
  <si>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</si>
  <si>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</si>
  <si>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</si>
  <si>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</si>
  <si>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</si>
  <si>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</si>
  <si>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</si>
  <si>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</si>
  <si>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</si>
  <si>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</si>
  <si>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</si>
  <si>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</si>
  <si>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</si>
  <si>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</si>
  <si>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</si>
  <si>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</si>
  <si>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</si>
  <si>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</si>
  <si>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</si>
  <si>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</si>
  <si>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</si>
  <si>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</si>
  <si>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</si>
  <si>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</si>
  <si>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</si>
  <si>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</si>
  <si>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</si>
  <si>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</si>
  <si>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</si>
  <si>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</si>
  <si>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</si>
  <si>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</si>
  <si>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</si>
  <si>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</si>
  <si>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</si>
  <si>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</si>
  <si>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</si>
  <si>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</si>
  <si>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</si>
  <si>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</si>
  <si>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</si>
  <si>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</si>
  <si>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</si>
  <si>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</si>
  <si>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</si>
  <si>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</si>
  <si>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</si>
  <si>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</si>
  <si>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</si>
  <si>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</si>
  <si>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</si>
  <si>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</si>
  <si>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</si>
  <si>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</si>
  <si>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</si>
  <si>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</si>
  <si>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</si>
  <si>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</si>
  <si>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</si>
  <si>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</si>
  <si>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</si>
  <si>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</si>
  <si>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</si>
  <si>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</si>
  <si>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</si>
  <si>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</si>
  <si>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</si>
  <si>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</si>
  <si>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</si>
  <si>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</si>
  <si>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</si>
  <si>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</si>
  <si>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</si>
  <si>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</si>
  <si>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</si>
  <si>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</si>
  <si>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</si>
  <si>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</si>
  <si>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</si>
  <si>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</si>
  <si>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</si>
  <si>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</si>
  <si>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</si>
  <si>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</si>
  <si>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</si>
  <si>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</si>
  <si>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</si>
  <si>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</si>
  <si>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</si>
  <si>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</si>
  <si>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</si>
  <si>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</si>
  <si>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</si>
  <si>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</si>
  <si>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</si>
  <si>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</si>
  <si>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</si>
  <si>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</si>
  <si>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</si>
  <si>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</si>
  <si>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</si>
  <si>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</si>
  <si>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</si>
  <si>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</si>
  <si>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</si>
  <si>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</si>
  <si>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</si>
  <si>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</si>
  <si>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</si>
  <si>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</si>
  <si>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</si>
  <si>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</si>
  <si>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</si>
  <si>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</si>
  <si>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</si>
  <si>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</si>
  <si>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</si>
  <si>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</si>
  <si>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</si>
  <si>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</si>
  <si>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</si>
  <si>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</si>
  <si>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</si>
  <si>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</si>
  <si>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</si>
  <si>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Warranty</t>
  </si>
  <si>
    <t>Excess W.C.</t>
  </si>
  <si>
    <t>2010 Allocated Policyholders Surplus</t>
  </si>
  <si>
    <t>Data from the 2012 edition of AM Best's Aggregates &amp; Averages [Rounded to the nearest million]</t>
  </si>
  <si>
    <t>2011 Allocated Policyholders Surplus</t>
  </si>
  <si>
    <t>Comparison of 2011 vs.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</si>
</sst>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0"/>
    </font>
    <font>
      <sz val="18"/>
      <name val="Arial"/>
      <family val="0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167" fontId="4" fillId="0" borderId="0" xfId="42" applyNumberFormat="1" applyFont="1" applyAlignment="1">
      <alignment horizontal="right"/>
    </xf>
    <xf numFmtId="169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 horizontal="right"/>
    </xf>
    <xf numFmtId="167" fontId="4" fillId="0" borderId="0" xfId="42" applyNumberFormat="1" applyFont="1" applyAlignment="1">
      <alignment/>
    </xf>
    <xf numFmtId="1" fontId="6" fillId="0" borderId="0" xfId="42" applyNumberFormat="1" applyFont="1" applyAlignment="1" quotePrefix="1">
      <alignment horizontal="right"/>
    </xf>
    <xf numFmtId="164" fontId="8" fillId="0" borderId="0" xfId="42" applyNumberFormat="1" applyFont="1" applyAlignment="1">
      <alignment/>
    </xf>
    <xf numFmtId="169" fontId="5" fillId="0" borderId="0" xfId="42" applyNumberFormat="1" applyFont="1" applyAlignment="1">
      <alignment/>
    </xf>
    <xf numFmtId="167" fontId="10" fillId="0" borderId="0" xfId="42" applyNumberFormat="1" applyFont="1" applyAlignment="1">
      <alignment horizontal="right"/>
    </xf>
    <xf numFmtId="0" fontId="9" fillId="0" borderId="0" xfId="0" applyFont="1" applyAlignment="1">
      <alignment/>
    </xf>
    <xf numFmtId="167" fontId="11" fillId="0" borderId="0" xfId="42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170" fontId="14" fillId="0" borderId="10" xfId="0" applyNumberFormat="1" applyFont="1" applyBorder="1" applyAlignment="1">
      <alignment horizontal="right"/>
    </xf>
    <xf numFmtId="167" fontId="6" fillId="0" borderId="0" xfId="42" applyNumberFormat="1" applyFont="1" applyAlignment="1">
      <alignment horizontal="left"/>
    </xf>
    <xf numFmtId="0" fontId="20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167" fontId="4" fillId="0" borderId="0" xfId="42" applyNumberFormat="1" applyFont="1" applyFill="1" applyAlignment="1">
      <alignment/>
    </xf>
    <xf numFmtId="10" fontId="4" fillId="0" borderId="0" xfId="42" applyNumberFormat="1" applyFont="1" applyFill="1" applyAlignment="1">
      <alignment/>
    </xf>
    <xf numFmtId="169" fontId="4" fillId="0" borderId="0" xfId="42" applyNumberFormat="1" applyFont="1" applyFill="1" applyAlignment="1">
      <alignment/>
    </xf>
    <xf numFmtId="169" fontId="5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5" width="7.710937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4" width="7.7109375" style="0" customWidth="1"/>
    <col min="15" max="15" width="11.7109375" style="0" bestFit="1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3" width="8.57421875" style="0" customWidth="1"/>
  </cols>
  <sheetData>
    <row r="1" spans="1:23" ht="23.25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8"/>
      <c r="W1" s="18"/>
    </row>
    <row r="2" spans="1:23" ht="20.25">
      <c r="A2" s="43" t="s">
        <v>129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7"/>
      <c r="W2" s="17"/>
    </row>
    <row r="3" spans="1:23" ht="15">
      <c r="A3" s="45" t="s">
        <v>125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2"/>
      <c r="W3" s="2"/>
    </row>
    <row r="4" spans="2:23" ht="20.25">
      <c r="B4" s="1"/>
      <c r="C4" s="44" t="s">
        <v>128</v>
      </c>
      <c r="D4" s="44"/>
      <c r="E4" s="44"/>
      <c r="F4" s="44"/>
      <c r="G4" s="44"/>
      <c r="H4" s="44"/>
      <c r="I4" s="44"/>
      <c r="J4" s="1"/>
      <c r="K4" s="44" t="s">
        <v>130</v>
      </c>
      <c r="L4" s="44"/>
      <c r="M4" s="44"/>
      <c r="N4" s="44"/>
      <c r="O4" s="44"/>
      <c r="P4" s="44"/>
      <c r="Q4" s="44"/>
      <c r="R4" s="1"/>
      <c r="S4" s="1"/>
      <c r="T4" s="10"/>
      <c r="U4" s="4"/>
      <c r="V4" s="12"/>
      <c r="W4" s="12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</row>
    <row r="6" spans="1:23" ht="12.75">
      <c r="A6" s="1" t="s">
        <v>111</v>
      </c>
      <c r="B6" s="1" t="s">
        <v>112</v>
      </c>
      <c r="C6" s="3" t="s">
        <v>0</v>
      </c>
      <c r="D6" s="3" t="s">
        <v>1</v>
      </c>
      <c r="E6" s="3" t="s">
        <v>2</v>
      </c>
      <c r="F6" s="3" t="s">
        <v>120</v>
      </c>
      <c r="G6" s="3" t="s">
        <v>3</v>
      </c>
      <c r="H6" s="3" t="s">
        <v>4</v>
      </c>
      <c r="I6" s="3" t="s">
        <v>5</v>
      </c>
      <c r="J6" s="3"/>
      <c r="K6" s="3" t="s">
        <v>6</v>
      </c>
      <c r="L6" s="3" t="s">
        <v>7</v>
      </c>
      <c r="M6" s="3" t="s">
        <v>8</v>
      </c>
      <c r="N6" s="3" t="s">
        <v>124</v>
      </c>
      <c r="O6" s="3" t="s">
        <v>9</v>
      </c>
      <c r="P6" s="3" t="s">
        <v>10</v>
      </c>
      <c r="Q6" s="3" t="s">
        <v>11</v>
      </c>
      <c r="R6" s="3"/>
      <c r="S6" s="3" t="s">
        <v>12</v>
      </c>
      <c r="T6" s="3" t="s">
        <v>13</v>
      </c>
      <c r="U6" s="3" t="s">
        <v>14</v>
      </c>
      <c r="V6" s="3"/>
      <c r="W6" s="3"/>
    </row>
    <row r="7" spans="1:23" ht="12.75">
      <c r="A7" s="8"/>
      <c r="B7" s="8"/>
      <c r="C7" s="9"/>
      <c r="D7" s="9"/>
      <c r="E7" s="9"/>
      <c r="F7" s="9"/>
      <c r="G7" s="9"/>
      <c r="H7" s="9"/>
      <c r="I7" s="9" t="s">
        <v>15</v>
      </c>
      <c r="J7" s="9"/>
      <c r="K7" s="9"/>
      <c r="L7" s="9"/>
      <c r="M7" s="9"/>
      <c r="N7" s="9"/>
      <c r="O7" s="9"/>
      <c r="P7" s="9"/>
      <c r="Q7" s="9" t="s">
        <v>15</v>
      </c>
      <c r="R7" s="9"/>
      <c r="S7" s="9" t="s">
        <v>20</v>
      </c>
      <c r="T7" s="11">
        <v>2011</v>
      </c>
      <c r="U7" s="9" t="s">
        <v>16</v>
      </c>
      <c r="V7" s="9"/>
      <c r="W7" s="9"/>
    </row>
    <row r="8" spans="1:23" ht="12.75">
      <c r="A8" s="8"/>
      <c r="B8" s="8"/>
      <c r="C8" s="9"/>
      <c r="D8" s="9"/>
      <c r="E8" s="9"/>
      <c r="F8" s="9"/>
      <c r="G8" s="9" t="s">
        <v>17</v>
      </c>
      <c r="H8" s="9" t="s">
        <v>18</v>
      </c>
      <c r="I8" s="9" t="s">
        <v>19</v>
      </c>
      <c r="J8" s="9"/>
      <c r="K8" s="9"/>
      <c r="L8" s="9"/>
      <c r="M8" s="9"/>
      <c r="N8" s="9"/>
      <c r="O8" s="9" t="s">
        <v>17</v>
      </c>
      <c r="P8" s="9" t="s">
        <v>18</v>
      </c>
      <c r="Q8" s="9" t="s">
        <v>19</v>
      </c>
      <c r="R8" s="9"/>
      <c r="S8" s="9" t="s">
        <v>77</v>
      </c>
      <c r="T8" s="9" t="s">
        <v>21</v>
      </c>
      <c r="U8" s="9" t="s">
        <v>22</v>
      </c>
      <c r="V8" s="9"/>
      <c r="W8" s="9"/>
    </row>
    <row r="9" spans="1:23" ht="12.75">
      <c r="A9" s="30" t="s">
        <v>87</v>
      </c>
      <c r="B9" s="30" t="s">
        <v>87</v>
      </c>
      <c r="C9" s="9" t="s">
        <v>37</v>
      </c>
      <c r="D9" s="9" t="s">
        <v>23</v>
      </c>
      <c r="E9" s="9" t="s">
        <v>23</v>
      </c>
      <c r="F9" s="9" t="s">
        <v>75</v>
      </c>
      <c r="G9" s="9" t="s">
        <v>121</v>
      </c>
      <c r="H9" s="9" t="s">
        <v>25</v>
      </c>
      <c r="I9" s="9" t="s">
        <v>26</v>
      </c>
      <c r="J9" s="9"/>
      <c r="K9" s="9" t="s">
        <v>37</v>
      </c>
      <c r="L9" s="9" t="s">
        <v>23</v>
      </c>
      <c r="M9" s="9" t="s">
        <v>23</v>
      </c>
      <c r="N9" s="9" t="s">
        <v>75</v>
      </c>
      <c r="O9" s="9" t="s">
        <v>24</v>
      </c>
      <c r="P9" s="9" t="s">
        <v>27</v>
      </c>
      <c r="Q9" s="9" t="s">
        <v>28</v>
      </c>
      <c r="R9" s="9"/>
      <c r="S9" s="9" t="s">
        <v>15</v>
      </c>
      <c r="T9" s="14" t="s">
        <v>75</v>
      </c>
      <c r="U9" s="9" t="s">
        <v>29</v>
      </c>
      <c r="V9" s="9"/>
      <c r="W9" s="9"/>
    </row>
    <row r="10" spans="1:23" ht="12.75">
      <c r="A10" s="30" t="s">
        <v>113</v>
      </c>
      <c r="B10" s="30" t="s">
        <v>114</v>
      </c>
      <c r="C10" s="9" t="s">
        <v>38</v>
      </c>
      <c r="D10" s="9" t="s">
        <v>31</v>
      </c>
      <c r="E10" s="9" t="s">
        <v>32</v>
      </c>
      <c r="F10" s="9" t="s">
        <v>30</v>
      </c>
      <c r="G10" s="16" t="s">
        <v>122</v>
      </c>
      <c r="H10" s="16" t="s">
        <v>39</v>
      </c>
      <c r="I10" s="16" t="s">
        <v>40</v>
      </c>
      <c r="J10" s="9"/>
      <c r="K10" s="9" t="s">
        <v>38</v>
      </c>
      <c r="L10" s="9" t="s">
        <v>31</v>
      </c>
      <c r="M10" s="9" t="s">
        <v>32</v>
      </c>
      <c r="N10" s="9" t="s">
        <v>30</v>
      </c>
      <c r="O10" s="16" t="s">
        <v>123</v>
      </c>
      <c r="P10" s="16" t="s">
        <v>41</v>
      </c>
      <c r="Q10" s="16" t="s">
        <v>42</v>
      </c>
      <c r="R10" s="9"/>
      <c r="S10" s="9" t="s">
        <v>33</v>
      </c>
      <c r="T10" s="9" t="s">
        <v>30</v>
      </c>
      <c r="U10" s="9" t="s">
        <v>34</v>
      </c>
      <c r="V10" s="16"/>
      <c r="W10" s="16"/>
    </row>
    <row r="11" spans="1:23" ht="12.75">
      <c r="A11" s="32">
        <v>1</v>
      </c>
      <c r="B11" s="32" t="s">
        <v>43</v>
      </c>
      <c r="C11" s="33">
        <v>5440</v>
      </c>
      <c r="D11" s="33">
        <v>4082</v>
      </c>
      <c r="E11" s="33">
        <v>424</v>
      </c>
      <c r="F11" s="33">
        <v>10196</v>
      </c>
      <c r="G11" s="33">
        <f>+C11+D11+E11+F11</f>
        <v>20142</v>
      </c>
      <c r="H11" s="34">
        <f aca="true" t="shared" si="0" ref="H11:H53">G11/$G$54</f>
        <v>0.016348189987038</v>
      </c>
      <c r="I11" s="33">
        <f aca="true" t="shared" si="1" ref="I11:I53">H11*$I$56</f>
        <v>9568.039760953781</v>
      </c>
      <c r="J11" s="33"/>
      <c r="K11" s="33">
        <v>5194</v>
      </c>
      <c r="L11" s="33">
        <v>5047</v>
      </c>
      <c r="M11" s="33">
        <v>454</v>
      </c>
      <c r="N11" s="33">
        <f>T11</f>
        <v>10751</v>
      </c>
      <c r="O11" s="33">
        <f>+K11+L11+M11+N11</f>
        <v>21446</v>
      </c>
      <c r="P11" s="34">
        <f aca="true" t="shared" si="2" ref="P11:P54">O11/$O$54</f>
        <v>0.016964168474142418</v>
      </c>
      <c r="Q11" s="33">
        <f aca="true" t="shared" si="3" ref="Q11:Q54">P11*$Q$56</f>
        <v>9744.913902454844</v>
      </c>
      <c r="R11" s="33"/>
      <c r="S11" s="33">
        <f aca="true" t="shared" si="4" ref="S11:S53">(I11+Q11)/2</f>
        <v>9656.476831704313</v>
      </c>
      <c r="T11" s="33">
        <v>10751</v>
      </c>
      <c r="U11" s="35">
        <f aca="true" t="shared" si="5" ref="U11:U54">T11/S11</f>
        <v>1.113346015049933</v>
      </c>
      <c r="V11" s="5"/>
      <c r="W11" s="5"/>
    </row>
    <row r="12" spans="1:23" ht="12.75">
      <c r="A12" s="32">
        <v>2</v>
      </c>
      <c r="B12" s="32" t="s">
        <v>44</v>
      </c>
      <c r="C12" s="33">
        <v>4761</v>
      </c>
      <c r="D12" s="33">
        <v>4706</v>
      </c>
      <c r="E12" s="33">
        <v>411</v>
      </c>
      <c r="F12" s="33">
        <v>12218</v>
      </c>
      <c r="G12" s="33">
        <f>+C12+D12+E12+F12</f>
        <v>22096</v>
      </c>
      <c r="H12" s="34">
        <f t="shared" si="0"/>
        <v>0.017934147847959072</v>
      </c>
      <c r="I12" s="33">
        <f t="shared" si="1"/>
        <v>10496.246974383614</v>
      </c>
      <c r="J12" s="33"/>
      <c r="K12" s="33">
        <v>5011</v>
      </c>
      <c r="L12" s="33">
        <v>7307</v>
      </c>
      <c r="M12" s="33">
        <v>505</v>
      </c>
      <c r="N12" s="33">
        <f aca="true" t="shared" si="6" ref="N12:N53">T12</f>
        <v>14107</v>
      </c>
      <c r="O12" s="33">
        <f>+K12+L12+M12+N12</f>
        <v>26930</v>
      </c>
      <c r="P12" s="34">
        <f t="shared" si="2"/>
        <v>0.021302110277378314</v>
      </c>
      <c r="Q12" s="33">
        <f t="shared" si="3"/>
        <v>12236.805529847476</v>
      </c>
      <c r="R12" s="33"/>
      <c r="S12" s="33">
        <f t="shared" si="4"/>
        <v>11366.526252115546</v>
      </c>
      <c r="T12" s="33">
        <v>14107</v>
      </c>
      <c r="U12" s="35">
        <f t="shared" si="5"/>
        <v>1.2411003755324452</v>
      </c>
      <c r="V12" s="5"/>
      <c r="W12" s="5"/>
    </row>
    <row r="13" spans="1:23" ht="12.75">
      <c r="A13" s="32">
        <v>3</v>
      </c>
      <c r="B13" s="32" t="s">
        <v>45</v>
      </c>
      <c r="C13" s="33">
        <v>1414</v>
      </c>
      <c r="D13" s="33">
        <v>801</v>
      </c>
      <c r="E13" s="33">
        <v>156</v>
      </c>
      <c r="F13" s="33">
        <v>2663</v>
      </c>
      <c r="G13" s="33">
        <f aca="true" t="shared" si="7" ref="G13:G53">+C13+D13+E13+F13</f>
        <v>5034</v>
      </c>
      <c r="H13" s="34">
        <f t="shared" si="0"/>
        <v>0.004085830026548967</v>
      </c>
      <c r="I13" s="33">
        <f t="shared" si="1"/>
        <v>2391.297396318208</v>
      </c>
      <c r="J13" s="33"/>
      <c r="K13" s="33">
        <v>1518</v>
      </c>
      <c r="L13" s="33">
        <v>772</v>
      </c>
      <c r="M13" s="33">
        <v>151</v>
      </c>
      <c r="N13" s="33">
        <f t="shared" si="6"/>
        <v>2835</v>
      </c>
      <c r="O13" s="33">
        <f aca="true" t="shared" si="8" ref="O13:O53">+K13+L13+M13+N13</f>
        <v>5276</v>
      </c>
      <c r="P13" s="34">
        <f t="shared" si="2"/>
        <v>0.004173410093703972</v>
      </c>
      <c r="Q13" s="33">
        <f t="shared" si="3"/>
        <v>2397.3778676374036</v>
      </c>
      <c r="R13" s="33"/>
      <c r="S13" s="33">
        <f t="shared" si="4"/>
        <v>2394.337631977806</v>
      </c>
      <c r="T13" s="33">
        <v>2835</v>
      </c>
      <c r="U13" s="35">
        <f t="shared" si="5"/>
        <v>1.1840435376101037</v>
      </c>
      <c r="V13" s="5"/>
      <c r="W13" s="5"/>
    </row>
    <row r="14" spans="1:23" ht="12.75">
      <c r="A14" s="32">
        <v>4</v>
      </c>
      <c r="B14" s="32" t="s">
        <v>46</v>
      </c>
      <c r="C14" s="33">
        <v>34406</v>
      </c>
      <c r="D14" s="33">
        <v>17325</v>
      </c>
      <c r="E14" s="33">
        <v>4288</v>
      </c>
      <c r="F14" s="33">
        <v>60398</v>
      </c>
      <c r="G14" s="33">
        <f t="shared" si="7"/>
        <v>116417</v>
      </c>
      <c r="H14" s="34">
        <f t="shared" si="0"/>
        <v>0.09448948633308524</v>
      </c>
      <c r="I14" s="33">
        <f t="shared" si="1"/>
        <v>55301.483708219464</v>
      </c>
      <c r="J14" s="33"/>
      <c r="K14" s="33">
        <v>35431</v>
      </c>
      <c r="L14" s="33">
        <v>18989</v>
      </c>
      <c r="M14" s="33">
        <v>4544</v>
      </c>
      <c r="N14" s="33">
        <f t="shared" si="6"/>
        <v>63873</v>
      </c>
      <c r="O14" s="33">
        <f t="shared" si="8"/>
        <v>122837</v>
      </c>
      <c r="P14" s="34">
        <f t="shared" si="2"/>
        <v>0.09716625771044635</v>
      </c>
      <c r="Q14" s="33">
        <f t="shared" si="3"/>
        <v>55816.28224544651</v>
      </c>
      <c r="R14" s="33"/>
      <c r="S14" s="33">
        <f t="shared" si="4"/>
        <v>55558.88297683299</v>
      </c>
      <c r="T14" s="33">
        <v>63873</v>
      </c>
      <c r="U14" s="35">
        <f t="shared" si="5"/>
        <v>1.1496451436331765</v>
      </c>
      <c r="V14" s="5"/>
      <c r="W14" s="5"/>
    </row>
    <row r="15" spans="1:23" ht="12.75">
      <c r="A15" s="32">
        <v>5.1</v>
      </c>
      <c r="B15" s="32" t="s">
        <v>96</v>
      </c>
      <c r="C15" s="33">
        <f>'Data Page'!I9*'Leverage Factors'!C17</f>
        <v>9662.429927096182</v>
      </c>
      <c r="D15" s="33">
        <f>'Data Page'!L9*'Leverage Factors'!D17</f>
        <v>7634.435898083683</v>
      </c>
      <c r="E15" s="33">
        <f>'Data Page'!O9*'Leverage Factors'!E17</f>
        <v>1550.1442504827248</v>
      </c>
      <c r="F15" s="33">
        <f>'Data Page'!F9*'Leverage Factors'!F17</f>
        <v>18688.471969042424</v>
      </c>
      <c r="G15" s="33">
        <f t="shared" si="7"/>
        <v>37535.482044705015</v>
      </c>
      <c r="H15" s="34">
        <f t="shared" si="0"/>
        <v>0.03046555415161807</v>
      </c>
      <c r="I15" s="33">
        <f t="shared" si="1"/>
        <v>17830.453016100902</v>
      </c>
      <c r="J15" s="33"/>
      <c r="K15" s="33">
        <f>'Data Page'!I27*'Leverage Factors'!K17</f>
        <v>9899.01215675227</v>
      </c>
      <c r="L15" s="33">
        <f>'Data Page'!L27*'Leverage Factors'!L17</f>
        <v>8399.315014888902</v>
      </c>
      <c r="M15" s="33">
        <f>'Data Page'!O27*'Leverage Factors'!M17</f>
        <v>1485.0505675802829</v>
      </c>
      <c r="N15" s="33">
        <f t="shared" si="6"/>
        <v>19082.028454571515</v>
      </c>
      <c r="O15" s="33">
        <f t="shared" si="8"/>
        <v>38865.406193792965</v>
      </c>
      <c r="P15" s="34">
        <f t="shared" si="2"/>
        <v>0.030743229436141103</v>
      </c>
      <c r="Q15" s="33">
        <f t="shared" si="3"/>
        <v>17660.17146052633</v>
      </c>
      <c r="R15" s="33"/>
      <c r="S15" s="33">
        <f>(I15+Q15)/2</f>
        <v>17745.312238313614</v>
      </c>
      <c r="T15" s="33">
        <f>'Data Page'!F27*'Leverage Factors'!T17</f>
        <v>19082.028454571515</v>
      </c>
      <c r="U15" s="35">
        <f>T15/S15</f>
        <v>1.0753278498741667</v>
      </c>
      <c r="V15" s="5"/>
      <c r="W15" s="5"/>
    </row>
    <row r="16" spans="1:23" ht="12.75">
      <c r="A16" s="32">
        <v>5.2</v>
      </c>
      <c r="B16" s="32" t="s">
        <v>97</v>
      </c>
      <c r="C16" s="33">
        <f>'Data Page'!I10*'Leverage Factors'!C17</f>
        <v>5325.570072903819</v>
      </c>
      <c r="D16" s="33">
        <f>'Data Page'!L10*'Leverage Factors'!D17</f>
        <v>18735.564101916316</v>
      </c>
      <c r="E16" s="33">
        <f>'Data Page'!O10*'Leverage Factors'!E17</f>
        <v>9031.855749517275</v>
      </c>
      <c r="F16" s="33">
        <f>'Data Page'!F10*'Leverage Factors'!F17</f>
        <v>10124.528030957576</v>
      </c>
      <c r="G16" s="33">
        <f t="shared" si="7"/>
        <v>43217.517955294985</v>
      </c>
      <c r="H16" s="34">
        <f t="shared" si="0"/>
        <v>0.03507736045583301</v>
      </c>
      <c r="I16" s="33">
        <f t="shared" si="1"/>
        <v>20529.586444543565</v>
      </c>
      <c r="J16" s="33"/>
      <c r="K16" s="33">
        <f>'Data Page'!I28*'Leverage Factors'!K17</f>
        <v>5407.98784324773</v>
      </c>
      <c r="L16" s="33">
        <f>'Data Page'!L28*'Leverage Factors'!L17</f>
        <v>18683.6849851111</v>
      </c>
      <c r="M16" s="33">
        <f>'Data Page'!O28*'Leverage Factors'!M17</f>
        <v>9033.949432419717</v>
      </c>
      <c r="N16" s="33">
        <f t="shared" si="6"/>
        <v>10537.971545428483</v>
      </c>
      <c r="O16" s="33">
        <f t="shared" si="8"/>
        <v>43663.59380620703</v>
      </c>
      <c r="P16" s="34">
        <f t="shared" si="2"/>
        <v>0.034538681409820825</v>
      </c>
      <c r="Q16" s="33">
        <f t="shared" si="3"/>
        <v>19840.434687738885</v>
      </c>
      <c r="R16" s="33"/>
      <c r="S16" s="33">
        <f>(I16+Q16)/2</f>
        <v>20185.010566141224</v>
      </c>
      <c r="T16" s="33">
        <f>'Data Page'!F28*'Leverage Factors'!T17</f>
        <v>10537.971545428483</v>
      </c>
      <c r="U16" s="35">
        <f>T16/S16</f>
        <v>0.5220691617127566</v>
      </c>
      <c r="V16" s="5"/>
      <c r="W16" s="5"/>
    </row>
    <row r="17" spans="1:23" ht="12.75">
      <c r="A17" s="32">
        <v>5</v>
      </c>
      <c r="B17" s="32" t="s">
        <v>35</v>
      </c>
      <c r="C17" s="33">
        <v>14988</v>
      </c>
      <c r="D17" s="33">
        <v>26370</v>
      </c>
      <c r="E17" s="33">
        <v>10582</v>
      </c>
      <c r="F17" s="33">
        <v>28813</v>
      </c>
      <c r="G17" s="33">
        <f t="shared" si="7"/>
        <v>80753</v>
      </c>
      <c r="H17" s="34">
        <f t="shared" si="0"/>
        <v>0.06554291460745108</v>
      </c>
      <c r="I17" s="33">
        <f t="shared" si="1"/>
        <v>38360.03946064447</v>
      </c>
      <c r="J17" s="33"/>
      <c r="K17" s="33">
        <v>15307</v>
      </c>
      <c r="L17" s="33">
        <v>27083</v>
      </c>
      <c r="M17" s="33">
        <v>10519</v>
      </c>
      <c r="N17" s="33">
        <f t="shared" si="6"/>
        <v>29620</v>
      </c>
      <c r="O17" s="33">
        <f t="shared" si="8"/>
        <v>82529</v>
      </c>
      <c r="P17" s="34">
        <f t="shared" si="2"/>
        <v>0.06528191084596194</v>
      </c>
      <c r="Q17" s="33">
        <f t="shared" si="3"/>
        <v>37500.60614826522</v>
      </c>
      <c r="R17" s="33"/>
      <c r="S17" s="33">
        <f t="shared" si="4"/>
        <v>37930.322804454845</v>
      </c>
      <c r="T17" s="33">
        <v>29620</v>
      </c>
      <c r="U17" s="35">
        <f t="shared" si="5"/>
        <v>0.7809055607752747</v>
      </c>
      <c r="V17" s="5"/>
      <c r="W17" s="5"/>
    </row>
    <row r="18" spans="1:23" ht="12.75">
      <c r="A18" s="32">
        <v>6</v>
      </c>
      <c r="B18" s="32" t="s">
        <v>47</v>
      </c>
      <c r="C18" s="33">
        <v>682</v>
      </c>
      <c r="D18" s="33">
        <v>16620</v>
      </c>
      <c r="E18" s="33">
        <v>548</v>
      </c>
      <c r="F18" s="33">
        <v>4348</v>
      </c>
      <c r="G18" s="33">
        <f t="shared" si="7"/>
        <v>22198</v>
      </c>
      <c r="H18" s="34">
        <f t="shared" si="0"/>
        <v>0.018016935822275322</v>
      </c>
      <c r="I18" s="33">
        <f t="shared" si="1"/>
        <v>10544.699960959788</v>
      </c>
      <c r="J18" s="33"/>
      <c r="K18" s="33">
        <v>774</v>
      </c>
      <c r="L18" s="33">
        <v>15531</v>
      </c>
      <c r="M18" s="33">
        <v>379</v>
      </c>
      <c r="N18" s="33">
        <f t="shared" si="6"/>
        <v>4142</v>
      </c>
      <c r="O18" s="33">
        <f t="shared" si="8"/>
        <v>20826</v>
      </c>
      <c r="P18" s="34">
        <f t="shared" si="2"/>
        <v>0.0164737374168838</v>
      </c>
      <c r="Q18" s="33">
        <f t="shared" si="3"/>
        <v>9463.190195492147</v>
      </c>
      <c r="R18" s="33"/>
      <c r="S18" s="33">
        <f t="shared" si="4"/>
        <v>10003.945078225966</v>
      </c>
      <c r="T18" s="33">
        <v>4142</v>
      </c>
      <c r="U18" s="35">
        <f t="shared" si="5"/>
        <v>0.41403665929906475</v>
      </c>
      <c r="V18" s="5"/>
      <c r="W18" s="5"/>
    </row>
    <row r="19" spans="1:23" ht="12.75">
      <c r="A19" s="32">
        <v>8</v>
      </c>
      <c r="B19" s="32" t="s">
        <v>48</v>
      </c>
      <c r="C19" s="33">
        <v>1227</v>
      </c>
      <c r="D19" s="33">
        <v>3038</v>
      </c>
      <c r="E19" s="33">
        <v>365</v>
      </c>
      <c r="F19" s="33">
        <v>2761</v>
      </c>
      <c r="G19" s="33">
        <f t="shared" si="7"/>
        <v>7391</v>
      </c>
      <c r="H19" s="34">
        <f t="shared" si="0"/>
        <v>0.005998881550699923</v>
      </c>
      <c r="I19" s="33">
        <f t="shared" si="1"/>
        <v>3510.9414096519413</v>
      </c>
      <c r="J19" s="33"/>
      <c r="K19" s="33">
        <v>1191</v>
      </c>
      <c r="L19" s="33">
        <v>3094</v>
      </c>
      <c r="M19" s="33">
        <v>373</v>
      </c>
      <c r="N19" s="33">
        <f t="shared" si="6"/>
        <v>2801</v>
      </c>
      <c r="O19" s="33">
        <f t="shared" si="8"/>
        <v>7459</v>
      </c>
      <c r="P19" s="34">
        <f t="shared" si="2"/>
        <v>0.005900202025954877</v>
      </c>
      <c r="Q19" s="33">
        <f t="shared" si="3"/>
        <v>3389.3179519915457</v>
      </c>
      <c r="R19" s="33"/>
      <c r="S19" s="33">
        <f t="shared" si="4"/>
        <v>3450.1296808217435</v>
      </c>
      <c r="T19" s="33">
        <v>2801</v>
      </c>
      <c r="U19" s="35">
        <f t="shared" si="5"/>
        <v>0.8118535414972763</v>
      </c>
      <c r="V19" s="5"/>
      <c r="W19" s="5"/>
    </row>
    <row r="20" spans="1:23" ht="12.75">
      <c r="A20" s="32">
        <v>9</v>
      </c>
      <c r="B20" s="32" t="s">
        <v>49</v>
      </c>
      <c r="C20" s="33">
        <v>4119</v>
      </c>
      <c r="D20" s="33">
        <v>2664</v>
      </c>
      <c r="E20" s="33">
        <v>353</v>
      </c>
      <c r="F20" s="33">
        <v>8530</v>
      </c>
      <c r="G20" s="33">
        <f t="shared" si="7"/>
        <v>15666</v>
      </c>
      <c r="H20" s="34">
        <f t="shared" si="0"/>
        <v>0.012715258878807334</v>
      </c>
      <c r="I20" s="33">
        <f t="shared" si="1"/>
        <v>7441.808702964054</v>
      </c>
      <c r="J20" s="33"/>
      <c r="K20" s="33">
        <v>4327</v>
      </c>
      <c r="L20" s="33">
        <v>2979</v>
      </c>
      <c r="M20" s="33">
        <v>351</v>
      </c>
      <c r="N20" s="33">
        <f t="shared" si="6"/>
        <v>8719</v>
      </c>
      <c r="O20" s="33">
        <f t="shared" si="8"/>
        <v>16376</v>
      </c>
      <c r="P20" s="34">
        <f t="shared" si="2"/>
        <v>0.012953708054301792</v>
      </c>
      <c r="Q20" s="33">
        <f t="shared" si="3"/>
        <v>7441.141008421176</v>
      </c>
      <c r="R20" s="33"/>
      <c r="S20" s="33">
        <f t="shared" si="4"/>
        <v>7441.474855692615</v>
      </c>
      <c r="T20" s="33">
        <v>8719</v>
      </c>
      <c r="U20" s="35">
        <f t="shared" si="5"/>
        <v>1.1716763368930956</v>
      </c>
      <c r="V20" s="5"/>
      <c r="W20" s="5"/>
    </row>
    <row r="21" spans="1:23" ht="12.75">
      <c r="A21" s="32">
        <v>10</v>
      </c>
      <c r="B21" s="32" t="s">
        <v>50</v>
      </c>
      <c r="C21" s="33">
        <v>10421</v>
      </c>
      <c r="D21" s="33">
        <v>7334</v>
      </c>
      <c r="E21" s="33">
        <v>247</v>
      </c>
      <c r="F21" s="33">
        <v>2107</v>
      </c>
      <c r="G21" s="33">
        <f t="shared" si="7"/>
        <v>20109</v>
      </c>
      <c r="H21" s="34">
        <f t="shared" si="0"/>
        <v>0.016321405642406275</v>
      </c>
      <c r="I21" s="33">
        <f t="shared" si="1"/>
        <v>9552.36379470855</v>
      </c>
      <c r="J21" s="33"/>
      <c r="K21" s="33">
        <v>9340</v>
      </c>
      <c r="L21" s="33">
        <v>6697</v>
      </c>
      <c r="M21" s="33">
        <v>337</v>
      </c>
      <c r="N21" s="33">
        <f t="shared" si="6"/>
        <v>2049</v>
      </c>
      <c r="O21" s="33">
        <f t="shared" si="8"/>
        <v>18423</v>
      </c>
      <c r="P21" s="34">
        <f t="shared" si="2"/>
        <v>0.014572921561089516</v>
      </c>
      <c r="Q21" s="33">
        <f t="shared" si="3"/>
        <v>8371.283634473823</v>
      </c>
      <c r="R21" s="33"/>
      <c r="S21" s="33">
        <f t="shared" si="4"/>
        <v>8961.823714591186</v>
      </c>
      <c r="T21" s="33">
        <v>2049</v>
      </c>
      <c r="U21" s="35">
        <f t="shared" si="5"/>
        <v>0.22863649913844236</v>
      </c>
      <c r="V21" s="5"/>
      <c r="W21" s="5"/>
    </row>
    <row r="22" spans="1:23" ht="12.75">
      <c r="A22" s="32">
        <v>11.1</v>
      </c>
      <c r="B22" s="32" t="s">
        <v>51</v>
      </c>
      <c r="C22" s="33">
        <v>1366</v>
      </c>
      <c r="D22" s="33">
        <v>8194</v>
      </c>
      <c r="E22" s="33">
        <v>2738</v>
      </c>
      <c r="F22" s="33">
        <v>2141</v>
      </c>
      <c r="G22" s="33">
        <f t="shared" si="7"/>
        <v>14439</v>
      </c>
      <c r="H22" s="34">
        <f t="shared" si="0"/>
        <v>0.011719368246591286</v>
      </c>
      <c r="I22" s="33">
        <f t="shared" si="1"/>
        <v>6858.947776209496</v>
      </c>
      <c r="J22" s="33"/>
      <c r="K22" s="33">
        <v>1390</v>
      </c>
      <c r="L22" s="33">
        <v>8223</v>
      </c>
      <c r="M22" s="33">
        <v>2793</v>
      </c>
      <c r="N22" s="33">
        <f t="shared" si="6"/>
        <v>2213</v>
      </c>
      <c r="O22" s="33">
        <f t="shared" si="8"/>
        <v>14619</v>
      </c>
      <c r="P22" s="34">
        <f t="shared" si="2"/>
        <v>0.011563889719457614</v>
      </c>
      <c r="Q22" s="33">
        <f t="shared" si="3"/>
        <v>6642.772374334952</v>
      </c>
      <c r="R22" s="33"/>
      <c r="S22" s="33">
        <f t="shared" si="4"/>
        <v>6750.860075272223</v>
      </c>
      <c r="T22" s="33">
        <v>2213</v>
      </c>
      <c r="U22" s="35">
        <f t="shared" si="5"/>
        <v>0.3278100827635303</v>
      </c>
      <c r="V22" s="5"/>
      <c r="W22" s="5"/>
    </row>
    <row r="23" spans="1:23" ht="12.75">
      <c r="A23" s="32">
        <v>11.2</v>
      </c>
      <c r="B23" s="32" t="s">
        <v>52</v>
      </c>
      <c r="C23" s="33">
        <v>3273</v>
      </c>
      <c r="D23" s="33">
        <v>13008</v>
      </c>
      <c r="E23" s="33">
        <v>4929</v>
      </c>
      <c r="F23" s="33">
        <v>6401</v>
      </c>
      <c r="G23" s="33">
        <f t="shared" si="7"/>
        <v>27611</v>
      </c>
      <c r="H23" s="34">
        <f t="shared" si="0"/>
        <v>0.022410379988685645</v>
      </c>
      <c r="I23" s="33">
        <f t="shared" si="1"/>
        <v>13116.033454458093</v>
      </c>
      <c r="J23" s="33"/>
      <c r="K23" s="33">
        <v>3242</v>
      </c>
      <c r="L23" s="33">
        <v>12678</v>
      </c>
      <c r="M23" s="33">
        <v>5120</v>
      </c>
      <c r="N23" s="33">
        <f t="shared" si="6"/>
        <v>6668</v>
      </c>
      <c r="O23" s="33">
        <f t="shared" si="8"/>
        <v>27708</v>
      </c>
      <c r="P23" s="34">
        <f t="shared" si="2"/>
        <v>0.02191752215245445</v>
      </c>
      <c r="Q23" s="33">
        <f t="shared" si="3"/>
        <v>12590.323342778087</v>
      </c>
      <c r="R23" s="33"/>
      <c r="S23" s="33">
        <f t="shared" si="4"/>
        <v>12853.178398618089</v>
      </c>
      <c r="T23" s="33">
        <v>6668</v>
      </c>
      <c r="U23" s="35">
        <f t="shared" si="5"/>
        <v>0.5187821870360806</v>
      </c>
      <c r="V23" s="5"/>
      <c r="W23" s="5"/>
    </row>
    <row r="24" spans="1:23" ht="12.75">
      <c r="A24" s="32">
        <v>11</v>
      </c>
      <c r="B24" s="32" t="s">
        <v>117</v>
      </c>
      <c r="C24" s="33">
        <f>C22+C23</f>
        <v>4639</v>
      </c>
      <c r="D24" s="33">
        <f>D22+D23</f>
        <v>21202</v>
      </c>
      <c r="E24" s="33">
        <f>E22+E23</f>
        <v>7667</v>
      </c>
      <c r="F24" s="33">
        <f>F22+F23</f>
        <v>8542</v>
      </c>
      <c r="G24" s="33">
        <f t="shared" si="7"/>
        <v>42050</v>
      </c>
      <c r="H24" s="34">
        <f t="shared" si="0"/>
        <v>0.03412974823527693</v>
      </c>
      <c r="I24" s="33">
        <f t="shared" si="1"/>
        <v>19974.98123066759</v>
      </c>
      <c r="J24" s="33"/>
      <c r="K24" s="33">
        <f>K22+K23</f>
        <v>4632</v>
      </c>
      <c r="L24" s="33">
        <f>L22+L23</f>
        <v>20901</v>
      </c>
      <c r="M24" s="33">
        <f>M22+M23</f>
        <v>7913</v>
      </c>
      <c r="N24" s="33">
        <f t="shared" si="6"/>
        <v>8881</v>
      </c>
      <c r="O24" s="33">
        <f t="shared" si="8"/>
        <v>42327</v>
      </c>
      <c r="P24" s="34">
        <f t="shared" si="2"/>
        <v>0.033481411871912066</v>
      </c>
      <c r="Q24" s="33">
        <f t="shared" si="3"/>
        <v>19233.09571711304</v>
      </c>
      <c r="R24" s="33"/>
      <c r="S24" s="33">
        <f>(I24+Q24)/2</f>
        <v>19604.038473890316</v>
      </c>
      <c r="T24" s="33">
        <f>T22+T23</f>
        <v>8881</v>
      </c>
      <c r="U24" s="35">
        <f>T24/S24</f>
        <v>0.45301890280557144</v>
      </c>
      <c r="V24" s="5"/>
      <c r="W24" s="5"/>
    </row>
    <row r="25" spans="1:23" ht="12.75">
      <c r="A25" s="32">
        <v>12</v>
      </c>
      <c r="B25" s="32" t="s">
        <v>53</v>
      </c>
      <c r="C25" s="33">
        <v>1095</v>
      </c>
      <c r="D25" s="33">
        <v>163</v>
      </c>
      <c r="E25" s="33">
        <v>16</v>
      </c>
      <c r="F25" s="33">
        <v>1769</v>
      </c>
      <c r="G25" s="33">
        <f t="shared" si="7"/>
        <v>3043</v>
      </c>
      <c r="H25" s="34">
        <f t="shared" si="0"/>
        <v>0.002469841233768078</v>
      </c>
      <c r="I25" s="33">
        <f t="shared" si="1"/>
        <v>1445.514099522508</v>
      </c>
      <c r="J25" s="33"/>
      <c r="K25" s="33">
        <v>1146</v>
      </c>
      <c r="L25" s="33">
        <v>365</v>
      </c>
      <c r="M25" s="33">
        <v>23</v>
      </c>
      <c r="N25" s="33">
        <f t="shared" si="6"/>
        <v>1822</v>
      </c>
      <c r="O25" s="33">
        <f t="shared" si="8"/>
        <v>3356</v>
      </c>
      <c r="P25" s="34">
        <f t="shared" si="2"/>
        <v>0.002654655851870836</v>
      </c>
      <c r="Q25" s="33">
        <f t="shared" si="3"/>
        <v>1524.943162204535</v>
      </c>
      <c r="R25" s="33"/>
      <c r="S25" s="33">
        <f t="shared" si="4"/>
        <v>1485.2286308635216</v>
      </c>
      <c r="T25" s="33">
        <v>1822</v>
      </c>
      <c r="U25" s="36">
        <v>1</v>
      </c>
      <c r="V25" s="13"/>
      <c r="W25" s="13"/>
    </row>
    <row r="26" spans="1:23" ht="12.75">
      <c r="A26" s="32">
        <v>13</v>
      </c>
      <c r="B26" s="32" t="s">
        <v>54</v>
      </c>
      <c r="C26" s="33">
        <v>1900</v>
      </c>
      <c r="D26" s="33">
        <v>2078</v>
      </c>
      <c r="E26" s="33">
        <v>193</v>
      </c>
      <c r="F26" s="33">
        <v>4201</v>
      </c>
      <c r="G26" s="33">
        <f t="shared" si="7"/>
        <v>8372</v>
      </c>
      <c r="H26" s="34">
        <f t="shared" si="0"/>
        <v>0.006795107068388548</v>
      </c>
      <c r="I26" s="33">
        <f t="shared" si="1"/>
        <v>3976.945133487492</v>
      </c>
      <c r="J26" s="33"/>
      <c r="K26" s="33">
        <v>2216</v>
      </c>
      <c r="L26" s="33">
        <v>2235</v>
      </c>
      <c r="M26" s="33">
        <v>182</v>
      </c>
      <c r="N26" s="33">
        <f t="shared" si="6"/>
        <v>4593</v>
      </c>
      <c r="O26" s="33">
        <f t="shared" si="8"/>
        <v>9226</v>
      </c>
      <c r="P26" s="34">
        <f t="shared" si="2"/>
        <v>0.007297930539141935</v>
      </c>
      <c r="Q26" s="33">
        <f t="shared" si="3"/>
        <v>4192.230516835232</v>
      </c>
      <c r="R26" s="33"/>
      <c r="S26" s="33">
        <f t="shared" si="4"/>
        <v>4084.587825161362</v>
      </c>
      <c r="T26" s="33">
        <v>4593</v>
      </c>
      <c r="U26" s="35">
        <f t="shared" si="5"/>
        <v>1.1244708637935954</v>
      </c>
      <c r="V26" s="5"/>
      <c r="W26" s="5"/>
    </row>
    <row r="27" spans="1:23" ht="12.75">
      <c r="A27" s="32">
        <v>14</v>
      </c>
      <c r="B27" s="32" t="s">
        <v>55</v>
      </c>
      <c r="C27" s="33">
        <v>129</v>
      </c>
      <c r="D27" s="33">
        <v>42</v>
      </c>
      <c r="E27" s="33">
        <v>3</v>
      </c>
      <c r="F27" s="33">
        <v>165</v>
      </c>
      <c r="G27" s="33">
        <f t="shared" si="7"/>
        <v>339</v>
      </c>
      <c r="H27" s="34">
        <f t="shared" si="0"/>
        <v>0.00027514826758047277</v>
      </c>
      <c r="I27" s="33">
        <f t="shared" si="1"/>
        <v>161.03492597375296</v>
      </c>
      <c r="J27" s="33"/>
      <c r="K27" s="33">
        <v>93</v>
      </c>
      <c r="L27" s="33">
        <v>26</v>
      </c>
      <c r="M27" s="33">
        <v>3</v>
      </c>
      <c r="N27" s="33">
        <f t="shared" si="6"/>
        <v>83</v>
      </c>
      <c r="O27" s="33">
        <f t="shared" si="8"/>
        <v>205</v>
      </c>
      <c r="P27" s="34">
        <f t="shared" si="2"/>
        <v>0.00016215865602905882</v>
      </c>
      <c r="Q27" s="33">
        <f t="shared" si="3"/>
        <v>93.15058052798858</v>
      </c>
      <c r="R27" s="33"/>
      <c r="S27" s="33">
        <f t="shared" si="4"/>
        <v>127.09275325087077</v>
      </c>
      <c r="T27" s="33">
        <v>83</v>
      </c>
      <c r="U27" s="35">
        <f t="shared" si="5"/>
        <v>0.6530663462468607</v>
      </c>
      <c r="V27" s="5"/>
      <c r="W27" s="5"/>
    </row>
    <row r="28" spans="1:23" ht="12.75">
      <c r="A28" s="32">
        <v>15</v>
      </c>
      <c r="B28" s="32" t="s">
        <v>56</v>
      </c>
      <c r="C28" s="33">
        <v>7360</v>
      </c>
      <c r="D28" s="33">
        <v>2244</v>
      </c>
      <c r="E28" s="33">
        <v>182</v>
      </c>
      <c r="F28" s="33">
        <v>2312</v>
      </c>
      <c r="G28" s="33">
        <f t="shared" si="7"/>
        <v>12098</v>
      </c>
      <c r="H28" s="34">
        <f t="shared" si="0"/>
        <v>0.009819303071352682</v>
      </c>
      <c r="I28" s="33">
        <f t="shared" si="1"/>
        <v>5746.904231358299</v>
      </c>
      <c r="J28" s="33"/>
      <c r="K28" s="33">
        <v>7944</v>
      </c>
      <c r="L28" s="33">
        <v>2376</v>
      </c>
      <c r="M28" s="33">
        <v>182</v>
      </c>
      <c r="N28" s="33">
        <f t="shared" si="6"/>
        <v>2120</v>
      </c>
      <c r="O28" s="33">
        <f t="shared" si="8"/>
        <v>12622</v>
      </c>
      <c r="P28" s="34">
        <f t="shared" si="2"/>
        <v>0.009984227104384295</v>
      </c>
      <c r="Q28" s="33">
        <f t="shared" si="3"/>
        <v>5735.349402069619</v>
      </c>
      <c r="R28" s="33"/>
      <c r="S28" s="33">
        <f t="shared" si="4"/>
        <v>5741.126816713959</v>
      </c>
      <c r="T28" s="33">
        <v>2120</v>
      </c>
      <c r="U28" s="35">
        <f t="shared" si="5"/>
        <v>0.36926548875877674</v>
      </c>
      <c r="V28" s="5"/>
      <c r="W28" s="5"/>
    </row>
    <row r="29" spans="1:23" ht="12.75">
      <c r="A29" s="32">
        <v>16</v>
      </c>
      <c r="B29" s="32" t="s">
        <v>57</v>
      </c>
      <c r="C29" s="33">
        <v>11573</v>
      </c>
      <c r="D29" s="33">
        <v>126943</v>
      </c>
      <c r="E29" s="33">
        <v>17503</v>
      </c>
      <c r="F29" s="33">
        <v>34480</v>
      </c>
      <c r="G29" s="33">
        <f t="shared" si="7"/>
        <v>190499</v>
      </c>
      <c r="H29" s="34">
        <f t="shared" si="0"/>
        <v>0.15461790509089227</v>
      </c>
      <c r="I29" s="33">
        <f t="shared" si="1"/>
        <v>90492.60284092615</v>
      </c>
      <c r="J29" s="33"/>
      <c r="K29" s="33">
        <v>12115</v>
      </c>
      <c r="L29" s="33">
        <v>128959</v>
      </c>
      <c r="M29" s="33">
        <v>19176</v>
      </c>
      <c r="N29" s="33">
        <f t="shared" si="6"/>
        <v>37529</v>
      </c>
      <c r="O29" s="33">
        <f t="shared" si="8"/>
        <v>197779</v>
      </c>
      <c r="P29" s="34">
        <f t="shared" si="2"/>
        <v>0.1564467162476645</v>
      </c>
      <c r="Q29" s="33">
        <f t="shared" si="3"/>
        <v>89869.40812802465</v>
      </c>
      <c r="R29" s="33"/>
      <c r="S29" s="33">
        <f t="shared" si="4"/>
        <v>90181.0054844754</v>
      </c>
      <c r="T29" s="33">
        <v>37529</v>
      </c>
      <c r="U29" s="35">
        <f t="shared" si="5"/>
        <v>0.4161519357472743</v>
      </c>
      <c r="V29" s="5"/>
      <c r="W29" s="5"/>
    </row>
    <row r="30" spans="1:23" ht="12.75">
      <c r="A30" s="32">
        <v>17.1</v>
      </c>
      <c r="B30" s="32" t="s">
        <v>58</v>
      </c>
      <c r="C30" s="33">
        <v>11555</v>
      </c>
      <c r="D30" s="33">
        <v>67835</v>
      </c>
      <c r="E30" s="33">
        <v>18854</v>
      </c>
      <c r="F30" s="33">
        <v>22166</v>
      </c>
      <c r="G30" s="33">
        <f t="shared" si="7"/>
        <v>120410</v>
      </c>
      <c r="H30" s="34">
        <f t="shared" si="0"/>
        <v>0.09773039203352427</v>
      </c>
      <c r="I30" s="33">
        <f t="shared" si="1"/>
        <v>57198.275623892616</v>
      </c>
      <c r="J30" s="33"/>
      <c r="K30" s="33">
        <v>11694</v>
      </c>
      <c r="L30" s="33">
        <v>65869</v>
      </c>
      <c r="M30" s="33">
        <v>18168</v>
      </c>
      <c r="N30" s="33">
        <f t="shared" si="6"/>
        <v>22084</v>
      </c>
      <c r="O30" s="33">
        <f t="shared" si="8"/>
        <v>117815</v>
      </c>
      <c r="P30" s="34">
        <f t="shared" si="2"/>
        <v>0.09319376614665154</v>
      </c>
      <c r="Q30" s="33">
        <f t="shared" si="3"/>
        <v>53534.320219048655</v>
      </c>
      <c r="R30" s="33"/>
      <c r="S30" s="33">
        <f t="shared" si="4"/>
        <v>55366.297921470636</v>
      </c>
      <c r="T30" s="33">
        <v>22084</v>
      </c>
      <c r="U30" s="35">
        <f t="shared" si="5"/>
        <v>0.39887080821844134</v>
      </c>
      <c r="V30" s="5"/>
      <c r="W30" s="5"/>
    </row>
    <row r="31" spans="1:23" ht="12.75">
      <c r="A31" s="32">
        <v>17.2</v>
      </c>
      <c r="B31" s="32" t="s">
        <v>59</v>
      </c>
      <c r="C31" s="33">
        <v>7776</v>
      </c>
      <c r="D31" s="33">
        <v>30161</v>
      </c>
      <c r="E31" s="33">
        <v>7484</v>
      </c>
      <c r="F31" s="33">
        <v>14254</v>
      </c>
      <c r="G31" s="33">
        <f t="shared" si="7"/>
        <v>59675</v>
      </c>
      <c r="H31" s="34">
        <f t="shared" si="0"/>
        <v>0.048435023209040445</v>
      </c>
      <c r="I31" s="33">
        <f t="shared" si="1"/>
        <v>28347.372293462264</v>
      </c>
      <c r="J31" s="33"/>
      <c r="K31" s="33">
        <v>7654</v>
      </c>
      <c r="L31" s="33">
        <v>30969</v>
      </c>
      <c r="M31" s="33">
        <v>7659</v>
      </c>
      <c r="N31" s="33">
        <f t="shared" si="6"/>
        <v>14351</v>
      </c>
      <c r="O31" s="33">
        <f t="shared" si="8"/>
        <v>60633</v>
      </c>
      <c r="P31" s="34">
        <f t="shared" si="2"/>
        <v>0.047961784346389875</v>
      </c>
      <c r="Q31" s="33">
        <f t="shared" si="3"/>
        <v>27551.215361724546</v>
      </c>
      <c r="R31" s="33"/>
      <c r="S31" s="33">
        <f t="shared" si="4"/>
        <v>27949.293827593407</v>
      </c>
      <c r="T31" s="33">
        <v>14351</v>
      </c>
      <c r="U31" s="35">
        <f t="shared" si="5"/>
        <v>0.5134655669128834</v>
      </c>
      <c r="V31" s="5"/>
      <c r="W31" s="5"/>
    </row>
    <row r="32" spans="1:23" ht="12.75">
      <c r="A32" s="32">
        <v>17.3</v>
      </c>
      <c r="B32" s="32" t="s">
        <v>127</v>
      </c>
      <c r="C32" s="33">
        <v>420</v>
      </c>
      <c r="D32" s="33">
        <v>6451</v>
      </c>
      <c r="E32" s="33">
        <v>340</v>
      </c>
      <c r="F32" s="33">
        <v>959</v>
      </c>
      <c r="G32" s="33">
        <f>+C32+D32+E32+F32</f>
        <v>8170</v>
      </c>
      <c r="H32" s="34">
        <f t="shared" si="0"/>
        <v>0.006631154413370095</v>
      </c>
      <c r="I32" s="33">
        <f t="shared" si="1"/>
        <v>3880.9892188954623</v>
      </c>
      <c r="J32" s="33"/>
      <c r="K32" s="33">
        <v>423</v>
      </c>
      <c r="L32" s="33">
        <v>7540</v>
      </c>
      <c r="M32" s="33">
        <v>416</v>
      </c>
      <c r="N32" s="33">
        <f>T32</f>
        <v>926</v>
      </c>
      <c r="O32" s="33">
        <f>+K32+L32+M32+N32</f>
        <v>9305</v>
      </c>
      <c r="P32" s="34">
        <f t="shared" si="2"/>
        <v>0.007360420948050695</v>
      </c>
      <c r="Q32" s="33">
        <f t="shared" si="3"/>
        <v>4228.127569819189</v>
      </c>
      <c r="R32" s="33"/>
      <c r="S32" s="33">
        <f>(I32+Q32)/2</f>
        <v>4054.5583943573256</v>
      </c>
      <c r="T32" s="33">
        <v>926</v>
      </c>
      <c r="U32" s="35">
        <f>T32/S32</f>
        <v>0.22838492134894436</v>
      </c>
      <c r="V32" s="5"/>
      <c r="W32" s="5"/>
    </row>
    <row r="33" spans="1:23" ht="12.75">
      <c r="A33" s="32">
        <v>17</v>
      </c>
      <c r="B33" s="32" t="s">
        <v>118</v>
      </c>
      <c r="C33" s="33">
        <f>C30+C31+C32</f>
        <v>19751</v>
      </c>
      <c r="D33" s="33">
        <f>D30+D31+D32</f>
        <v>104447</v>
      </c>
      <c r="E33" s="33">
        <f>E30+E31+E32</f>
        <v>26678</v>
      </c>
      <c r="F33" s="33">
        <f>F30+F31+F32</f>
        <v>37379</v>
      </c>
      <c r="G33" s="33">
        <f t="shared" si="7"/>
        <v>188255</v>
      </c>
      <c r="H33" s="34">
        <f t="shared" si="0"/>
        <v>0.1527965696559348</v>
      </c>
      <c r="I33" s="33">
        <f t="shared" si="1"/>
        <v>89426.63713625034</v>
      </c>
      <c r="J33" s="33"/>
      <c r="K33" s="33">
        <f>K30+K31+K32</f>
        <v>19771</v>
      </c>
      <c r="L33" s="33">
        <f>L30+L31+L32</f>
        <v>104378</v>
      </c>
      <c r="M33" s="33">
        <f>M30+M31+M32</f>
        <v>26243</v>
      </c>
      <c r="N33" s="33">
        <f t="shared" si="6"/>
        <v>37361</v>
      </c>
      <c r="O33" s="33">
        <f t="shared" si="8"/>
        <v>187753</v>
      </c>
      <c r="P33" s="34">
        <f t="shared" si="2"/>
        <v>0.1485159714410921</v>
      </c>
      <c r="Q33" s="33">
        <f t="shared" si="3"/>
        <v>85313.66315059239</v>
      </c>
      <c r="R33" s="33"/>
      <c r="S33" s="33">
        <f t="shared" si="4"/>
        <v>87370.15014342137</v>
      </c>
      <c r="T33" s="33">
        <f>T30+T31+T32</f>
        <v>37361</v>
      </c>
      <c r="U33" s="35">
        <f t="shared" si="5"/>
        <v>0.42761744072398317</v>
      </c>
      <c r="V33" s="5"/>
      <c r="W33" s="5"/>
    </row>
    <row r="34" spans="1:23" ht="12.75">
      <c r="A34" s="32">
        <v>18.1</v>
      </c>
      <c r="B34" s="32" t="s">
        <v>60</v>
      </c>
      <c r="C34" s="33">
        <v>869</v>
      </c>
      <c r="D34" s="33">
        <v>10503</v>
      </c>
      <c r="E34" s="33">
        <v>4818</v>
      </c>
      <c r="F34" s="33">
        <v>1774</v>
      </c>
      <c r="G34" s="33">
        <f t="shared" si="7"/>
        <v>17964</v>
      </c>
      <c r="H34" s="34">
        <f t="shared" si="0"/>
        <v>0.01458042324134399</v>
      </c>
      <c r="I34" s="33">
        <f t="shared" si="1"/>
        <v>8533.425988768431</v>
      </c>
      <c r="J34" s="33"/>
      <c r="K34" s="33">
        <v>919</v>
      </c>
      <c r="L34" s="33">
        <v>10644</v>
      </c>
      <c r="M34" s="33">
        <v>5000</v>
      </c>
      <c r="N34" s="33">
        <f t="shared" si="6"/>
        <v>1850</v>
      </c>
      <c r="O34" s="33">
        <f t="shared" si="8"/>
        <v>18413</v>
      </c>
      <c r="P34" s="34">
        <f t="shared" si="2"/>
        <v>0.014565011382746636</v>
      </c>
      <c r="Q34" s="33">
        <f t="shared" si="3"/>
        <v>8366.739703716361</v>
      </c>
      <c r="R34" s="33"/>
      <c r="S34" s="33">
        <f t="shared" si="4"/>
        <v>8450.082846242396</v>
      </c>
      <c r="T34" s="33">
        <v>1850</v>
      </c>
      <c r="U34" s="35">
        <f t="shared" si="5"/>
        <v>0.2189327647624973</v>
      </c>
      <c r="V34" s="5"/>
      <c r="W34" s="5"/>
    </row>
    <row r="35" spans="1:23" ht="12.75">
      <c r="A35" s="32">
        <v>18.2</v>
      </c>
      <c r="B35" s="32" t="s">
        <v>61</v>
      </c>
      <c r="C35" s="33">
        <v>137</v>
      </c>
      <c r="D35" s="33">
        <v>996</v>
      </c>
      <c r="E35" s="33">
        <v>319</v>
      </c>
      <c r="F35" s="33">
        <v>376</v>
      </c>
      <c r="G35" s="33">
        <f t="shared" si="7"/>
        <v>1828</v>
      </c>
      <c r="H35" s="34">
        <f t="shared" si="0"/>
        <v>0.0014836903632362956</v>
      </c>
      <c r="I35" s="33">
        <f t="shared" si="1"/>
        <v>868.3535241298538</v>
      </c>
      <c r="J35" s="33"/>
      <c r="K35" s="33">
        <v>154</v>
      </c>
      <c r="L35" s="33">
        <v>1105</v>
      </c>
      <c r="M35" s="33">
        <v>307</v>
      </c>
      <c r="N35" s="33">
        <f t="shared" si="6"/>
        <v>406</v>
      </c>
      <c r="O35" s="33">
        <f t="shared" si="8"/>
        <v>1972</v>
      </c>
      <c r="P35" s="34">
        <f t="shared" si="2"/>
        <v>0.001559887169216117</v>
      </c>
      <c r="Q35" s="33">
        <f t="shared" si="3"/>
        <v>896.0631453716755</v>
      </c>
      <c r="R35" s="33"/>
      <c r="S35" s="33">
        <f t="shared" si="4"/>
        <v>882.2083347507646</v>
      </c>
      <c r="T35" s="33">
        <v>406</v>
      </c>
      <c r="U35" s="35">
        <f t="shared" si="5"/>
        <v>0.4602087556956717</v>
      </c>
      <c r="V35" s="5"/>
      <c r="W35" s="5"/>
    </row>
    <row r="36" spans="1:23" ht="12.75">
      <c r="A36" s="32">
        <v>18</v>
      </c>
      <c r="B36" s="32" t="s">
        <v>119</v>
      </c>
      <c r="C36" s="33">
        <f>C34+C35</f>
        <v>1006</v>
      </c>
      <c r="D36" s="33">
        <f>D34+D35</f>
        <v>11499</v>
      </c>
      <c r="E36" s="33">
        <f>E34+E35</f>
        <v>5137</v>
      </c>
      <c r="F36" s="33">
        <f>F34+F35</f>
        <v>2150</v>
      </c>
      <c r="G36" s="33">
        <f t="shared" si="7"/>
        <v>19792</v>
      </c>
      <c r="H36" s="34">
        <f t="shared" si="0"/>
        <v>0.016064113604580287</v>
      </c>
      <c r="I36" s="33">
        <f t="shared" si="1"/>
        <v>9401.779512898285</v>
      </c>
      <c r="J36" s="33"/>
      <c r="K36" s="33">
        <f>K34+K35</f>
        <v>1073</v>
      </c>
      <c r="L36" s="33">
        <f>L34+L35</f>
        <v>11749</v>
      </c>
      <c r="M36" s="33">
        <f>M34+M35</f>
        <v>5307</v>
      </c>
      <c r="N36" s="33">
        <f t="shared" si="6"/>
        <v>2256</v>
      </c>
      <c r="O36" s="33">
        <f t="shared" si="8"/>
        <v>20385</v>
      </c>
      <c r="P36" s="34">
        <f t="shared" si="2"/>
        <v>0.016124898551962752</v>
      </c>
      <c r="Q36" s="33">
        <f t="shared" si="3"/>
        <v>9262.802849088035</v>
      </c>
      <c r="R36" s="33"/>
      <c r="S36" s="33">
        <f>(I36+Q36)/2</f>
        <v>9332.291180993161</v>
      </c>
      <c r="T36" s="33">
        <f>T34+T35</f>
        <v>2256</v>
      </c>
      <c r="U36" s="35">
        <f>T36/S36</f>
        <v>0.24174127834702988</v>
      </c>
      <c r="V36" s="5"/>
      <c r="W36" s="5"/>
    </row>
    <row r="37" spans="1:23" ht="12.75">
      <c r="A37" s="32">
        <v>19.2</v>
      </c>
      <c r="B37" s="32" t="s">
        <v>62</v>
      </c>
      <c r="C37" s="33">
        <v>31445</v>
      </c>
      <c r="D37" s="33">
        <v>75879</v>
      </c>
      <c r="E37" s="33">
        <v>17698</v>
      </c>
      <c r="F37" s="33">
        <v>96125</v>
      </c>
      <c r="G37" s="33">
        <f t="shared" si="7"/>
        <v>221147</v>
      </c>
      <c r="H37" s="34">
        <f t="shared" si="0"/>
        <v>0.17949325643250386</v>
      </c>
      <c r="I37" s="33">
        <f t="shared" si="1"/>
        <v>105051.3002192258</v>
      </c>
      <c r="J37" s="33"/>
      <c r="K37" s="33">
        <v>32461</v>
      </c>
      <c r="L37" s="33">
        <v>77267</v>
      </c>
      <c r="M37" s="33">
        <v>18104</v>
      </c>
      <c r="N37" s="33">
        <f t="shared" si="6"/>
        <v>99362</v>
      </c>
      <c r="O37" s="33">
        <f t="shared" si="8"/>
        <v>227194</v>
      </c>
      <c r="P37" s="34">
        <f t="shared" si="2"/>
        <v>0.17971450584324875</v>
      </c>
      <c r="Q37" s="33">
        <f t="shared" si="3"/>
        <v>103235.38045110165</v>
      </c>
      <c r="R37" s="33"/>
      <c r="S37" s="33">
        <f t="shared" si="4"/>
        <v>104143.34033516372</v>
      </c>
      <c r="T37" s="33">
        <v>99362</v>
      </c>
      <c r="U37" s="35">
        <f t="shared" si="5"/>
        <v>0.9540888517712609</v>
      </c>
      <c r="V37" s="5"/>
      <c r="W37" s="5"/>
    </row>
    <row r="38" spans="1:23" ht="12.75">
      <c r="A38" s="32">
        <v>19.4</v>
      </c>
      <c r="B38" s="32" t="s">
        <v>63</v>
      </c>
      <c r="C38" s="33">
        <v>8204</v>
      </c>
      <c r="D38" s="33">
        <v>20674</v>
      </c>
      <c r="E38" s="33">
        <v>3741</v>
      </c>
      <c r="F38" s="33">
        <v>16272</v>
      </c>
      <c r="G38" s="33">
        <f t="shared" si="7"/>
        <v>48891</v>
      </c>
      <c r="H38" s="34">
        <f t="shared" si="0"/>
        <v>0.03968222404211473</v>
      </c>
      <c r="I38" s="33">
        <f t="shared" si="1"/>
        <v>23224.65653623232</v>
      </c>
      <c r="J38" s="33"/>
      <c r="K38" s="33">
        <v>8360</v>
      </c>
      <c r="L38" s="33">
        <v>20310</v>
      </c>
      <c r="M38" s="33">
        <v>3671</v>
      </c>
      <c r="N38" s="33">
        <f t="shared" si="6"/>
        <v>16381</v>
      </c>
      <c r="O38" s="33">
        <f t="shared" si="8"/>
        <v>48722</v>
      </c>
      <c r="P38" s="34">
        <f t="shared" si="2"/>
        <v>0.03853997092218441</v>
      </c>
      <c r="Q38" s="33">
        <f t="shared" si="3"/>
        <v>22138.939436510536</v>
      </c>
      <c r="R38" s="33"/>
      <c r="S38" s="33">
        <f t="shared" si="4"/>
        <v>22681.797986371428</v>
      </c>
      <c r="T38" s="33">
        <v>16381</v>
      </c>
      <c r="U38" s="35">
        <f t="shared" si="5"/>
        <v>0.7222090598744719</v>
      </c>
      <c r="V38" s="5"/>
      <c r="W38" s="5"/>
    </row>
    <row r="39" spans="1:23" ht="12.75">
      <c r="A39" s="32">
        <v>21.1</v>
      </c>
      <c r="B39" s="32" t="s">
        <v>98</v>
      </c>
      <c r="C39" s="33">
        <f>'Data Page'!I13*'Leverage Factors'!C41</f>
        <v>20220.647858127963</v>
      </c>
      <c r="D39" s="33">
        <f>'Data Page'!L13*'Leverage Factors'!D41</f>
        <v>2406.993102937046</v>
      </c>
      <c r="E39" s="33">
        <f>'Data Page'!O13*'Leverage Factors'!E41</f>
        <v>1269.1946617579383</v>
      </c>
      <c r="F39" s="33">
        <f>'Data Page'!F13*'Leverage Factors'!F41</f>
        <v>61972.211350114216</v>
      </c>
      <c r="G39" s="33">
        <f t="shared" si="7"/>
        <v>85869.04697293715</v>
      </c>
      <c r="H39" s="34">
        <f t="shared" si="0"/>
        <v>0.06969533779761031</v>
      </c>
      <c r="I39" s="33">
        <f t="shared" si="1"/>
        <v>40790.31157145619</v>
      </c>
      <c r="J39" s="33"/>
      <c r="K39" s="33">
        <f>'Data Page'!I31*'Leverage Factors'!K41</f>
        <v>20321.893092983268</v>
      </c>
      <c r="L39" s="33">
        <f>'Data Page'!L31*'Leverage Factors'!L41</f>
        <v>2486.1120260087787</v>
      </c>
      <c r="M39" s="33">
        <f>'Data Page'!O31*'Leverage Factors'!M41</f>
        <v>1272.4083930595853</v>
      </c>
      <c r="N39" s="33">
        <f t="shared" si="6"/>
        <v>62318.79389828313</v>
      </c>
      <c r="O39" s="33">
        <f t="shared" si="8"/>
        <v>86399.20741033475</v>
      </c>
      <c r="P39" s="34">
        <f t="shared" si="2"/>
        <v>0.06834331392993065</v>
      </c>
      <c r="Q39" s="33">
        <f t="shared" si="3"/>
        <v>39259.20159722329</v>
      </c>
      <c r="R39" s="33"/>
      <c r="S39" s="33">
        <f>(I39+Q39)/2</f>
        <v>40024.756584339746</v>
      </c>
      <c r="T39" s="33">
        <f>'Data Page'!F31*'Leverage Factors'!T41</f>
        <v>62318.79389828313</v>
      </c>
      <c r="U39" s="35">
        <f>T39/S39</f>
        <v>1.5570061935783577</v>
      </c>
      <c r="V39" s="5"/>
      <c r="W39" s="5"/>
    </row>
    <row r="40" spans="1:23" ht="12.75">
      <c r="A40" s="32">
        <v>21.2</v>
      </c>
      <c r="B40" s="32" t="s">
        <v>99</v>
      </c>
      <c r="C40" s="33">
        <f>'Data Page'!I14*'Leverage Factors'!C41</f>
        <v>2451.3521418720356</v>
      </c>
      <c r="D40" s="33">
        <f>'Data Page'!L14*'Leverage Factors'!D41</f>
        <v>608.0068970629541</v>
      </c>
      <c r="E40" s="33">
        <f>'Data Page'!O14*'Leverage Factors'!E41</f>
        <v>686.8053382420617</v>
      </c>
      <c r="F40" s="33">
        <f>'Data Page'!F14*'Leverage Factors'!F41</f>
        <v>5263.788649885785</v>
      </c>
      <c r="G40" s="33">
        <f t="shared" si="7"/>
        <v>9009.953027062837</v>
      </c>
      <c r="H40" s="34">
        <f t="shared" si="0"/>
        <v>0.007312899605834147</v>
      </c>
      <c r="I40" s="33">
        <f t="shared" si="1"/>
        <v>4279.991500708128</v>
      </c>
      <c r="J40" s="33"/>
      <c r="K40" s="33">
        <f>'Data Page'!I32*'Leverage Factors'!K41</f>
        <v>2453.1069070167323</v>
      </c>
      <c r="L40" s="33">
        <f>'Data Page'!L32*'Leverage Factors'!L41</f>
        <v>593.8879739912213</v>
      </c>
      <c r="M40" s="33">
        <f>'Data Page'!O32*'Leverage Factors'!M41</f>
        <v>739.5916069404146</v>
      </c>
      <c r="N40" s="33">
        <f t="shared" si="6"/>
        <v>5195.206101716869</v>
      </c>
      <c r="O40" s="33">
        <f t="shared" si="8"/>
        <v>8981.792589665238</v>
      </c>
      <c r="P40" s="34">
        <f t="shared" si="2"/>
        <v>0.0071047581223018285</v>
      </c>
      <c r="Q40" s="33">
        <f t="shared" si="3"/>
        <v>4081.2643605331846</v>
      </c>
      <c r="R40" s="33"/>
      <c r="S40" s="33">
        <f>(I40+Q40)/2</f>
        <v>4180.627930620656</v>
      </c>
      <c r="T40" s="33">
        <f>'Data Page'!F32*'Leverage Factors'!T41</f>
        <v>5195.206101716869</v>
      </c>
      <c r="U40" s="35">
        <f>T40/S40</f>
        <v>1.2426855936317653</v>
      </c>
      <c r="V40" s="5"/>
      <c r="W40" s="5"/>
    </row>
    <row r="41" spans="1:23" ht="12.75">
      <c r="A41" s="32">
        <v>21</v>
      </c>
      <c r="B41" s="32" t="s">
        <v>64</v>
      </c>
      <c r="C41" s="33">
        <v>22672</v>
      </c>
      <c r="D41" s="33">
        <v>3015</v>
      </c>
      <c r="E41" s="33">
        <v>1956</v>
      </c>
      <c r="F41" s="33">
        <v>67236</v>
      </c>
      <c r="G41" s="33">
        <f t="shared" si="7"/>
        <v>94879</v>
      </c>
      <c r="H41" s="34">
        <f t="shared" si="0"/>
        <v>0.07700823740344447</v>
      </c>
      <c r="I41" s="33">
        <f t="shared" si="1"/>
        <v>45070.30307216433</v>
      </c>
      <c r="J41" s="33"/>
      <c r="K41" s="33">
        <v>22775</v>
      </c>
      <c r="L41" s="33">
        <v>3080</v>
      </c>
      <c r="M41" s="33">
        <v>2012</v>
      </c>
      <c r="N41" s="33">
        <f t="shared" si="6"/>
        <v>67514</v>
      </c>
      <c r="O41" s="33">
        <f t="shared" si="8"/>
        <v>95381</v>
      </c>
      <c r="P41" s="34">
        <f t="shared" si="2"/>
        <v>0.07544807205223249</v>
      </c>
      <c r="Q41" s="33">
        <f t="shared" si="3"/>
        <v>43340.46595775648</v>
      </c>
      <c r="R41" s="33"/>
      <c r="S41" s="33">
        <f t="shared" si="4"/>
        <v>44205.3845149604</v>
      </c>
      <c r="T41" s="33">
        <v>67514</v>
      </c>
      <c r="U41" s="35">
        <f t="shared" si="5"/>
        <v>1.52728000764593</v>
      </c>
      <c r="V41" s="5"/>
      <c r="W41" s="5"/>
    </row>
    <row r="42" spans="1:23" ht="12.75">
      <c r="A42" s="32">
        <v>22</v>
      </c>
      <c r="B42" s="32" t="s">
        <v>65</v>
      </c>
      <c r="C42" s="33">
        <v>537</v>
      </c>
      <c r="D42" s="33">
        <v>1986</v>
      </c>
      <c r="E42" s="33">
        <v>288</v>
      </c>
      <c r="F42" s="33">
        <v>1114</v>
      </c>
      <c r="G42" s="33">
        <f t="shared" si="7"/>
        <v>3925</v>
      </c>
      <c r="H42" s="34">
        <f t="shared" si="0"/>
        <v>0.003185713717561521</v>
      </c>
      <c r="I42" s="33">
        <f t="shared" si="1"/>
        <v>1864.489924622361</v>
      </c>
      <c r="J42" s="33"/>
      <c r="K42" s="33">
        <v>609</v>
      </c>
      <c r="L42" s="33">
        <v>1931</v>
      </c>
      <c r="M42" s="33">
        <v>311</v>
      </c>
      <c r="N42" s="33">
        <f t="shared" si="6"/>
        <v>1057</v>
      </c>
      <c r="O42" s="33">
        <f t="shared" si="8"/>
        <v>3908</v>
      </c>
      <c r="P42" s="34">
        <f t="shared" si="2"/>
        <v>0.0030912976963978628</v>
      </c>
      <c r="Q42" s="33">
        <f t="shared" si="3"/>
        <v>1775.7681400164847</v>
      </c>
      <c r="R42" s="33"/>
      <c r="S42" s="33">
        <f t="shared" si="4"/>
        <v>1820.129032319423</v>
      </c>
      <c r="T42" s="33">
        <v>1057</v>
      </c>
      <c r="U42" s="35">
        <f t="shared" si="5"/>
        <v>0.5807280589624165</v>
      </c>
      <c r="V42" s="5"/>
      <c r="W42" s="5"/>
    </row>
    <row r="43" spans="1:23" ht="12.75">
      <c r="A43" s="32">
        <v>23</v>
      </c>
      <c r="B43" s="32" t="s">
        <v>66</v>
      </c>
      <c r="C43" s="33">
        <v>616</v>
      </c>
      <c r="D43" s="33">
        <v>1144</v>
      </c>
      <c r="E43" s="33">
        <v>194</v>
      </c>
      <c r="F43" s="33">
        <v>1075</v>
      </c>
      <c r="G43" s="33">
        <f t="shared" si="7"/>
        <v>3029</v>
      </c>
      <c r="H43" s="34">
        <f t="shared" si="0"/>
        <v>0.00245847817846977</v>
      </c>
      <c r="I43" s="33">
        <f t="shared" si="1"/>
        <v>1438.8636896002884</v>
      </c>
      <c r="J43" s="33"/>
      <c r="K43" s="33">
        <v>643</v>
      </c>
      <c r="L43" s="33">
        <v>1193</v>
      </c>
      <c r="M43" s="33">
        <v>200</v>
      </c>
      <c r="N43" s="33">
        <f t="shared" si="6"/>
        <v>1071</v>
      </c>
      <c r="O43" s="33">
        <f t="shared" si="8"/>
        <v>3107</v>
      </c>
      <c r="P43" s="34">
        <f t="shared" si="2"/>
        <v>0.0024576924111331016</v>
      </c>
      <c r="Q43" s="33">
        <f t="shared" si="3"/>
        <v>1411.79928634371</v>
      </c>
      <c r="R43" s="33"/>
      <c r="S43" s="33">
        <f t="shared" si="4"/>
        <v>1425.3314879719992</v>
      </c>
      <c r="T43" s="33">
        <v>1071</v>
      </c>
      <c r="U43" s="35">
        <f t="shared" si="5"/>
        <v>0.7514041533761723</v>
      </c>
      <c r="V43" s="5"/>
      <c r="W43" s="5"/>
    </row>
    <row r="44" spans="1:23" ht="12.75">
      <c r="A44" s="32">
        <v>24</v>
      </c>
      <c r="B44" s="32" t="s">
        <v>67</v>
      </c>
      <c r="C44" s="33">
        <v>3124</v>
      </c>
      <c r="D44" s="33">
        <v>3064</v>
      </c>
      <c r="E44" s="33">
        <v>869</v>
      </c>
      <c r="F44" s="33">
        <v>4867</v>
      </c>
      <c r="G44" s="33">
        <f t="shared" si="7"/>
        <v>11924</v>
      </c>
      <c r="H44" s="34">
        <f t="shared" si="0"/>
        <v>0.009678076526930847</v>
      </c>
      <c r="I44" s="33">
        <f t="shared" si="1"/>
        <v>5664.249136610709</v>
      </c>
      <c r="J44" s="33"/>
      <c r="K44" s="33">
        <v>3161</v>
      </c>
      <c r="L44" s="33">
        <v>2812</v>
      </c>
      <c r="M44" s="33">
        <v>916</v>
      </c>
      <c r="N44" s="33">
        <f t="shared" si="6"/>
        <v>4817</v>
      </c>
      <c r="O44" s="33">
        <f t="shared" si="8"/>
        <v>11706</v>
      </c>
      <c r="P44" s="34">
        <f t="shared" si="2"/>
        <v>0.009259654768176404</v>
      </c>
      <c r="Q44" s="33">
        <f t="shared" si="3"/>
        <v>5319.125344686021</v>
      </c>
      <c r="R44" s="33"/>
      <c r="S44" s="33">
        <f t="shared" si="4"/>
        <v>5491.687240648365</v>
      </c>
      <c r="T44" s="33">
        <v>4817</v>
      </c>
      <c r="U44" s="35">
        <f t="shared" si="5"/>
        <v>0.8771439065840337</v>
      </c>
      <c r="V44" s="5"/>
      <c r="W44" s="5"/>
    </row>
    <row r="45" spans="1:23" ht="12.75">
      <c r="A45" s="32">
        <v>26</v>
      </c>
      <c r="B45" s="32" t="s">
        <v>68</v>
      </c>
      <c r="C45" s="33">
        <v>83</v>
      </c>
      <c r="D45" s="33">
        <v>71</v>
      </c>
      <c r="E45" s="33">
        <v>20</v>
      </c>
      <c r="F45" s="33">
        <v>164</v>
      </c>
      <c r="G45" s="33">
        <f t="shared" si="7"/>
        <v>338</v>
      </c>
      <c r="H45" s="34">
        <f t="shared" si="0"/>
        <v>0.00027433662077345073</v>
      </c>
      <c r="I45" s="33">
        <f t="shared" si="1"/>
        <v>160.55989669359442</v>
      </c>
      <c r="J45" s="33"/>
      <c r="K45" s="33">
        <v>104</v>
      </c>
      <c r="L45" s="33">
        <v>77</v>
      </c>
      <c r="M45" s="33">
        <v>22</v>
      </c>
      <c r="N45" s="33">
        <f t="shared" si="6"/>
        <v>173</v>
      </c>
      <c r="O45" s="33">
        <f t="shared" si="8"/>
        <v>376</v>
      </c>
      <c r="P45" s="34">
        <f t="shared" si="2"/>
        <v>0.00029742270569232254</v>
      </c>
      <c r="Q45" s="33">
        <f t="shared" si="3"/>
        <v>170.85179648060347</v>
      </c>
      <c r="R45" s="33"/>
      <c r="S45" s="33">
        <f t="shared" si="4"/>
        <v>165.70584658709896</v>
      </c>
      <c r="T45" s="33">
        <v>173</v>
      </c>
      <c r="U45" s="35">
        <f t="shared" si="5"/>
        <v>1.0440186846941883</v>
      </c>
      <c r="V45" s="5"/>
      <c r="W45" s="5"/>
    </row>
    <row r="46" spans="1:23" ht="12.75">
      <c r="A46" s="32">
        <v>27</v>
      </c>
      <c r="B46" s="32" t="s">
        <v>76</v>
      </c>
      <c r="C46" s="33">
        <v>845</v>
      </c>
      <c r="D46" s="33">
        <v>858</v>
      </c>
      <c r="E46" s="33">
        <v>82</v>
      </c>
      <c r="F46" s="33">
        <v>1761</v>
      </c>
      <c r="G46" s="33">
        <f t="shared" si="7"/>
        <v>3546</v>
      </c>
      <c r="H46" s="34">
        <f t="shared" si="0"/>
        <v>0.002878099577700166</v>
      </c>
      <c r="I46" s="33">
        <f t="shared" si="1"/>
        <v>1684.4538274422655</v>
      </c>
      <c r="J46" s="33"/>
      <c r="K46" s="33">
        <v>895</v>
      </c>
      <c r="L46" s="33">
        <v>882</v>
      </c>
      <c r="M46" s="33">
        <v>75</v>
      </c>
      <c r="N46" s="33">
        <f t="shared" si="6"/>
        <v>1757</v>
      </c>
      <c r="O46" s="33">
        <f t="shared" si="8"/>
        <v>3609</v>
      </c>
      <c r="P46" s="34">
        <f t="shared" si="2"/>
        <v>0.0028547833639457234</v>
      </c>
      <c r="Q46" s="33">
        <f t="shared" si="3"/>
        <v>1639.9046103683454</v>
      </c>
      <c r="R46" s="33"/>
      <c r="S46" s="33">
        <f t="shared" si="4"/>
        <v>1662.1792189053053</v>
      </c>
      <c r="T46" s="33">
        <v>1757</v>
      </c>
      <c r="U46" s="35">
        <f t="shared" si="5"/>
        <v>1.0570460633945014</v>
      </c>
      <c r="V46" s="5"/>
      <c r="W46" s="5"/>
    </row>
    <row r="47" spans="1:23" ht="12.75">
      <c r="A47" s="32">
        <v>28</v>
      </c>
      <c r="B47" s="32" t="s">
        <v>74</v>
      </c>
      <c r="C47" s="33">
        <v>879</v>
      </c>
      <c r="D47" s="33">
        <v>943</v>
      </c>
      <c r="E47" s="33">
        <v>81</v>
      </c>
      <c r="F47" s="33">
        <v>1455</v>
      </c>
      <c r="G47" s="33">
        <f t="shared" si="7"/>
        <v>3358</v>
      </c>
      <c r="H47" s="34">
        <f t="shared" si="0"/>
        <v>0.002725509977980022</v>
      </c>
      <c r="I47" s="33">
        <f t="shared" si="1"/>
        <v>1595.1483227724557</v>
      </c>
      <c r="J47" s="33"/>
      <c r="K47" s="33">
        <v>931</v>
      </c>
      <c r="L47" s="33">
        <v>599</v>
      </c>
      <c r="M47" s="33">
        <v>82</v>
      </c>
      <c r="N47" s="33">
        <f t="shared" si="6"/>
        <v>1439</v>
      </c>
      <c r="O47" s="33">
        <f t="shared" si="8"/>
        <v>3051</v>
      </c>
      <c r="P47" s="34">
        <f t="shared" si="2"/>
        <v>0.0024133954124129684</v>
      </c>
      <c r="Q47" s="33">
        <f t="shared" si="3"/>
        <v>1386.353274101918</v>
      </c>
      <c r="R47" s="33"/>
      <c r="S47" s="33">
        <f t="shared" si="4"/>
        <v>1490.7507984371869</v>
      </c>
      <c r="T47" s="33">
        <v>1439</v>
      </c>
      <c r="U47" s="35">
        <f t="shared" si="5"/>
        <v>0.9652854128997017</v>
      </c>
      <c r="V47" s="5"/>
      <c r="W47" s="5"/>
    </row>
    <row r="48" spans="1:23" ht="12.75">
      <c r="A48" s="32">
        <v>29</v>
      </c>
      <c r="B48" s="32" t="s">
        <v>69</v>
      </c>
      <c r="C48" s="33">
        <v>51</v>
      </c>
      <c r="D48" s="33">
        <v>430</v>
      </c>
      <c r="E48" s="33">
        <v>7</v>
      </c>
      <c r="F48" s="33">
        <v>97</v>
      </c>
      <c r="G48" s="33">
        <f t="shared" si="7"/>
        <v>585</v>
      </c>
      <c r="H48" s="34">
        <f t="shared" si="0"/>
        <v>0.00047481338210789544</v>
      </c>
      <c r="I48" s="33">
        <f t="shared" si="1"/>
        <v>277.89212889275956</v>
      </c>
      <c r="J48" s="33"/>
      <c r="K48" s="33">
        <v>33</v>
      </c>
      <c r="L48" s="33">
        <v>320</v>
      </c>
      <c r="M48" s="33">
        <v>6</v>
      </c>
      <c r="N48" s="33">
        <f t="shared" si="6"/>
        <v>111</v>
      </c>
      <c r="O48" s="33">
        <f t="shared" si="8"/>
        <v>470</v>
      </c>
      <c r="P48" s="34">
        <f t="shared" si="2"/>
        <v>0.0003717783821154032</v>
      </c>
      <c r="Q48" s="33">
        <f t="shared" si="3"/>
        <v>213.56474560075432</v>
      </c>
      <c r="R48" s="33"/>
      <c r="S48" s="33">
        <f t="shared" si="4"/>
        <v>245.72843724675693</v>
      </c>
      <c r="T48" s="33">
        <v>111</v>
      </c>
      <c r="U48" s="35">
        <f t="shared" si="5"/>
        <v>0.4517181700404313</v>
      </c>
      <c r="V48" s="5"/>
      <c r="W48" s="5"/>
    </row>
    <row r="49" spans="1:23" ht="12.75">
      <c r="A49" s="32">
        <v>30</v>
      </c>
      <c r="B49" s="32" t="s">
        <v>126</v>
      </c>
      <c r="C49" s="33">
        <v>4078</v>
      </c>
      <c r="D49" s="33">
        <v>253</v>
      </c>
      <c r="E49" s="33">
        <v>13</v>
      </c>
      <c r="F49" s="33">
        <v>1951</v>
      </c>
      <c r="G49" s="33">
        <f>+C49+D49+E49+F49</f>
        <v>6295</v>
      </c>
      <c r="H49" s="34">
        <f t="shared" si="0"/>
        <v>0.005109316650203764</v>
      </c>
      <c r="I49" s="33">
        <f t="shared" si="1"/>
        <v>2990.309318598156</v>
      </c>
      <c r="J49" s="33"/>
      <c r="K49" s="33">
        <v>3885</v>
      </c>
      <c r="L49" s="33">
        <v>255</v>
      </c>
      <c r="M49" s="33">
        <v>16</v>
      </c>
      <c r="N49" s="33">
        <f>T49</f>
        <v>1919</v>
      </c>
      <c r="O49" s="33">
        <f>+K49+L49+M49+N49</f>
        <v>6075</v>
      </c>
      <c r="P49" s="34">
        <f t="shared" si="2"/>
        <v>0.004805433343300158</v>
      </c>
      <c r="Q49" s="33">
        <f t="shared" si="3"/>
        <v>2760.437935158686</v>
      </c>
      <c r="R49" s="33"/>
      <c r="S49" s="33">
        <f>(I49+Q49)/2</f>
        <v>2875.373626878421</v>
      </c>
      <c r="T49" s="33">
        <v>1919</v>
      </c>
      <c r="U49" s="35">
        <f>T49/S49</f>
        <v>0.667391528551827</v>
      </c>
      <c r="V49" s="5"/>
      <c r="W49" s="5"/>
    </row>
    <row r="50" spans="1:23" ht="12.75">
      <c r="A50" s="32">
        <v>31</v>
      </c>
      <c r="B50" s="32" t="s">
        <v>70</v>
      </c>
      <c r="C50" s="33">
        <v>1479</v>
      </c>
      <c r="D50" s="33">
        <v>6529</v>
      </c>
      <c r="E50" s="33">
        <v>723</v>
      </c>
      <c r="F50" s="33">
        <v>6152</v>
      </c>
      <c r="G50" s="33">
        <f t="shared" si="7"/>
        <v>14883</v>
      </c>
      <c r="H50" s="34">
        <f t="shared" si="0"/>
        <v>0.012079739428909074</v>
      </c>
      <c r="I50" s="33">
        <f t="shared" si="1"/>
        <v>7069.860776599898</v>
      </c>
      <c r="J50" s="33"/>
      <c r="K50" s="33">
        <v>1778</v>
      </c>
      <c r="L50" s="33">
        <v>9062</v>
      </c>
      <c r="M50" s="33">
        <v>875</v>
      </c>
      <c r="N50" s="33">
        <f t="shared" si="6"/>
        <v>6961</v>
      </c>
      <c r="O50" s="33">
        <f t="shared" si="8"/>
        <v>18676</v>
      </c>
      <c r="P50" s="34">
        <f t="shared" si="2"/>
        <v>0.014773049073164403</v>
      </c>
      <c r="Q50" s="33">
        <f t="shared" si="3"/>
        <v>8486.245082637633</v>
      </c>
      <c r="R50" s="33"/>
      <c r="S50" s="33">
        <f t="shared" si="4"/>
        <v>7778.052929618765</v>
      </c>
      <c r="T50" s="33">
        <v>6961</v>
      </c>
      <c r="U50" s="35">
        <f t="shared" si="5"/>
        <v>0.8949540537957213</v>
      </c>
      <c r="V50" s="5"/>
      <c r="W50" s="5"/>
    </row>
    <row r="51" spans="1:23" ht="12.75">
      <c r="A51" s="32">
        <v>32</v>
      </c>
      <c r="B51" s="32" t="s">
        <v>71</v>
      </c>
      <c r="C51" s="33">
        <v>2140</v>
      </c>
      <c r="D51" s="33">
        <v>31025</v>
      </c>
      <c r="E51" s="33">
        <v>3410</v>
      </c>
      <c r="F51" s="33">
        <v>5918</v>
      </c>
      <c r="G51" s="33">
        <f t="shared" si="7"/>
        <v>42493</v>
      </c>
      <c r="H51" s="34">
        <f t="shared" si="0"/>
        <v>0.034489307770787694</v>
      </c>
      <c r="I51" s="33">
        <f t="shared" si="1"/>
        <v>20185.41920177783</v>
      </c>
      <c r="J51" s="33"/>
      <c r="K51" s="33">
        <v>2362</v>
      </c>
      <c r="L51" s="33">
        <v>31963</v>
      </c>
      <c r="M51" s="33">
        <v>3041</v>
      </c>
      <c r="N51" s="33">
        <f t="shared" si="6"/>
        <v>6367</v>
      </c>
      <c r="O51" s="33">
        <f t="shared" si="8"/>
        <v>43733</v>
      </c>
      <c r="P51" s="34">
        <f t="shared" si="2"/>
        <v>0.03459358294692112</v>
      </c>
      <c r="Q51" s="33">
        <f t="shared" si="3"/>
        <v>19871.972381612315</v>
      </c>
      <c r="R51" s="33"/>
      <c r="S51" s="33">
        <f t="shared" si="4"/>
        <v>20028.69579169507</v>
      </c>
      <c r="T51" s="33">
        <v>6367</v>
      </c>
      <c r="U51" s="35">
        <f t="shared" si="5"/>
        <v>0.3178938891587782</v>
      </c>
      <c r="V51" s="5"/>
      <c r="W51" s="5"/>
    </row>
    <row r="52" spans="1:23" ht="12.75">
      <c r="A52" s="32">
        <v>33</v>
      </c>
      <c r="B52" s="32" t="s">
        <v>72</v>
      </c>
      <c r="C52" s="33">
        <v>29</v>
      </c>
      <c r="D52" s="33">
        <v>602</v>
      </c>
      <c r="E52" s="33">
        <v>42</v>
      </c>
      <c r="F52" s="33">
        <v>196</v>
      </c>
      <c r="G52" s="33">
        <f t="shared" si="7"/>
        <v>869</v>
      </c>
      <c r="H52" s="34">
        <f t="shared" si="0"/>
        <v>0.0007053210753021559</v>
      </c>
      <c r="I52" s="33">
        <f t="shared" si="1"/>
        <v>412.80044445779157</v>
      </c>
      <c r="J52" s="33"/>
      <c r="K52" s="33">
        <v>27</v>
      </c>
      <c r="L52" s="33">
        <v>538</v>
      </c>
      <c r="M52" s="33">
        <v>26</v>
      </c>
      <c r="N52" s="33">
        <f t="shared" si="6"/>
        <v>183</v>
      </c>
      <c r="O52" s="33">
        <f t="shared" si="8"/>
        <v>774</v>
      </c>
      <c r="P52" s="34">
        <f t="shared" si="2"/>
        <v>0.0006122478037389831</v>
      </c>
      <c r="Q52" s="33">
        <f t="shared" si="3"/>
        <v>351.7002406276252</v>
      </c>
      <c r="R52" s="33"/>
      <c r="S52" s="33">
        <f t="shared" si="4"/>
        <v>382.2503425427084</v>
      </c>
      <c r="T52" s="33">
        <v>183</v>
      </c>
      <c r="U52" s="35">
        <f t="shared" si="5"/>
        <v>0.47874384829244104</v>
      </c>
      <c r="V52" s="5"/>
      <c r="W52" s="5"/>
    </row>
    <row r="53" spans="1:23" ht="12.75">
      <c r="A53" s="32">
        <v>34</v>
      </c>
      <c r="B53" s="32" t="s">
        <v>73</v>
      </c>
      <c r="C53" s="33">
        <v>610</v>
      </c>
      <c r="D53" s="33">
        <v>165</v>
      </c>
      <c r="E53" s="33">
        <v>21</v>
      </c>
      <c r="F53" s="33">
        <v>851</v>
      </c>
      <c r="G53" s="33">
        <f t="shared" si="7"/>
        <v>1647</v>
      </c>
      <c r="H53" s="34">
        <f t="shared" si="0"/>
        <v>0.0013367822911653057</v>
      </c>
      <c r="I53" s="33">
        <f t="shared" si="1"/>
        <v>782.3732244211539</v>
      </c>
      <c r="J53" s="33"/>
      <c r="K53" s="33">
        <v>473</v>
      </c>
      <c r="L53" s="33">
        <v>259</v>
      </c>
      <c r="M53" s="33">
        <v>28</v>
      </c>
      <c r="N53" s="33">
        <f t="shared" si="6"/>
        <v>897</v>
      </c>
      <c r="O53" s="33">
        <f t="shared" si="8"/>
        <v>1657</v>
      </c>
      <c r="P53" s="34">
        <f t="shared" si="2"/>
        <v>0.0013107165514153682</v>
      </c>
      <c r="Q53" s="33">
        <f t="shared" si="3"/>
        <v>752.9293265115955</v>
      </c>
      <c r="R53" s="33"/>
      <c r="S53" s="33">
        <f t="shared" si="4"/>
        <v>767.6512754663747</v>
      </c>
      <c r="T53" s="33">
        <v>897</v>
      </c>
      <c r="U53" s="35">
        <f t="shared" si="5"/>
        <v>1.1684993286242396</v>
      </c>
      <c r="V53" s="5"/>
      <c r="W53" s="5"/>
    </row>
    <row r="54" spans="1:23" ht="12.75">
      <c r="A54" s="32">
        <v>35</v>
      </c>
      <c r="B54" s="32" t="s">
        <v>17</v>
      </c>
      <c r="C54" s="33">
        <f>(SUM(C11:C53))-C15-C16-C22-C23-C30-C31-C32-C34-C35-C39-C40</f>
        <v>201703</v>
      </c>
      <c r="D54" s="33">
        <f aca="true" t="shared" si="9" ref="D54:I54">(SUM(D11:D53))-D15-D16-D22-D23-D30-D31-D32-D34-D35-D39-D40</f>
        <v>498196</v>
      </c>
      <c r="E54" s="33">
        <f t="shared" si="9"/>
        <v>103898</v>
      </c>
      <c r="F54" s="33">
        <f t="shared" si="9"/>
        <v>428266</v>
      </c>
      <c r="G54" s="33">
        <f t="shared" si="9"/>
        <v>1232063</v>
      </c>
      <c r="H54" s="34">
        <f t="shared" si="9"/>
        <v>1.0000000000000002</v>
      </c>
      <c r="I54" s="33">
        <f t="shared" si="9"/>
        <v>585265.9999999997</v>
      </c>
      <c r="J54" s="33"/>
      <c r="K54" s="33">
        <f>(SUM(K11:K53))-K15-K16-K22-K23-K30-K31-K32-K34-K35-K39-K40</f>
        <v>205580</v>
      </c>
      <c r="L54" s="33">
        <f>(SUM(L11:L53))-L15-L16-L22-L23-L30-L31-L32-L34-L35-L39-L40</f>
        <v>509036</v>
      </c>
      <c r="M54" s="33">
        <f>(SUM(M11:M53))-M15-M16-M22-M23-M30-M31-M32-M34-M35-M39-M40</f>
        <v>106027</v>
      </c>
      <c r="N54" s="33">
        <f>(SUM(N11:N53))-N15-N16-N22-N23-N30-N31-N32-N34-N35-N39-N40</f>
        <v>443551</v>
      </c>
      <c r="O54" s="33">
        <f>(SUM(O11:O53))-O15-O16-O22-O23-O30-O31-O32-O34-O35-O39-O40</f>
        <v>1264194</v>
      </c>
      <c r="P54" s="34">
        <f t="shared" si="2"/>
        <v>1</v>
      </c>
      <c r="Q54" s="33">
        <f t="shared" si="3"/>
        <v>574441</v>
      </c>
      <c r="R54" s="33"/>
      <c r="S54" s="33">
        <f>(SUM(S11:S53))-S15-S16-S22-S23-S30-S31-S32-S34-S35-S39-S40</f>
        <v>579853.4999999998</v>
      </c>
      <c r="T54" s="33">
        <f>(SUM(T11:T53))-T15-T16-T22-T23-T30-T31-T32-T34-T35-T39-T40</f>
        <v>443551</v>
      </c>
      <c r="U54" s="35">
        <f t="shared" si="5"/>
        <v>0.7649363158108042</v>
      </c>
      <c r="V54" s="5"/>
      <c r="W54" s="5"/>
    </row>
    <row r="55" spans="1:23" ht="12.75" customHeight="1">
      <c r="A55" s="37"/>
      <c r="B55" s="38"/>
      <c r="C55" s="38"/>
      <c r="D55" s="38"/>
      <c r="E55" s="33"/>
      <c r="F55" s="33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3"/>
      <c r="U55" s="33"/>
      <c r="V55" s="2"/>
      <c r="W55" s="2"/>
    </row>
    <row r="56" spans="1:23" ht="12.75">
      <c r="A56" s="37"/>
      <c r="B56" s="38" t="s">
        <v>36</v>
      </c>
      <c r="C56" s="38"/>
      <c r="D56" s="38"/>
      <c r="E56" s="33"/>
      <c r="F56" s="33"/>
      <c r="G56" s="38"/>
      <c r="H56" s="38"/>
      <c r="I56" s="33">
        <v>585266</v>
      </c>
      <c r="J56" s="39"/>
      <c r="K56" s="38"/>
      <c r="L56" s="38"/>
      <c r="M56" s="38"/>
      <c r="N56" s="38"/>
      <c r="O56" s="38"/>
      <c r="P56" s="38"/>
      <c r="Q56" s="33">
        <v>574441</v>
      </c>
      <c r="R56" s="39"/>
      <c r="S56" s="38"/>
      <c r="T56" s="40"/>
      <c r="U56" s="41" t="s">
        <v>79</v>
      </c>
      <c r="V56" s="7"/>
      <c r="W56" s="7"/>
    </row>
    <row r="57" spans="2:23" ht="12.75">
      <c r="B57" s="1"/>
      <c r="C57" s="1"/>
      <c r="D57" s="1"/>
      <c r="E57" s="2"/>
      <c r="F57" s="2"/>
      <c r="G57" s="1"/>
      <c r="H57" s="1"/>
      <c r="I57" s="2"/>
      <c r="J57" s="6"/>
      <c r="K57" s="1"/>
      <c r="L57" s="1"/>
      <c r="M57" s="1"/>
      <c r="N57" s="1"/>
      <c r="O57" s="1"/>
      <c r="P57" s="1"/>
      <c r="Q57" s="2"/>
      <c r="R57" s="6"/>
      <c r="S57" s="1"/>
      <c r="T57" s="7"/>
      <c r="U57" s="7"/>
      <c r="V57" s="7"/>
      <c r="W57" s="7"/>
    </row>
    <row r="58" spans="2:23" ht="15.75">
      <c r="B58" s="15"/>
      <c r="C58" s="1"/>
      <c r="D58" s="1"/>
      <c r="E58" s="2"/>
      <c r="F58" s="2"/>
      <c r="G58" s="1"/>
      <c r="H58" s="1"/>
      <c r="I58" s="2"/>
      <c r="J58" s="6"/>
      <c r="K58" s="1"/>
      <c r="L58" s="1"/>
      <c r="M58" s="1"/>
      <c r="N58" s="1"/>
      <c r="O58" s="1"/>
      <c r="P58" s="1"/>
      <c r="Q58" s="2"/>
      <c r="R58" s="6"/>
      <c r="S58" s="1"/>
      <c r="T58" s="7"/>
      <c r="U58" s="7"/>
      <c r="V58" s="7"/>
      <c r="W58" s="7"/>
    </row>
    <row r="59" spans="2:23" ht="12.75">
      <c r="B59" s="1"/>
      <c r="C59" s="1"/>
      <c r="D59" s="1"/>
      <c r="E59" s="2"/>
      <c r="F59" s="2"/>
      <c r="G59" s="1"/>
      <c r="H59" s="1"/>
      <c r="I59" s="2"/>
      <c r="J59" s="6"/>
      <c r="K59" s="1"/>
      <c r="L59" s="1"/>
      <c r="M59" s="1"/>
      <c r="N59" s="1"/>
      <c r="O59" s="1"/>
      <c r="P59" s="1"/>
      <c r="Q59" s="2"/>
      <c r="R59" s="6"/>
      <c r="S59" s="1"/>
      <c r="T59" s="7"/>
      <c r="U59" s="7"/>
      <c r="V59" s="7"/>
      <c r="W59" s="7"/>
    </row>
  </sheetData>
  <sheetProtection/>
  <mergeCells count="5">
    <mergeCell ref="A1:U1"/>
    <mergeCell ref="A2:U2"/>
    <mergeCell ref="C4:I4"/>
    <mergeCell ref="K4:Q4"/>
    <mergeCell ref="A3:U3"/>
  </mergeCells>
  <printOptions gridLines="1" horizontalCentered="1"/>
  <pageMargins left="0" right="0" top="0.5" bottom="0.5" header="0" footer="0"/>
  <pageSetup fitToHeight="1" fitToWidth="1" horizontalDpi="1200" verticalDpi="1200" orientation="landscape" scale="74" r:id="rId1"/>
  <headerFooter alignWithMargins="0">
    <oddFooter>&amp;L&amp;"Verdana,Regular"California Department of Insurance&amp;C&amp;"Verdana,Regular"September 28, 2012&amp;R&amp;"Verdana,Regular"Rate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9.28125" style="0" customWidth="1"/>
    <col min="4" max="4" width="2.7109375" style="0" customWidth="1"/>
    <col min="5" max="5" width="11.57421875" style="0" bestFit="1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5" ht="12.75">
      <c r="A1" s="19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19" t="s">
        <v>82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/>
      <c r="B5" s="19">
        <v>2010</v>
      </c>
      <c r="C5" s="19"/>
      <c r="D5" s="19"/>
      <c r="E5" s="19">
        <f>B5</f>
        <v>2010</v>
      </c>
      <c r="F5" s="19"/>
      <c r="G5" s="19"/>
      <c r="H5" s="19">
        <f>B5</f>
        <v>2010</v>
      </c>
      <c r="I5" s="19"/>
      <c r="J5" s="19"/>
      <c r="K5" s="19">
        <f>B5</f>
        <v>2010</v>
      </c>
      <c r="L5" s="19"/>
      <c r="M5" s="19"/>
      <c r="N5" s="19">
        <f>B5</f>
        <v>2010</v>
      </c>
      <c r="O5" s="19"/>
    </row>
    <row r="6" spans="1:15" ht="12.75">
      <c r="A6" s="19"/>
      <c r="B6" s="20" t="s">
        <v>83</v>
      </c>
      <c r="C6" s="20"/>
      <c r="D6" s="19"/>
      <c r="E6" s="20" t="s">
        <v>83</v>
      </c>
      <c r="F6" s="19"/>
      <c r="G6" s="19"/>
      <c r="H6" s="20" t="s">
        <v>83</v>
      </c>
      <c r="I6" s="19"/>
      <c r="J6" s="19"/>
      <c r="K6" s="20" t="s">
        <v>83</v>
      </c>
      <c r="L6" s="19"/>
      <c r="M6" s="19"/>
      <c r="N6" s="20" t="s">
        <v>83</v>
      </c>
      <c r="O6" s="19"/>
    </row>
    <row r="7" spans="1:15" ht="12.75">
      <c r="A7" s="19"/>
      <c r="B7" s="20" t="s">
        <v>84</v>
      </c>
      <c r="C7" s="20"/>
      <c r="D7" s="19"/>
      <c r="E7" s="20" t="s">
        <v>75</v>
      </c>
      <c r="F7" s="19"/>
      <c r="G7" s="19"/>
      <c r="H7" s="20" t="s">
        <v>85</v>
      </c>
      <c r="I7" s="19"/>
      <c r="J7" s="19"/>
      <c r="K7" s="20" t="s">
        <v>31</v>
      </c>
      <c r="L7" s="19"/>
      <c r="M7" s="19"/>
      <c r="N7" s="20" t="s">
        <v>86</v>
      </c>
      <c r="O7" s="19"/>
    </row>
    <row r="8" spans="1:15" ht="12.75">
      <c r="A8" s="19" t="s">
        <v>87</v>
      </c>
      <c r="B8" s="20" t="s">
        <v>88</v>
      </c>
      <c r="C8" s="20" t="s">
        <v>89</v>
      </c>
      <c r="D8" s="19"/>
      <c r="E8" s="20" t="s">
        <v>88</v>
      </c>
      <c r="F8" s="20" t="s">
        <v>89</v>
      </c>
      <c r="G8" s="19"/>
      <c r="H8" s="20" t="s">
        <v>88</v>
      </c>
      <c r="I8" s="20" t="s">
        <v>89</v>
      </c>
      <c r="J8" s="19"/>
      <c r="K8" s="20" t="s">
        <v>23</v>
      </c>
      <c r="L8" s="20" t="s">
        <v>89</v>
      </c>
      <c r="M8" s="19"/>
      <c r="N8" s="20" t="s">
        <v>23</v>
      </c>
      <c r="O8" s="20" t="s">
        <v>89</v>
      </c>
    </row>
    <row r="9" spans="1:15" ht="12.75">
      <c r="A9" s="19" t="s">
        <v>90</v>
      </c>
      <c r="B9" s="21">
        <v>21556564</v>
      </c>
      <c r="C9" s="22">
        <f>B9/B11</f>
        <v>0.6506063223058507</v>
      </c>
      <c r="D9" s="19"/>
      <c r="E9" s="21">
        <v>21673735</v>
      </c>
      <c r="F9" s="22">
        <f>E9/E11</f>
        <v>0.6486125002270651</v>
      </c>
      <c r="G9" s="19"/>
      <c r="H9" s="21">
        <v>10355688</v>
      </c>
      <c r="I9" s="22">
        <f>H9/H11</f>
        <v>0.6446777373296091</v>
      </c>
      <c r="J9" s="19"/>
      <c r="K9" s="21">
        <v>8480127</v>
      </c>
      <c r="L9" s="22">
        <f>K9/K11</f>
        <v>0.2895121690589186</v>
      </c>
      <c r="M9" s="19"/>
      <c r="N9" s="21">
        <v>1362925</v>
      </c>
      <c r="O9" s="22">
        <f>N9/N11</f>
        <v>0.14648877815939565</v>
      </c>
    </row>
    <row r="10" spans="1:15" ht="12.75">
      <c r="A10" s="19" t="s">
        <v>91</v>
      </c>
      <c r="B10" s="21">
        <v>11576474</v>
      </c>
      <c r="C10" s="22">
        <f>B10/B11</f>
        <v>0.34939367769414925</v>
      </c>
      <c r="D10" s="19"/>
      <c r="E10" s="21">
        <v>11741802</v>
      </c>
      <c r="F10" s="22">
        <f>E10/E11</f>
        <v>0.351387499772935</v>
      </c>
      <c r="G10" s="19"/>
      <c r="H10" s="21">
        <v>5707668</v>
      </c>
      <c r="I10" s="22">
        <f>H10/H11</f>
        <v>0.3553222626703909</v>
      </c>
      <c r="J10" s="19"/>
      <c r="K10" s="21">
        <v>20810963</v>
      </c>
      <c r="L10" s="22">
        <f>K10/K11</f>
        <v>0.7104878309410814</v>
      </c>
      <c r="M10" s="19"/>
      <c r="N10" s="21">
        <v>7941030</v>
      </c>
      <c r="O10" s="22">
        <f>N10/N11</f>
        <v>0.8535112218406044</v>
      </c>
    </row>
    <row r="11" spans="1:15" ht="12.75">
      <c r="A11" s="19" t="s">
        <v>92</v>
      </c>
      <c r="B11" s="21">
        <f>B9+B10</f>
        <v>33133038</v>
      </c>
      <c r="C11" s="22">
        <f>C9+C10</f>
        <v>1</v>
      </c>
      <c r="D11" s="19"/>
      <c r="E11" s="21">
        <f>E9+E10</f>
        <v>33415537</v>
      </c>
      <c r="F11" s="22">
        <f>F9+F10</f>
        <v>1</v>
      </c>
      <c r="G11" s="19"/>
      <c r="H11" s="21">
        <f>H9+H10</f>
        <v>16063356</v>
      </c>
      <c r="I11" s="22">
        <f>I9+I10</f>
        <v>1</v>
      </c>
      <c r="J11" s="19"/>
      <c r="K11" s="21">
        <f>K9+K10</f>
        <v>29291090</v>
      </c>
      <c r="L11" s="22">
        <f>L9+L10</f>
        <v>1</v>
      </c>
      <c r="M11" s="19"/>
      <c r="N11" s="21">
        <f>N9+N10</f>
        <v>9303955</v>
      </c>
      <c r="O11" s="22">
        <f>O9+O10</f>
        <v>1</v>
      </c>
    </row>
    <row r="13" spans="1:15" ht="12.75">
      <c r="A13" s="19" t="s">
        <v>94</v>
      </c>
      <c r="B13" s="21">
        <v>65380659</v>
      </c>
      <c r="C13" s="22">
        <f>B13/B15</f>
        <v>0.9238848897379651</v>
      </c>
      <c r="D13" s="19"/>
      <c r="E13" s="21">
        <v>65299023</v>
      </c>
      <c r="F13" s="22">
        <f>E13/E15</f>
        <v>0.9217117518905678</v>
      </c>
      <c r="G13" s="19"/>
      <c r="H13" s="21">
        <v>20331172</v>
      </c>
      <c r="I13" s="22">
        <f>H13/H15</f>
        <v>0.8918775519640069</v>
      </c>
      <c r="J13" s="19"/>
      <c r="K13" s="21">
        <v>2552417</v>
      </c>
      <c r="L13" s="22">
        <f>K13/K15</f>
        <v>0.7983393376242275</v>
      </c>
      <c r="M13" s="19"/>
      <c r="N13" s="21">
        <v>207270</v>
      </c>
      <c r="O13" s="22">
        <f>N13/N15</f>
        <v>0.6488725264611137</v>
      </c>
    </row>
    <row r="14" spans="1:15" ht="12.75">
      <c r="A14" s="19" t="s">
        <v>95</v>
      </c>
      <c r="B14" s="21">
        <v>5386446</v>
      </c>
      <c r="C14" s="22">
        <f>B14/B15</f>
        <v>0.07611511026203488</v>
      </c>
      <c r="D14" s="19"/>
      <c r="E14" s="21">
        <v>5546361</v>
      </c>
      <c r="F14" s="22">
        <f>E14/E15</f>
        <v>0.07828824810943223</v>
      </c>
      <c r="G14" s="19"/>
      <c r="H14" s="21">
        <v>2464751</v>
      </c>
      <c r="I14" s="22">
        <f>H14/H15</f>
        <v>0.10812244803599311</v>
      </c>
      <c r="J14" s="19"/>
      <c r="K14" s="21">
        <v>644741</v>
      </c>
      <c r="L14" s="22">
        <f>K14/K15</f>
        <v>0.2016606623757725</v>
      </c>
      <c r="M14" s="19"/>
      <c r="N14" s="21">
        <v>112161</v>
      </c>
      <c r="O14" s="22">
        <f>N14/N15</f>
        <v>0.35112747353888635</v>
      </c>
    </row>
    <row r="15" spans="1:15" ht="12.75">
      <c r="A15" s="19" t="s">
        <v>93</v>
      </c>
      <c r="B15" s="21">
        <f>B13+B14</f>
        <v>70767105</v>
      </c>
      <c r="C15" s="22">
        <f>C13+C14</f>
        <v>1</v>
      </c>
      <c r="D15" s="19"/>
      <c r="E15" s="21">
        <f>E13+E14</f>
        <v>70845384</v>
      </c>
      <c r="F15" s="22">
        <f>F13+F14</f>
        <v>1</v>
      </c>
      <c r="G15" s="19"/>
      <c r="H15" s="21">
        <f>H13+H14</f>
        <v>22795923</v>
      </c>
      <c r="I15" s="22">
        <f>I13+I14</f>
        <v>1</v>
      </c>
      <c r="J15" s="19"/>
      <c r="K15" s="21">
        <f>K13+K14</f>
        <v>3197158</v>
      </c>
      <c r="L15" s="22">
        <f>L13+L14</f>
        <v>1</v>
      </c>
      <c r="M15" s="19"/>
      <c r="N15" s="21">
        <f>N13+N14</f>
        <v>319431</v>
      </c>
      <c r="O15" s="22">
        <f>O13+O14</f>
        <v>1</v>
      </c>
    </row>
    <row r="16" spans="1:15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 t="s">
        <v>80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 t="s">
        <v>81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9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>
        <v>2011</v>
      </c>
      <c r="C23" s="19"/>
      <c r="D23" s="19"/>
      <c r="E23" s="19">
        <f>B23</f>
        <v>2011</v>
      </c>
      <c r="F23" s="19"/>
      <c r="G23" s="19"/>
      <c r="H23" s="19">
        <f>B23</f>
        <v>2011</v>
      </c>
      <c r="I23" s="19"/>
      <c r="J23" s="19"/>
      <c r="K23" s="19">
        <f>B23</f>
        <v>2011</v>
      </c>
      <c r="L23" s="19"/>
      <c r="M23" s="19"/>
      <c r="N23" s="19">
        <f>B23</f>
        <v>2011</v>
      </c>
      <c r="O23" s="19"/>
    </row>
    <row r="24" spans="1:15" ht="12.75">
      <c r="A24" s="19"/>
      <c r="B24" s="20" t="s">
        <v>83</v>
      </c>
      <c r="C24" s="20"/>
      <c r="D24" s="19"/>
      <c r="E24" s="20" t="s">
        <v>83</v>
      </c>
      <c r="F24" s="19"/>
      <c r="G24" s="19"/>
      <c r="H24" s="20" t="s">
        <v>83</v>
      </c>
      <c r="I24" s="19"/>
      <c r="J24" s="19"/>
      <c r="K24" s="20" t="s">
        <v>83</v>
      </c>
      <c r="L24" s="19"/>
      <c r="M24" s="19"/>
      <c r="N24" s="20" t="s">
        <v>83</v>
      </c>
      <c r="O24" s="19"/>
    </row>
    <row r="25" spans="1:15" ht="12.75">
      <c r="A25" s="19"/>
      <c r="B25" s="20" t="s">
        <v>84</v>
      </c>
      <c r="C25" s="20"/>
      <c r="D25" s="19"/>
      <c r="E25" s="20" t="s">
        <v>75</v>
      </c>
      <c r="F25" s="19"/>
      <c r="G25" s="19"/>
      <c r="H25" s="20" t="s">
        <v>85</v>
      </c>
      <c r="I25" s="19"/>
      <c r="J25" s="19"/>
      <c r="K25" s="20" t="s">
        <v>31</v>
      </c>
      <c r="L25" s="19"/>
      <c r="M25" s="19"/>
      <c r="N25" s="20" t="s">
        <v>86</v>
      </c>
      <c r="O25" s="19"/>
    </row>
    <row r="26" spans="1:15" ht="12.75">
      <c r="A26" s="19" t="s">
        <v>87</v>
      </c>
      <c r="B26" s="20" t="s">
        <v>88</v>
      </c>
      <c r="C26" s="20" t="s">
        <v>89</v>
      </c>
      <c r="D26" s="19"/>
      <c r="E26" s="20" t="s">
        <v>88</v>
      </c>
      <c r="F26" s="20" t="s">
        <v>89</v>
      </c>
      <c r="G26" s="19"/>
      <c r="H26" s="20" t="s">
        <v>88</v>
      </c>
      <c r="I26" s="20" t="s">
        <v>89</v>
      </c>
      <c r="J26" s="19"/>
      <c r="K26" s="20" t="s">
        <v>23</v>
      </c>
      <c r="L26" s="20" t="s">
        <v>89</v>
      </c>
      <c r="M26" s="19"/>
      <c r="N26" s="20" t="s">
        <v>23</v>
      </c>
      <c r="O26" s="20" t="s">
        <v>89</v>
      </c>
    </row>
    <row r="27" spans="1:15" ht="12.75">
      <c r="A27" s="19" t="s">
        <v>90</v>
      </c>
      <c r="B27" s="21">
        <v>21896583</v>
      </c>
      <c r="C27" s="22">
        <f>B27/B29</f>
        <v>0.6455749003057643</v>
      </c>
      <c r="D27" s="19"/>
      <c r="E27" s="21">
        <v>21676629</v>
      </c>
      <c r="F27" s="22">
        <f>E27/E29</f>
        <v>0.6442278343879647</v>
      </c>
      <c r="G27" s="19"/>
      <c r="H27" s="21">
        <v>10568949</v>
      </c>
      <c r="I27" s="22">
        <f>H27/H29</f>
        <v>0.6466983835338257</v>
      </c>
      <c r="J27" s="19"/>
      <c r="K27" s="21">
        <v>9282786</v>
      </c>
      <c r="L27" s="22">
        <f>K27/K29</f>
        <v>0.3101323714096999</v>
      </c>
      <c r="M27" s="19"/>
      <c r="N27" s="21">
        <v>1296029</v>
      </c>
      <c r="O27" s="22">
        <f>N27/N29</f>
        <v>0.14117792257631742</v>
      </c>
    </row>
    <row r="28" spans="1:15" ht="12.75">
      <c r="A28" s="19" t="s">
        <v>91</v>
      </c>
      <c r="B28" s="21">
        <v>12021376</v>
      </c>
      <c r="C28" s="22">
        <f>B28/B29</f>
        <v>0.35442509969423575</v>
      </c>
      <c r="D28" s="19"/>
      <c r="E28" s="21">
        <v>11970829</v>
      </c>
      <c r="F28" s="22">
        <f>E28/E29</f>
        <v>0.35577216561203523</v>
      </c>
      <c r="G28" s="19"/>
      <c r="H28" s="21">
        <v>5773985</v>
      </c>
      <c r="I28" s="22">
        <f>H28/H29</f>
        <v>0.3533016164661743</v>
      </c>
      <c r="J28" s="19"/>
      <c r="K28" s="21">
        <v>20648904</v>
      </c>
      <c r="L28" s="22">
        <f>K28/K29</f>
        <v>0.6898676285903002</v>
      </c>
      <c r="M28" s="19"/>
      <c r="N28" s="21">
        <v>7884082</v>
      </c>
      <c r="O28" s="22">
        <f>N28/N29</f>
        <v>0.8588220774236826</v>
      </c>
    </row>
    <row r="29" spans="1:15" ht="12.75">
      <c r="A29" s="19" t="s">
        <v>92</v>
      </c>
      <c r="B29" s="21">
        <f>B27+B28</f>
        <v>33917959</v>
      </c>
      <c r="C29" s="22">
        <f>C27+C28</f>
        <v>1</v>
      </c>
      <c r="D29" s="19"/>
      <c r="E29" s="21">
        <f>E27+E28</f>
        <v>33647458</v>
      </c>
      <c r="F29" s="22">
        <f>F27+F28</f>
        <v>1</v>
      </c>
      <c r="G29" s="19"/>
      <c r="H29" s="21">
        <f>H27+H28</f>
        <v>16342934</v>
      </c>
      <c r="I29" s="22">
        <f>I27+I28</f>
        <v>1</v>
      </c>
      <c r="J29" s="19"/>
      <c r="K29" s="21">
        <f>K27+K28</f>
        <v>29931690</v>
      </c>
      <c r="L29" s="22">
        <f>L27+L28</f>
        <v>1</v>
      </c>
      <c r="M29" s="19"/>
      <c r="N29" s="21">
        <f>N27+N28</f>
        <v>9180111</v>
      </c>
      <c r="O29" s="22">
        <f>O27+O28</f>
        <v>1</v>
      </c>
    </row>
    <row r="31" spans="1:15" ht="12.75">
      <c r="A31" s="19" t="s">
        <v>94</v>
      </c>
      <c r="B31" s="21">
        <v>65513387</v>
      </c>
      <c r="C31" s="22">
        <f>B31/B33</f>
        <v>0.9230872099007433</v>
      </c>
      <c r="D31" s="19"/>
      <c r="E31" s="21">
        <v>65307649</v>
      </c>
      <c r="F31" s="22">
        <f>E31/E33</f>
        <v>0.9230499436899477</v>
      </c>
      <c r="G31" s="19"/>
      <c r="H31" s="21">
        <v>20567759</v>
      </c>
      <c r="I31" s="22">
        <f>H31/H33</f>
        <v>0.892289488166115</v>
      </c>
      <c r="J31" s="19"/>
      <c r="K31" s="21">
        <v>2618847</v>
      </c>
      <c r="L31" s="22">
        <f>K31/K33</f>
        <v>0.8071792292236295</v>
      </c>
      <c r="M31" s="19"/>
      <c r="N31" s="21">
        <v>197475</v>
      </c>
      <c r="O31" s="22">
        <f>N31/N33</f>
        <v>0.6324097381011855</v>
      </c>
    </row>
    <row r="32" spans="1:15" ht="12.75">
      <c r="A32" s="19" t="s">
        <v>95</v>
      </c>
      <c r="B32" s="21">
        <v>5458658</v>
      </c>
      <c r="C32" s="22">
        <f>B32/B33</f>
        <v>0.07691279009925668</v>
      </c>
      <c r="D32" s="19"/>
      <c r="E32" s="21">
        <v>5444372</v>
      </c>
      <c r="F32" s="22">
        <f>E32/E33</f>
        <v>0.07695005631005226</v>
      </c>
      <c r="G32" s="19"/>
      <c r="H32" s="21">
        <v>2482786</v>
      </c>
      <c r="I32" s="22">
        <f>H32/H33</f>
        <v>0.10771051183388505</v>
      </c>
      <c r="J32" s="19"/>
      <c r="K32" s="21">
        <v>625596</v>
      </c>
      <c r="L32" s="22">
        <f>K32/K33</f>
        <v>0.19282077077637055</v>
      </c>
      <c r="M32" s="19"/>
      <c r="N32" s="21">
        <v>114783</v>
      </c>
      <c r="O32" s="22">
        <f>N32/N33</f>
        <v>0.36759026189881444</v>
      </c>
    </row>
    <row r="33" spans="1:15" ht="12.75">
      <c r="A33" s="19" t="s">
        <v>93</v>
      </c>
      <c r="B33" s="21">
        <f>B31+B32</f>
        <v>70972045</v>
      </c>
      <c r="C33" s="22">
        <f>C31+C32</f>
        <v>1</v>
      </c>
      <c r="D33" s="19"/>
      <c r="E33" s="21">
        <f>E31+E32</f>
        <v>70752021</v>
      </c>
      <c r="F33" s="22">
        <f>F31+F32</f>
        <v>1</v>
      </c>
      <c r="G33" s="19"/>
      <c r="H33" s="21">
        <f>H31+H32</f>
        <v>23050545</v>
      </c>
      <c r="I33" s="22">
        <f>I31+I32</f>
        <v>1</v>
      </c>
      <c r="J33" s="19"/>
      <c r="K33" s="21">
        <f>K31+K32</f>
        <v>3244443</v>
      </c>
      <c r="L33" s="22">
        <f>L31+L32</f>
        <v>1</v>
      </c>
      <c r="M33" s="19"/>
      <c r="N33" s="21">
        <f>N31+N32</f>
        <v>312258</v>
      </c>
      <c r="O33" s="22">
        <f>O31+O32</f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&amp;L&amp;"Verdana,Regular"California Department of Insurance&amp;C&amp;"Verdana,Regular"September 28, 2012&amp;R&amp;"Verdana,Regular"Rate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46" t="s">
        <v>109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7" t="s">
        <v>131</v>
      </c>
      <c r="B2" s="47"/>
      <c r="C2" s="47"/>
      <c r="D2" s="47"/>
      <c r="E2" s="47"/>
      <c r="F2" s="47"/>
      <c r="G2" s="47"/>
      <c r="H2" s="47"/>
      <c r="I2" s="47"/>
    </row>
    <row r="4" spans="1:9" ht="12.75">
      <c r="A4" s="24" t="s">
        <v>115</v>
      </c>
      <c r="C4" s="24" t="s">
        <v>116</v>
      </c>
      <c r="D4" s="23"/>
      <c r="E4" s="20" t="s">
        <v>103</v>
      </c>
      <c r="F4" s="20"/>
      <c r="G4" s="20" t="s">
        <v>104</v>
      </c>
      <c r="H4" s="20"/>
      <c r="I4" s="20" t="s">
        <v>105</v>
      </c>
    </row>
    <row r="5" spans="1:9" ht="12.75">
      <c r="A5" s="24"/>
      <c r="C5" s="24"/>
      <c r="D5" s="23"/>
      <c r="E5" s="20" t="s">
        <v>100</v>
      </c>
      <c r="F5" s="20"/>
      <c r="G5" s="20" t="s">
        <v>100</v>
      </c>
      <c r="H5" s="20"/>
      <c r="I5" s="20"/>
    </row>
    <row r="6" spans="1:9" ht="12.75">
      <c r="A6" s="24"/>
      <c r="C6" s="24" t="s">
        <v>87</v>
      </c>
      <c r="D6" s="23"/>
      <c r="E6" s="20" t="s">
        <v>101</v>
      </c>
      <c r="F6" s="20"/>
      <c r="G6" s="20" t="s">
        <v>101</v>
      </c>
      <c r="H6" s="20"/>
      <c r="I6" s="20"/>
    </row>
    <row r="7" spans="1:9" ht="12.75">
      <c r="A7" s="24" t="s">
        <v>87</v>
      </c>
      <c r="C7" s="24" t="s">
        <v>107</v>
      </c>
      <c r="D7" s="23"/>
      <c r="E7" s="20" t="s">
        <v>110</v>
      </c>
      <c r="F7" s="20"/>
      <c r="G7" s="20" t="s">
        <v>110</v>
      </c>
      <c r="H7" s="20"/>
      <c r="I7" s="20" t="s">
        <v>102</v>
      </c>
    </row>
    <row r="8" spans="1:9" ht="12.75">
      <c r="A8" s="25" t="s">
        <v>113</v>
      </c>
      <c r="C8" s="25" t="s">
        <v>108</v>
      </c>
      <c r="D8" s="23"/>
      <c r="E8" s="31">
        <v>2011</v>
      </c>
      <c r="F8" s="20"/>
      <c r="G8" s="31">
        <v>2010</v>
      </c>
      <c r="H8" s="20"/>
      <c r="I8" s="26" t="s">
        <v>106</v>
      </c>
    </row>
    <row r="9" spans="1:9" ht="12.75">
      <c r="A9" s="24">
        <v>1</v>
      </c>
      <c r="C9" s="24" t="s">
        <v>43</v>
      </c>
      <c r="D9" s="23"/>
      <c r="E9" s="27">
        <f>'Leverage Factors'!U11</f>
        <v>1.113346015049933</v>
      </c>
      <c r="F9" s="27"/>
      <c r="G9" s="27">
        <v>1.1279682274059684</v>
      </c>
      <c r="H9" s="27"/>
      <c r="I9" s="27">
        <f>E9-G9</f>
        <v>-0.014622212356035336</v>
      </c>
    </row>
    <row r="10" spans="1:9" ht="12.75">
      <c r="A10" s="24">
        <v>2</v>
      </c>
      <c r="C10" s="24" t="s">
        <v>44</v>
      </c>
      <c r="D10" s="23"/>
      <c r="E10" s="27">
        <f>'Leverage Factors'!U12</f>
        <v>1.2411003755324452</v>
      </c>
      <c r="F10" s="27"/>
      <c r="G10" s="27">
        <v>1.1952839106595283</v>
      </c>
      <c r="H10" s="27"/>
      <c r="I10" s="27">
        <f aca="true" t="shared" si="0" ref="I10:I54">E10-G10</f>
        <v>0.04581646487291691</v>
      </c>
    </row>
    <row r="11" spans="1:9" ht="12.75">
      <c r="A11" s="24">
        <v>3</v>
      </c>
      <c r="C11" s="24" t="s">
        <v>45</v>
      </c>
      <c r="D11" s="23"/>
      <c r="E11" s="27">
        <f>'Leverage Factors'!U13</f>
        <v>1.1840435376101037</v>
      </c>
      <c r="F11" s="27"/>
      <c r="G11" s="27">
        <v>1.1882307036084072</v>
      </c>
      <c r="H11" s="27"/>
      <c r="I11" s="27">
        <f t="shared" si="0"/>
        <v>-0.004187165998303488</v>
      </c>
    </row>
    <row r="12" spans="1:9" ht="12.75">
      <c r="A12" s="24">
        <v>4</v>
      </c>
      <c r="C12" s="24" t="s">
        <v>46</v>
      </c>
      <c r="D12" s="23"/>
      <c r="E12" s="27">
        <f>'Leverage Factors'!U14</f>
        <v>1.1496451436331765</v>
      </c>
      <c r="F12" s="27"/>
      <c r="G12" s="27">
        <v>1.1752639163346372</v>
      </c>
      <c r="H12" s="27"/>
      <c r="I12" s="27">
        <f t="shared" si="0"/>
        <v>-0.025618772701460735</v>
      </c>
    </row>
    <row r="13" spans="1:9" ht="12.75">
      <c r="A13" s="24">
        <v>5.1</v>
      </c>
      <c r="C13" s="24" t="s">
        <v>96</v>
      </c>
      <c r="D13" s="23"/>
      <c r="E13" s="27">
        <f>'Leverage Factors'!U15</f>
        <v>1.0753278498741667</v>
      </c>
      <c r="F13" s="27"/>
      <c r="G13" s="27">
        <v>1.0951724495562256</v>
      </c>
      <c r="H13" s="27"/>
      <c r="I13" s="27">
        <f t="shared" si="0"/>
        <v>-0.019844599682058872</v>
      </c>
    </row>
    <row r="14" spans="1:9" ht="12.75">
      <c r="A14" s="24">
        <v>5.2</v>
      </c>
      <c r="C14" s="24" t="s">
        <v>97</v>
      </c>
      <c r="D14" s="23"/>
      <c r="E14" s="27">
        <f>'Leverage Factors'!U16</f>
        <v>0.5220691617127566</v>
      </c>
      <c r="F14" s="27"/>
      <c r="G14" s="27">
        <v>0.5073432881842587</v>
      </c>
      <c r="H14" s="27"/>
      <c r="I14" s="27">
        <f t="shared" si="0"/>
        <v>0.014725873528497968</v>
      </c>
    </row>
    <row r="15" spans="1:9" ht="12.75">
      <c r="A15" s="24">
        <v>5</v>
      </c>
      <c r="C15" s="24" t="s">
        <v>35</v>
      </c>
      <c r="D15" s="23"/>
      <c r="E15" s="27">
        <f>'Leverage Factors'!U17</f>
        <v>0.7809055607752747</v>
      </c>
      <c r="F15" s="27"/>
      <c r="G15" s="27">
        <v>0.7783010033985777</v>
      </c>
      <c r="H15" s="27"/>
      <c r="I15" s="27">
        <f t="shared" si="0"/>
        <v>0.0026045573766970698</v>
      </c>
    </row>
    <row r="16" spans="1:9" ht="12.75">
      <c r="A16" s="24">
        <v>6</v>
      </c>
      <c r="C16" s="24" t="s">
        <v>47</v>
      </c>
      <c r="D16" s="23"/>
      <c r="E16" s="27">
        <f>'Leverage Factors'!U18</f>
        <v>0.41403665929906475</v>
      </c>
      <c r="F16" s="27"/>
      <c r="G16" s="27">
        <v>0.4142713400849834</v>
      </c>
      <c r="H16" s="27"/>
      <c r="I16" s="27">
        <f t="shared" si="0"/>
        <v>-0.0002346807859186506</v>
      </c>
    </row>
    <row r="17" spans="1:9" ht="12.75">
      <c r="A17" s="24">
        <v>8</v>
      </c>
      <c r="C17" s="24" t="s">
        <v>48</v>
      </c>
      <c r="D17" s="23"/>
      <c r="E17" s="27">
        <f>'Leverage Factors'!U19</f>
        <v>0.8118535414972763</v>
      </c>
      <c r="F17" s="27"/>
      <c r="G17" s="27">
        <v>0.7999863898634167</v>
      </c>
      <c r="H17" s="27"/>
      <c r="I17" s="27">
        <f t="shared" si="0"/>
        <v>0.01186715163385954</v>
      </c>
    </row>
    <row r="18" spans="1:9" ht="12.75">
      <c r="A18" s="24">
        <v>9</v>
      </c>
      <c r="C18" s="24" t="s">
        <v>49</v>
      </c>
      <c r="D18" s="23"/>
      <c r="E18" s="27">
        <f>'Leverage Factors'!U20</f>
        <v>1.1716763368930956</v>
      </c>
      <c r="F18" s="27"/>
      <c r="G18" s="27">
        <v>1.1764184231988621</v>
      </c>
      <c r="H18" s="27"/>
      <c r="I18" s="27">
        <f t="shared" si="0"/>
        <v>-0.004742086305766557</v>
      </c>
    </row>
    <row r="19" spans="1:9" ht="12.75">
      <c r="A19" s="24">
        <v>10</v>
      </c>
      <c r="C19" s="24" t="s">
        <v>50</v>
      </c>
      <c r="D19" s="23"/>
      <c r="E19" s="27">
        <f>'Leverage Factors'!U21</f>
        <v>0.22863649913844236</v>
      </c>
      <c r="F19" s="27"/>
      <c r="G19" s="27">
        <v>0.2858143926802762</v>
      </c>
      <c r="H19" s="27"/>
      <c r="I19" s="27">
        <f t="shared" si="0"/>
        <v>-0.057177893541833835</v>
      </c>
    </row>
    <row r="20" spans="1:9" ht="12.75">
      <c r="A20" s="24">
        <v>11.1</v>
      </c>
      <c r="C20" s="24" t="s">
        <v>51</v>
      </c>
      <c r="D20" s="23"/>
      <c r="E20" s="27">
        <f>'Leverage Factors'!U22</f>
        <v>0.3278100827635303</v>
      </c>
      <c r="F20" s="27"/>
      <c r="G20" s="27">
        <v>0.3310829984742569</v>
      </c>
      <c r="H20" s="27"/>
      <c r="I20" s="27">
        <f t="shared" si="0"/>
        <v>-0.003272915710726576</v>
      </c>
    </row>
    <row r="21" spans="1:9" ht="12.75">
      <c r="A21" s="24">
        <v>11.2</v>
      </c>
      <c r="C21" s="24" t="s">
        <v>52</v>
      </c>
      <c r="D21" s="23"/>
      <c r="E21" s="27">
        <f>'Leverage Factors'!U23</f>
        <v>0.5187821870360806</v>
      </c>
      <c r="F21" s="27"/>
      <c r="G21" s="27">
        <v>0.5215752782331778</v>
      </c>
      <c r="H21" s="27"/>
      <c r="I21" s="27">
        <f t="shared" si="0"/>
        <v>-0.0027930911970972527</v>
      </c>
    </row>
    <row r="22" spans="1:9" ht="12.75">
      <c r="A22" s="24">
        <v>11</v>
      </c>
      <c r="C22" s="24" t="s">
        <v>117</v>
      </c>
      <c r="D22" s="23"/>
      <c r="E22" s="27">
        <f>'Leverage Factors'!U24</f>
        <v>0.45301890280557144</v>
      </c>
      <c r="F22" s="27"/>
      <c r="G22" s="27">
        <v>0.4558384752439539</v>
      </c>
      <c r="H22" s="27"/>
      <c r="I22" s="27">
        <f>E22-G22</f>
        <v>-0.002819572438382434</v>
      </c>
    </row>
    <row r="23" spans="1:9" ht="12.75">
      <c r="A23" s="24">
        <v>12</v>
      </c>
      <c r="C23" s="24" t="s">
        <v>53</v>
      </c>
      <c r="D23" s="23"/>
      <c r="E23" s="27">
        <f>'Leverage Factors'!U25</f>
        <v>1</v>
      </c>
      <c r="F23" s="27"/>
      <c r="G23" s="27">
        <v>1</v>
      </c>
      <c r="H23" s="27"/>
      <c r="I23" s="27">
        <f t="shared" si="0"/>
        <v>0</v>
      </c>
    </row>
    <row r="24" spans="1:9" ht="12.75">
      <c r="A24" s="24">
        <v>13</v>
      </c>
      <c r="C24" s="24" t="s">
        <v>54</v>
      </c>
      <c r="D24" s="23"/>
      <c r="E24" s="27">
        <f>'Leverage Factors'!U26</f>
        <v>1.1244708637935954</v>
      </c>
      <c r="F24" s="27"/>
      <c r="G24" s="27">
        <v>1.1143784288376202</v>
      </c>
      <c r="H24" s="27"/>
      <c r="I24" s="27">
        <f t="shared" si="0"/>
        <v>0.010092434955975227</v>
      </c>
    </row>
    <row r="25" spans="1:9" ht="12.75">
      <c r="A25" s="24">
        <v>14</v>
      </c>
      <c r="C25" s="24" t="s">
        <v>55</v>
      </c>
      <c r="D25" s="23"/>
      <c r="E25" s="27">
        <f>'Leverage Factors'!U27</f>
        <v>0.6530663462468607</v>
      </c>
      <c r="F25" s="27"/>
      <c r="G25" s="27">
        <v>0.9406115006599564</v>
      </c>
      <c r="H25" s="27"/>
      <c r="I25" s="27">
        <f t="shared" si="0"/>
        <v>-0.2875451544130957</v>
      </c>
    </row>
    <row r="26" spans="1:9" ht="12.75">
      <c r="A26" s="24">
        <v>15</v>
      </c>
      <c r="C26" s="24" t="s">
        <v>56</v>
      </c>
      <c r="D26" s="23"/>
      <c r="E26" s="27">
        <f>'Leverage Factors'!U28</f>
        <v>0.36926548875877674</v>
      </c>
      <c r="F26" s="27"/>
      <c r="G26" s="27">
        <v>0.4415980311108043</v>
      </c>
      <c r="H26" s="27"/>
      <c r="I26" s="27">
        <f t="shared" si="0"/>
        <v>-0.07233254235202757</v>
      </c>
    </row>
    <row r="27" spans="1:9" ht="12.75">
      <c r="A27" s="24">
        <v>16</v>
      </c>
      <c r="C27" s="24" t="s">
        <v>57</v>
      </c>
      <c r="D27" s="23"/>
      <c r="E27" s="27">
        <f>'Leverage Factors'!U29</f>
        <v>0.4161519357472743</v>
      </c>
      <c r="F27" s="27"/>
      <c r="G27" s="27">
        <v>0.40307460835688197</v>
      </c>
      <c r="H27" s="27"/>
      <c r="I27" s="27">
        <f t="shared" si="0"/>
        <v>0.013077327390392357</v>
      </c>
    </row>
    <row r="28" spans="1:9" ht="12.75">
      <c r="A28" s="24">
        <v>17.1</v>
      </c>
      <c r="C28" s="24" t="s">
        <v>58</v>
      </c>
      <c r="D28" s="23"/>
      <c r="E28" s="27">
        <f>'Leverage Factors'!U30</f>
        <v>0.39887080821844134</v>
      </c>
      <c r="F28" s="27"/>
      <c r="G28" s="27">
        <v>0.40719185816737014</v>
      </c>
      <c r="H28" s="27"/>
      <c r="I28" s="27">
        <f t="shared" si="0"/>
        <v>-0.008321049948928794</v>
      </c>
    </row>
    <row r="29" spans="1:9" ht="12.75">
      <c r="A29" s="24">
        <v>17.2</v>
      </c>
      <c r="C29" s="24" t="s">
        <v>59</v>
      </c>
      <c r="D29" s="23"/>
      <c r="E29" s="27">
        <f>'Leverage Factors'!U31</f>
        <v>0.5134655669128834</v>
      </c>
      <c r="F29" s="27"/>
      <c r="G29" s="27">
        <v>0.5220424298391633</v>
      </c>
      <c r="H29" s="27"/>
      <c r="I29" s="27">
        <f t="shared" si="0"/>
        <v>-0.008576862926279905</v>
      </c>
    </row>
    <row r="30" spans="1:9" ht="12.75">
      <c r="A30" s="24">
        <v>17.3</v>
      </c>
      <c r="C30" s="24" t="s">
        <v>127</v>
      </c>
      <c r="D30" s="23"/>
      <c r="E30" s="27">
        <f>'Leverage Factors'!U32</f>
        <v>0.22838492134894436</v>
      </c>
      <c r="F30" s="27"/>
      <c r="G30" s="27">
        <v>0.25511159336697276</v>
      </c>
      <c r="H30" s="27"/>
      <c r="I30" s="27">
        <v>0</v>
      </c>
    </row>
    <row r="31" spans="1:9" ht="12.75">
      <c r="A31" s="24">
        <v>17</v>
      </c>
      <c r="C31" s="24" t="s">
        <v>118</v>
      </c>
      <c r="D31" s="23"/>
      <c r="E31" s="27">
        <f>'Leverage Factors'!U33</f>
        <v>0.42761744072398317</v>
      </c>
      <c r="F31" s="27"/>
      <c r="G31" s="27">
        <v>0.4371828783358409</v>
      </c>
      <c r="H31" s="27"/>
      <c r="I31" s="27">
        <f>E31-G31</f>
        <v>-0.009565437611857741</v>
      </c>
    </row>
    <row r="32" spans="1:9" ht="12.75">
      <c r="A32" s="24">
        <v>18.1</v>
      </c>
      <c r="C32" s="24" t="s">
        <v>60</v>
      </c>
      <c r="D32" s="23"/>
      <c r="E32" s="27">
        <f>'Leverage Factors'!U34</f>
        <v>0.2189327647624973</v>
      </c>
      <c r="F32" s="27"/>
      <c r="G32" s="27">
        <v>0.2140615454009666</v>
      </c>
      <c r="H32" s="27"/>
      <c r="I32" s="27">
        <f t="shared" si="0"/>
        <v>0.0048712193615306765</v>
      </c>
    </row>
    <row r="33" spans="1:9" ht="12.75">
      <c r="A33" s="24">
        <v>18.2</v>
      </c>
      <c r="C33" s="24" t="s">
        <v>61</v>
      </c>
      <c r="D33" s="23"/>
      <c r="E33" s="27">
        <f>'Leverage Factors'!U35</f>
        <v>0.4602087556956717</v>
      </c>
      <c r="F33" s="27"/>
      <c r="G33" s="27">
        <v>0.4643873468620384</v>
      </c>
      <c r="H33" s="27"/>
      <c r="I33" s="27">
        <f t="shared" si="0"/>
        <v>-0.0041785911663667075</v>
      </c>
    </row>
    <row r="34" spans="1:9" ht="12.75">
      <c r="A34" s="24">
        <v>18</v>
      </c>
      <c r="C34" s="24" t="s">
        <v>119</v>
      </c>
      <c r="D34" s="23"/>
      <c r="E34" s="27">
        <f>'Leverage Factors'!U36</f>
        <v>0.24174127834702988</v>
      </c>
      <c r="F34" s="27"/>
      <c r="G34" s="27">
        <v>0.2363415174642369</v>
      </c>
      <c r="H34" s="27"/>
      <c r="I34" s="27">
        <f>E34-G34</f>
        <v>0.005399760882792981</v>
      </c>
    </row>
    <row r="35" spans="1:9" ht="12.75">
      <c r="A35" s="24">
        <v>19.2</v>
      </c>
      <c r="C35" s="24" t="s">
        <v>62</v>
      </c>
      <c r="D35" s="23"/>
      <c r="E35" s="27">
        <f>'Leverage Factors'!U37</f>
        <v>0.9540888517712609</v>
      </c>
      <c r="F35" s="27"/>
      <c r="G35" s="27">
        <v>0.9676806354239945</v>
      </c>
      <c r="H35" s="27"/>
      <c r="I35" s="27">
        <f t="shared" si="0"/>
        <v>-0.013591783652733613</v>
      </c>
    </row>
    <row r="36" spans="1:9" ht="12.75">
      <c r="A36" s="24">
        <v>19.4</v>
      </c>
      <c r="C36" s="24" t="s">
        <v>63</v>
      </c>
      <c r="D36" s="23"/>
      <c r="E36" s="27">
        <f>'Leverage Factors'!U38</f>
        <v>0.7222090598744719</v>
      </c>
      <c r="F36" s="27"/>
      <c r="G36" s="27">
        <v>0.7168437716723141</v>
      </c>
      <c r="H36" s="27"/>
      <c r="I36" s="27">
        <f t="shared" si="0"/>
        <v>0.00536528820215787</v>
      </c>
    </row>
    <row r="37" spans="1:9" ht="12.75">
      <c r="A37" s="24">
        <v>21.1</v>
      </c>
      <c r="C37" s="24" t="s">
        <v>98</v>
      </c>
      <c r="D37" s="23"/>
      <c r="E37" s="27">
        <f>'Leverage Factors'!U39</f>
        <v>1.5570061935783577</v>
      </c>
      <c r="F37" s="27"/>
      <c r="G37" s="27">
        <v>1.5764553744940661</v>
      </c>
      <c r="H37" s="27"/>
      <c r="I37" s="27">
        <f t="shared" si="0"/>
        <v>-0.019449180915708464</v>
      </c>
    </row>
    <row r="38" spans="1:9" ht="12.75">
      <c r="A38" s="24">
        <v>21.2</v>
      </c>
      <c r="C38" s="24" t="s">
        <v>99</v>
      </c>
      <c r="D38" s="23"/>
      <c r="E38" s="27">
        <f>'Leverage Factors'!U40</f>
        <v>1.2426855936317653</v>
      </c>
      <c r="F38" s="27"/>
      <c r="G38" s="27">
        <v>1.2355490250859014</v>
      </c>
      <c r="H38" s="27"/>
      <c r="I38" s="27">
        <f t="shared" si="0"/>
        <v>0.007136568545863975</v>
      </c>
    </row>
    <row r="39" spans="1:9" ht="12.75">
      <c r="A39" s="24">
        <v>21</v>
      </c>
      <c r="C39" s="24" t="s">
        <v>64</v>
      </c>
      <c r="D39" s="23"/>
      <c r="E39" s="27">
        <f>'Leverage Factors'!U41</f>
        <v>1.52728000764593</v>
      </c>
      <c r="F39" s="27"/>
      <c r="G39" s="27">
        <v>1.5431225511573512</v>
      </c>
      <c r="H39" s="27"/>
      <c r="I39" s="27">
        <f t="shared" si="0"/>
        <v>-0.015842543511421114</v>
      </c>
    </row>
    <row r="40" spans="1:9" ht="12.75">
      <c r="A40" s="24">
        <v>22</v>
      </c>
      <c r="C40" s="24" t="s">
        <v>65</v>
      </c>
      <c r="D40" s="23"/>
      <c r="E40" s="27">
        <f>'Leverage Factors'!U42</f>
        <v>0.5807280589624165</v>
      </c>
      <c r="F40" s="27"/>
      <c r="G40" s="27">
        <v>0.5901557127109551</v>
      </c>
      <c r="H40" s="27"/>
      <c r="I40" s="27">
        <f t="shared" si="0"/>
        <v>-0.0094276537485386</v>
      </c>
    </row>
    <row r="41" spans="1:9" ht="12.75">
      <c r="A41" s="24">
        <v>23</v>
      </c>
      <c r="C41" s="24" t="s">
        <v>66</v>
      </c>
      <c r="D41" s="23"/>
      <c r="E41" s="27">
        <f>'Leverage Factors'!U43</f>
        <v>0.7514041533761723</v>
      </c>
      <c r="F41" s="27"/>
      <c r="G41" s="27">
        <v>0.7692254674082357</v>
      </c>
      <c r="H41" s="27"/>
      <c r="I41" s="27">
        <f t="shared" si="0"/>
        <v>-0.01782131403206344</v>
      </c>
    </row>
    <row r="42" spans="1:9" ht="12.75">
      <c r="A42" s="24">
        <v>24</v>
      </c>
      <c r="C42" s="24" t="s">
        <v>67</v>
      </c>
      <c r="D42" s="23"/>
      <c r="E42" s="27">
        <f>'Leverage Factors'!U44</f>
        <v>0.8771439065840337</v>
      </c>
      <c r="F42" s="27"/>
      <c r="G42" s="27">
        <v>0.8940525788396008</v>
      </c>
      <c r="H42" s="27"/>
      <c r="I42" s="27">
        <f t="shared" si="0"/>
        <v>-0.016908672255567025</v>
      </c>
    </row>
    <row r="43" spans="1:9" ht="12.75">
      <c r="A43" s="24">
        <v>26</v>
      </c>
      <c r="C43" s="24" t="s">
        <v>68</v>
      </c>
      <c r="D43" s="23"/>
      <c r="E43" s="27">
        <f>'Leverage Factors'!U45</f>
        <v>1.0440186846941883</v>
      </c>
      <c r="F43" s="27"/>
      <c r="G43" s="27">
        <v>1.1144147211923427</v>
      </c>
      <c r="H43" s="27"/>
      <c r="I43" s="27">
        <f t="shared" si="0"/>
        <v>-0.0703960364981544</v>
      </c>
    </row>
    <row r="44" spans="1:9" ht="12.75">
      <c r="A44" s="24">
        <v>27</v>
      </c>
      <c r="C44" s="24" t="s">
        <v>76</v>
      </c>
      <c r="D44" s="23"/>
      <c r="E44" s="27">
        <f>'Leverage Factors'!U46</f>
        <v>1.0570460633945014</v>
      </c>
      <c r="F44" s="27"/>
      <c r="G44" s="27">
        <v>1.0782366191465862</v>
      </c>
      <c r="H44" s="27"/>
      <c r="I44" s="27">
        <f t="shared" si="0"/>
        <v>-0.02119055575208484</v>
      </c>
    </row>
    <row r="45" spans="1:9" ht="12.75">
      <c r="A45" s="24">
        <v>28</v>
      </c>
      <c r="C45" s="24" t="s">
        <v>74</v>
      </c>
      <c r="D45" s="23"/>
      <c r="E45" s="27">
        <f>'Leverage Factors'!U47</f>
        <v>0.9652854128997017</v>
      </c>
      <c r="F45" s="27"/>
      <c r="G45" s="27">
        <v>0.9127503699396522</v>
      </c>
      <c r="H45" s="27"/>
      <c r="I45" s="27">
        <f t="shared" si="0"/>
        <v>0.052535042960049516</v>
      </c>
    </row>
    <row r="46" spans="1:9" ht="12.75">
      <c r="A46" s="24">
        <v>29</v>
      </c>
      <c r="C46" s="24" t="s">
        <v>69</v>
      </c>
      <c r="D46" s="23"/>
      <c r="E46" s="27">
        <f>'Leverage Factors'!U48</f>
        <v>0.4517181700404313</v>
      </c>
      <c r="F46" s="27"/>
      <c r="G46" s="27">
        <v>0.3567431960551896</v>
      </c>
      <c r="H46" s="27"/>
      <c r="I46" s="27">
        <f t="shared" si="0"/>
        <v>0.09497497398524168</v>
      </c>
    </row>
    <row r="47" spans="1:9" ht="12.75">
      <c r="A47" s="24">
        <v>30</v>
      </c>
      <c r="C47" s="24" t="s">
        <v>126</v>
      </c>
      <c r="D47" s="23"/>
      <c r="E47" s="27">
        <f>'Leverage Factors'!U49</f>
        <v>0.667391528551827</v>
      </c>
      <c r="F47" s="27"/>
      <c r="G47" s="27">
        <v>0.6814092918640854</v>
      </c>
      <c r="H47" s="27"/>
      <c r="I47" s="27">
        <f>E47-G47</f>
        <v>-0.014017763312258347</v>
      </c>
    </row>
    <row r="48" spans="1:9" ht="12.75">
      <c r="A48" s="24">
        <v>31</v>
      </c>
      <c r="C48" s="24" t="s">
        <v>70</v>
      </c>
      <c r="D48" s="23"/>
      <c r="E48" s="27">
        <f>'Leverage Factors'!U50</f>
        <v>0.8949540537957213</v>
      </c>
      <c r="F48" s="27"/>
      <c r="G48" s="27">
        <v>0.9177880307793688</v>
      </c>
      <c r="H48" s="27"/>
      <c r="I48" s="27">
        <f t="shared" si="0"/>
        <v>-0.02283397698364742</v>
      </c>
    </row>
    <row r="49" spans="1:9" ht="12.75">
      <c r="A49" s="24">
        <v>32</v>
      </c>
      <c r="C49" s="24" t="s">
        <v>71</v>
      </c>
      <c r="D49" s="23"/>
      <c r="E49" s="27">
        <f>'Leverage Factors'!U51</f>
        <v>0.3178938891587782</v>
      </c>
      <c r="F49" s="27"/>
      <c r="G49" s="27">
        <v>0.2985694838305935</v>
      </c>
      <c r="H49" s="27"/>
      <c r="I49" s="27">
        <f t="shared" si="0"/>
        <v>0.01932440532818469</v>
      </c>
    </row>
    <row r="50" spans="1:9" ht="12.75">
      <c r="A50" s="24">
        <v>33</v>
      </c>
      <c r="C50" s="24" t="s">
        <v>72</v>
      </c>
      <c r="D50" s="23"/>
      <c r="E50" s="27">
        <f>'Leverage Factors'!U52</f>
        <v>0.47874384829244104</v>
      </c>
      <c r="F50" s="27"/>
      <c r="G50" s="27">
        <v>0.47204214579718073</v>
      </c>
      <c r="H50" s="27"/>
      <c r="I50" s="27">
        <f t="shared" si="0"/>
        <v>0.006701702495260309</v>
      </c>
    </row>
    <row r="51" spans="1:9" ht="12.75">
      <c r="A51" s="24">
        <v>34</v>
      </c>
      <c r="C51" s="24" t="s">
        <v>73</v>
      </c>
      <c r="D51" s="23"/>
      <c r="E51" s="27">
        <f>'Leverage Factors'!U53</f>
        <v>1.1684993286242396</v>
      </c>
      <c r="F51" s="27"/>
      <c r="G51" s="27">
        <v>1.140345829875856</v>
      </c>
      <c r="H51" s="27"/>
      <c r="I51" s="27">
        <f t="shared" si="0"/>
        <v>0.028153498748383576</v>
      </c>
    </row>
    <row r="52" spans="1:9" ht="12.75">
      <c r="A52" s="25"/>
      <c r="B52" s="25"/>
      <c r="C52" s="25"/>
      <c r="D52" s="28"/>
      <c r="E52" s="29"/>
      <c r="F52" s="29"/>
      <c r="G52" s="29"/>
      <c r="H52" s="29"/>
      <c r="I52" s="29"/>
    </row>
    <row r="53" spans="1:9" ht="12.75">
      <c r="A53" s="24"/>
      <c r="C53" s="24"/>
      <c r="D53" s="23"/>
      <c r="E53" s="27"/>
      <c r="F53" s="27"/>
      <c r="G53" s="27"/>
      <c r="H53" s="27"/>
      <c r="I53" s="27"/>
    </row>
    <row r="54" spans="1:9" ht="12.75">
      <c r="A54" s="24">
        <v>35</v>
      </c>
      <c r="C54" s="24" t="s">
        <v>17</v>
      </c>
      <c r="D54" s="23"/>
      <c r="E54" s="27">
        <f>'Leverage Factors'!U54</f>
        <v>0.7649363158108042</v>
      </c>
      <c r="F54" s="27"/>
      <c r="G54" s="27">
        <v>0.7696963924019922</v>
      </c>
      <c r="H54" s="27"/>
      <c r="I54" s="27">
        <f t="shared" si="0"/>
        <v>-0.004760076591187934</v>
      </c>
    </row>
  </sheetData>
  <sheetProtection/>
  <mergeCells count="2">
    <mergeCell ref="A1:I1"/>
    <mergeCell ref="A2:I2"/>
  </mergeCells>
  <printOptions/>
  <pageMargins left="0.75" right="0.75" top="0.25" bottom="0.25" header="0.5" footer="0.5"/>
  <pageSetup horizontalDpi="600" verticalDpi="600" orientation="portrait" r:id="rId1"/>
  <headerFooter alignWithMargins="0">
    <oddFooter>&amp;L&amp;"Verdana,Regular"California Dept. of Insurance&amp;C&amp;"Verdana,Regular"September 28, 2012&amp;R&amp;"Verdana,Regular"Rate Specialist Bureau</oddFooter>
  </headerFooter>
  <ignoredErrors>
    <ignoredError sqref="E47 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Leverage Factors 2011</dc:title>
  <dc:subject>CA Leverage Factors 2011</dc:subject>
  <dc:creator>Department of Insurance</dc:creator>
  <cp:keywords/>
  <dc:description/>
  <cp:lastModifiedBy>IDS_GUEST, </cp:lastModifiedBy>
  <cp:lastPrinted>2012-09-28T22:54:50Z</cp:lastPrinted>
  <dcterms:created xsi:type="dcterms:W3CDTF">1998-09-25T21:39:53Z</dcterms:created>
  <dcterms:modified xsi:type="dcterms:W3CDTF">2012-09-28T22:55:12Z</dcterms:modified>
  <cp:category/>
  <cp:version/>
  <cp:contentType/>
  <cp:contentStatus/>
</cp:coreProperties>
</file>