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570" windowHeight="12810" activeTab="0"/>
  </bookViews>
  <sheets>
    <sheet name="Leverage Factors" sheetId="1" r:id="rId1"/>
    <sheet name="Data Page" sheetId="2" r:id="rId2"/>
    <sheet name="Compare" sheetId="3" r:id="rId3"/>
  </sheets>
  <definedNames>
    <definedName name="_xlnm.Print_Area" localSheetId="2">'Compare'!$A$1:$I$58</definedName>
    <definedName name="_xlnm.Print_Area" localSheetId="1">'Data Page'!$A$1:$O$33</definedName>
    <definedName name="_xlnm.Print_Area" localSheetId="0">'Leverage Factors'!$A$1:$U$56</definedName>
  </definedNames>
  <calcPr fullCalcOnLoad="1"/>
</workbook>
</file>

<file path=xl/sharedStrings.xml><?xml version="1.0" encoding="utf-8"?>
<sst xmlns="http://schemas.openxmlformats.org/spreadsheetml/2006/main" count="245" uniqueCount="132">
  <si>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</si>
  <si>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</si>
  <si>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</si>
  <si>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</si>
  <si>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</si>
  <si>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</si>
  <si>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</si>
  <si>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</si>
  <si>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</si>
  <si>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</si>
  <si>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</si>
  <si>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</si>
  <si>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</si>
  <si>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</si>
  <si>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</si>
  <si>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Surplus</t>
  </si>
  <si>
    <t>Calculated</t>
  </si>
  <si>
    <t>Total</t>
  </si>
  <si>
    <t>% of Total</t>
  </si>
  <si>
    <t>By Line</t>
  </si>
  <si>
    <t>Two Year</t>
  </si>
  <si>
    <t>Net</t>
  </si>
  <si>
    <t>Leverage</t>
  </si>
  <si>
    <t>Unpaid</t>
  </si>
  <si>
    <t>Reserves</t>
  </si>
  <si>
    <t>Col. [5] /</t>
  </si>
  <si>
    <t>Col. [6] *</t>
  </si>
  <si>
    <t>Col. [11] /</t>
  </si>
  <si>
    <t>Col. [12] *</t>
  </si>
  <si>
    <t>Factor</t>
  </si>
  <si>
    <t>Premium</t>
  </si>
  <si>
    <t>Losses</t>
  </si>
  <si>
    <t>L.A.E.</t>
  </si>
  <si>
    <t>{[7]+[13]}/2</t>
  </si>
  <si>
    <t>[15]/[14]</t>
  </si>
  <si>
    <t>CMP</t>
  </si>
  <si>
    <t>P.H. Surplus</t>
  </si>
  <si>
    <t>U/E</t>
  </si>
  <si>
    <t>Prem.</t>
  </si>
  <si>
    <t>Total Col.[5]</t>
  </si>
  <si>
    <t>Total Col.[7]</t>
  </si>
  <si>
    <t>Total Col.[11]</t>
  </si>
  <si>
    <t>Total Col.[13]</t>
  </si>
  <si>
    <t>Fire</t>
  </si>
  <si>
    <t>Allied Lines</t>
  </si>
  <si>
    <t>Farmowners</t>
  </si>
  <si>
    <t>Homeowners</t>
  </si>
  <si>
    <t>Mortgage</t>
  </si>
  <si>
    <t>Ocean Marine</t>
  </si>
  <si>
    <t>Inland Marine</t>
  </si>
  <si>
    <t>Financial G.</t>
  </si>
  <si>
    <t>Med. Mal. Occ.</t>
  </si>
  <si>
    <t>Med. Mal. cm.</t>
  </si>
  <si>
    <t>Earthquake</t>
  </si>
  <si>
    <t>Group A&amp;H</t>
  </si>
  <si>
    <t>Credit A&amp;H</t>
  </si>
  <si>
    <t>Other A&amp;H</t>
  </si>
  <si>
    <t>Workers' Comp.</t>
  </si>
  <si>
    <t>O. Liab. Occ.</t>
  </si>
  <si>
    <t>O. Liab. cm.</t>
  </si>
  <si>
    <t>Products - Occ.</t>
  </si>
  <si>
    <t>Products - cm.</t>
  </si>
  <si>
    <t>PP Auto Liab.</t>
  </si>
  <si>
    <t>C. Auto Liab.</t>
  </si>
  <si>
    <t>Auto PD.</t>
  </si>
  <si>
    <t>Aircraft</t>
  </si>
  <si>
    <t>Fidelity</t>
  </si>
  <si>
    <t>Surety</t>
  </si>
  <si>
    <t>Burglary &amp; Theft</t>
  </si>
  <si>
    <t>International</t>
  </si>
  <si>
    <t>Reins. Property</t>
  </si>
  <si>
    <t>Reins. Liab.</t>
  </si>
  <si>
    <t>Reins. Finc'l.</t>
  </si>
  <si>
    <t>Agg. Write-ins.</t>
  </si>
  <si>
    <t>Credit</t>
  </si>
  <si>
    <t>Earned</t>
  </si>
  <si>
    <t>Boiler &amp; Mach.</t>
  </si>
  <si>
    <t>Average</t>
  </si>
  <si>
    <t>Calculation of Leverage Factors - [Earned Premium to Average Surplus]</t>
  </si>
  <si>
    <t>Note: EQ Levg = 1.0</t>
  </si>
  <si>
    <t>Data From AM Best Aggregates and Averages</t>
  </si>
  <si>
    <t>Exhibit of Premiums and Losses (Statutory Page 14 Data)</t>
  </si>
  <si>
    <t>Data elements in thousands ('000)</t>
  </si>
  <si>
    <t>Direct</t>
  </si>
  <si>
    <t>Written</t>
  </si>
  <si>
    <t>Unearned</t>
  </si>
  <si>
    <t>DCCE</t>
  </si>
  <si>
    <t>Line</t>
  </si>
  <si>
    <t>Premiums</t>
  </si>
  <si>
    <t>%</t>
  </si>
  <si>
    <t>CMP Non Liab (5.1)</t>
  </si>
  <si>
    <t>CMP Liab. (5.2)</t>
  </si>
  <si>
    <t>Total CMP</t>
  </si>
  <si>
    <t>Total Auto PD</t>
  </si>
  <si>
    <t>P.P. Auto PD</t>
  </si>
  <si>
    <t>Comm. Auto PD</t>
  </si>
  <si>
    <t>CMP - NL</t>
  </si>
  <si>
    <t>CMP - Liab.</t>
  </si>
  <si>
    <t>PP Auto PD</t>
  </si>
  <si>
    <t>Comm Auto PD</t>
  </si>
  <si>
    <t xml:space="preserve"> Calculated </t>
  </si>
  <si>
    <t xml:space="preserve"> Leverage </t>
  </si>
  <si>
    <t>Difference</t>
  </si>
  <si>
    <t>[2.]</t>
  </si>
  <si>
    <t>[3.]</t>
  </si>
  <si>
    <t>[4.]</t>
  </si>
  <si>
    <t>[2.] - [3.]</t>
  </si>
  <si>
    <t>Of</t>
  </si>
  <si>
    <t>Business</t>
  </si>
  <si>
    <t>Leverage Factors</t>
  </si>
  <si>
    <t>Factor:</t>
  </si>
  <si>
    <t>[1a]</t>
  </si>
  <si>
    <t>[1b]</t>
  </si>
  <si>
    <t>Number</t>
  </si>
  <si>
    <t>Name</t>
  </si>
  <si>
    <t>[1a.]</t>
  </si>
  <si>
    <t>[1b.]</t>
  </si>
  <si>
    <t>Med. Mal.</t>
  </si>
  <si>
    <t>O. Liab.</t>
  </si>
  <si>
    <t>Products</t>
  </si>
  <si>
    <t>[4.b.]</t>
  </si>
  <si>
    <t>Reserves+EP</t>
  </si>
  <si>
    <t>[2]+[3]+[4]+[4.b.]</t>
  </si>
  <si>
    <t>[8]+[9]+[10]+[10.b]</t>
  </si>
  <si>
    <t>[10.b.]</t>
  </si>
  <si>
    <t>This calculation allocates Policyholders Surplus by Reserves and Earned Premium.</t>
  </si>
  <si>
    <t>Warranty</t>
  </si>
  <si>
    <t>Excess W.C.</t>
  </si>
  <si>
    <t>2009 Allocated Policyholders Surplus</t>
  </si>
  <si>
    <t>Data from the 2011 edition of AM Best's Aggregates &amp; Averages [Rounded to the nearest million]</t>
  </si>
  <si>
    <t>2010 Allocated Policyholders Surplus</t>
  </si>
  <si>
    <t>Comparison of 2010 vs. 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</si>
</sst>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??_);_(@_)"/>
    <numFmt numFmtId="169" formatCode="0.0000"/>
    <numFmt numFmtId="170" formatCode="0.0000_);[Red]\(0.00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rus BT"/>
      <family val="1"/>
    </font>
    <font>
      <b/>
      <sz val="10"/>
      <name val="Arrus BT"/>
      <family val="1"/>
    </font>
    <font>
      <sz val="8"/>
      <name val="Arrus BT"/>
      <family val="1"/>
    </font>
    <font>
      <sz val="16"/>
      <name val="Arrus BT"/>
      <family val="0"/>
    </font>
    <font>
      <b/>
      <sz val="14"/>
      <name val="Arrus BT"/>
      <family val="0"/>
    </font>
    <font>
      <b/>
      <sz val="12"/>
      <name val="Arrus BT"/>
      <family val="0"/>
    </font>
    <font>
      <b/>
      <sz val="8"/>
      <name val="Arrus BT"/>
      <family val="0"/>
    </font>
    <font>
      <sz val="7"/>
      <name val="Arrus BT"/>
      <family val="1"/>
    </font>
    <font>
      <sz val="8"/>
      <name val="Arial"/>
      <family val="0"/>
    </font>
    <font>
      <sz val="18"/>
      <name val="Arial"/>
      <family val="0"/>
    </font>
    <font>
      <sz val="10"/>
      <name val="Verdana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u val="single"/>
      <sz val="16"/>
      <name val="Arrus BT"/>
      <family val="1"/>
    </font>
    <font>
      <sz val="16"/>
      <name val="Arial"/>
      <family val="2"/>
    </font>
    <font>
      <u val="single"/>
      <sz val="12"/>
      <name val="Arial"/>
      <family val="2"/>
    </font>
    <font>
      <b/>
      <sz val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4" fillId="0" borderId="0" xfId="0" applyFont="1" applyAlignment="1">
      <alignment horizontal="right"/>
    </xf>
    <xf numFmtId="167" fontId="4" fillId="0" borderId="0" xfId="42" applyNumberFormat="1" applyFont="1" applyAlignment="1">
      <alignment horizontal="right"/>
    </xf>
    <xf numFmtId="169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167" fontId="5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 horizontal="right"/>
    </xf>
    <xf numFmtId="167" fontId="4" fillId="0" borderId="0" xfId="42" applyNumberFormat="1" applyFont="1" applyAlignment="1">
      <alignment/>
    </xf>
    <xf numFmtId="1" fontId="6" fillId="0" borderId="0" xfId="42" applyNumberFormat="1" applyFont="1" applyAlignment="1" quotePrefix="1">
      <alignment horizontal="right"/>
    </xf>
    <xf numFmtId="164" fontId="8" fillId="0" borderId="0" xfId="42" applyNumberFormat="1" applyFont="1" applyAlignment="1">
      <alignment/>
    </xf>
    <xf numFmtId="169" fontId="5" fillId="0" borderId="0" xfId="42" applyNumberFormat="1" applyFont="1" applyAlignment="1">
      <alignment/>
    </xf>
    <xf numFmtId="167" fontId="10" fillId="0" borderId="0" xfId="42" applyNumberFormat="1" applyFont="1" applyAlignment="1">
      <alignment horizontal="right"/>
    </xf>
    <xf numFmtId="0" fontId="9" fillId="0" borderId="0" xfId="0" applyFont="1" applyAlignment="1">
      <alignment/>
    </xf>
    <xf numFmtId="167" fontId="11" fillId="0" borderId="0" xfId="42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10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170" fontId="14" fillId="0" borderId="0" xfId="0" applyNumberFormat="1" applyFont="1" applyAlignment="1">
      <alignment horizontal="right"/>
    </xf>
    <xf numFmtId="0" fontId="14" fillId="0" borderId="10" xfId="0" applyFont="1" applyBorder="1" applyAlignment="1">
      <alignment horizontal="center"/>
    </xf>
    <xf numFmtId="170" fontId="14" fillId="0" borderId="10" xfId="0" applyNumberFormat="1" applyFont="1" applyBorder="1" applyAlignment="1">
      <alignment horizontal="right"/>
    </xf>
    <xf numFmtId="167" fontId="6" fillId="0" borderId="0" xfId="42" applyNumberFormat="1" applyFont="1" applyAlignment="1">
      <alignment horizontal="left"/>
    </xf>
    <xf numFmtId="0" fontId="20" fillId="0" borderId="10" xfId="0" applyFont="1" applyBorder="1" applyAlignment="1">
      <alignment horizontal="right"/>
    </xf>
    <xf numFmtId="0" fontId="4" fillId="0" borderId="0" xfId="0" applyFont="1" applyFill="1" applyAlignment="1">
      <alignment horizontal="left"/>
    </xf>
    <xf numFmtId="167" fontId="4" fillId="0" borderId="0" xfId="42" applyNumberFormat="1" applyFont="1" applyFill="1" applyAlignment="1">
      <alignment/>
    </xf>
    <xf numFmtId="10" fontId="4" fillId="0" borderId="0" xfId="42" applyNumberFormat="1" applyFont="1" applyFill="1" applyAlignment="1">
      <alignment/>
    </xf>
    <xf numFmtId="169" fontId="4" fillId="0" borderId="0" xfId="42" applyNumberFormat="1" applyFont="1" applyFill="1" applyAlignment="1">
      <alignment/>
    </xf>
    <xf numFmtId="169" fontId="5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67" fontId="5" fillId="0" borderId="0" xfId="42" applyNumberFormat="1" applyFont="1" applyFill="1" applyAlignment="1">
      <alignment/>
    </xf>
    <xf numFmtId="167" fontId="6" fillId="0" borderId="0" xfId="42" applyNumberFormat="1" applyFont="1" applyFill="1" applyAlignment="1">
      <alignment horizontal="right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zoomScaleSheetLayoutView="100" zoomScalePageLayoutView="0" workbookViewId="0" topLeftCell="A1">
      <selection activeCell="A1" sqref="A1:U1"/>
    </sheetView>
  </sheetViews>
  <sheetFormatPr defaultColWidth="9.140625" defaultRowHeight="12.75"/>
  <cols>
    <col min="1" max="1" width="7.28125" style="0" customWidth="1"/>
    <col min="2" max="2" width="14.140625" style="0" bestFit="1" customWidth="1"/>
    <col min="3" max="5" width="7.7109375" style="0" customWidth="1"/>
    <col min="6" max="6" width="8.140625" style="0" customWidth="1"/>
    <col min="7" max="7" width="11.140625" style="0" customWidth="1"/>
    <col min="8" max="8" width="9.421875" style="0" customWidth="1"/>
    <col min="9" max="9" width="9.28125" style="0" customWidth="1"/>
    <col min="10" max="10" width="1.1484375" style="0" customWidth="1"/>
    <col min="11" max="14" width="7.7109375" style="0" customWidth="1"/>
    <col min="15" max="15" width="11.7109375" style="0" bestFit="1" customWidth="1"/>
    <col min="16" max="16" width="9.421875" style="0" customWidth="1"/>
    <col min="17" max="17" width="9.7109375" style="0" customWidth="1"/>
    <col min="18" max="18" width="1.7109375" style="0" customWidth="1"/>
    <col min="19" max="19" width="10.57421875" style="0" customWidth="1"/>
    <col min="20" max="20" width="8.140625" style="0" customWidth="1"/>
    <col min="21" max="21" width="8.8515625" style="0" customWidth="1"/>
    <col min="22" max="23" width="8.57421875" style="0" customWidth="1"/>
  </cols>
  <sheetData>
    <row r="1" spans="1:23" ht="23.25">
      <c r="A1" s="42" t="s">
        <v>78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18"/>
      <c r="W1" s="18"/>
    </row>
    <row r="2" spans="1:23" ht="20.25">
      <c r="A2" s="43" t="s">
        <v>129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7"/>
      <c r="W2" s="17"/>
    </row>
    <row r="3" spans="1:23" ht="15">
      <c r="A3" s="45" t="s">
        <v>125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2"/>
      <c r="W3" s="2"/>
    </row>
    <row r="4" spans="2:23" ht="20.25">
      <c r="B4" s="1"/>
      <c r="C4" s="44" t="s">
        <v>128</v>
      </c>
      <c r="D4" s="44"/>
      <c r="E4" s="44"/>
      <c r="F4" s="44"/>
      <c r="G4" s="44"/>
      <c r="H4" s="44"/>
      <c r="I4" s="44"/>
      <c r="J4" s="1"/>
      <c r="K4" s="44" t="s">
        <v>130</v>
      </c>
      <c r="L4" s="44"/>
      <c r="M4" s="44"/>
      <c r="N4" s="44"/>
      <c r="O4" s="44"/>
      <c r="P4" s="44"/>
      <c r="Q4" s="44"/>
      <c r="R4" s="1"/>
      <c r="S4" s="1"/>
      <c r="T4" s="10"/>
      <c r="U4" s="4"/>
      <c r="V4" s="12"/>
      <c r="W4" s="12"/>
    </row>
    <row r="5" spans="2:2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</row>
    <row r="6" spans="1:23" ht="12.75">
      <c r="A6" s="1" t="s">
        <v>111</v>
      </c>
      <c r="B6" s="1" t="s">
        <v>112</v>
      </c>
      <c r="C6" s="3" t="s">
        <v>0</v>
      </c>
      <c r="D6" s="3" t="s">
        <v>1</v>
      </c>
      <c r="E6" s="3" t="s">
        <v>2</v>
      </c>
      <c r="F6" s="3" t="s">
        <v>120</v>
      </c>
      <c r="G6" s="3" t="s">
        <v>3</v>
      </c>
      <c r="H6" s="3" t="s">
        <v>4</v>
      </c>
      <c r="I6" s="3" t="s">
        <v>5</v>
      </c>
      <c r="J6" s="3"/>
      <c r="K6" s="3" t="s">
        <v>6</v>
      </c>
      <c r="L6" s="3" t="s">
        <v>7</v>
      </c>
      <c r="M6" s="3" t="s">
        <v>8</v>
      </c>
      <c r="N6" s="3" t="s">
        <v>124</v>
      </c>
      <c r="O6" s="3" t="s">
        <v>9</v>
      </c>
      <c r="P6" s="3" t="s">
        <v>10</v>
      </c>
      <c r="Q6" s="3" t="s">
        <v>11</v>
      </c>
      <c r="R6" s="3"/>
      <c r="S6" s="3" t="s">
        <v>12</v>
      </c>
      <c r="T6" s="3" t="s">
        <v>13</v>
      </c>
      <c r="U6" s="3" t="s">
        <v>14</v>
      </c>
      <c r="V6" s="3"/>
      <c r="W6" s="3"/>
    </row>
    <row r="7" spans="1:23" ht="12.75">
      <c r="A7" s="8"/>
      <c r="B7" s="8"/>
      <c r="C7" s="9"/>
      <c r="D7" s="9"/>
      <c r="E7" s="9"/>
      <c r="F7" s="9"/>
      <c r="G7" s="9"/>
      <c r="H7" s="9"/>
      <c r="I7" s="9" t="s">
        <v>15</v>
      </c>
      <c r="J7" s="9"/>
      <c r="K7" s="9"/>
      <c r="L7" s="9"/>
      <c r="M7" s="9"/>
      <c r="N7" s="9"/>
      <c r="O7" s="9"/>
      <c r="P7" s="9"/>
      <c r="Q7" s="9" t="s">
        <v>15</v>
      </c>
      <c r="R7" s="9"/>
      <c r="S7" s="9" t="s">
        <v>20</v>
      </c>
      <c r="T7" s="11">
        <v>2010</v>
      </c>
      <c r="U7" s="9" t="s">
        <v>16</v>
      </c>
      <c r="V7" s="9"/>
      <c r="W7" s="9"/>
    </row>
    <row r="8" spans="1:23" ht="12.75">
      <c r="A8" s="8"/>
      <c r="B8" s="8"/>
      <c r="C8" s="9"/>
      <c r="D8" s="9"/>
      <c r="E8" s="9"/>
      <c r="F8" s="9"/>
      <c r="G8" s="9" t="s">
        <v>17</v>
      </c>
      <c r="H8" s="9" t="s">
        <v>18</v>
      </c>
      <c r="I8" s="9" t="s">
        <v>19</v>
      </c>
      <c r="J8" s="9"/>
      <c r="K8" s="9"/>
      <c r="L8" s="9"/>
      <c r="M8" s="9"/>
      <c r="N8" s="9"/>
      <c r="O8" s="9" t="s">
        <v>17</v>
      </c>
      <c r="P8" s="9" t="s">
        <v>18</v>
      </c>
      <c r="Q8" s="9" t="s">
        <v>19</v>
      </c>
      <c r="R8" s="9"/>
      <c r="S8" s="9" t="s">
        <v>77</v>
      </c>
      <c r="T8" s="9" t="s">
        <v>21</v>
      </c>
      <c r="U8" s="9" t="s">
        <v>22</v>
      </c>
      <c r="V8" s="9"/>
      <c r="W8" s="9"/>
    </row>
    <row r="9" spans="1:23" ht="12.75">
      <c r="A9" s="30" t="s">
        <v>87</v>
      </c>
      <c r="B9" s="30" t="s">
        <v>87</v>
      </c>
      <c r="C9" s="9" t="s">
        <v>37</v>
      </c>
      <c r="D9" s="9" t="s">
        <v>23</v>
      </c>
      <c r="E9" s="9" t="s">
        <v>23</v>
      </c>
      <c r="F9" s="9" t="s">
        <v>75</v>
      </c>
      <c r="G9" s="9" t="s">
        <v>121</v>
      </c>
      <c r="H9" s="9" t="s">
        <v>25</v>
      </c>
      <c r="I9" s="9" t="s">
        <v>26</v>
      </c>
      <c r="J9" s="9"/>
      <c r="K9" s="9" t="s">
        <v>37</v>
      </c>
      <c r="L9" s="9" t="s">
        <v>23</v>
      </c>
      <c r="M9" s="9" t="s">
        <v>23</v>
      </c>
      <c r="N9" s="9" t="s">
        <v>75</v>
      </c>
      <c r="O9" s="9" t="s">
        <v>24</v>
      </c>
      <c r="P9" s="9" t="s">
        <v>27</v>
      </c>
      <c r="Q9" s="9" t="s">
        <v>28</v>
      </c>
      <c r="R9" s="9"/>
      <c r="S9" s="9" t="s">
        <v>15</v>
      </c>
      <c r="T9" s="14" t="s">
        <v>75</v>
      </c>
      <c r="U9" s="9" t="s">
        <v>29</v>
      </c>
      <c r="V9" s="9"/>
      <c r="W9" s="9"/>
    </row>
    <row r="10" spans="1:23" ht="12.75">
      <c r="A10" s="30" t="s">
        <v>113</v>
      </c>
      <c r="B10" s="30" t="s">
        <v>114</v>
      </c>
      <c r="C10" s="9" t="s">
        <v>38</v>
      </c>
      <c r="D10" s="9" t="s">
        <v>31</v>
      </c>
      <c r="E10" s="9" t="s">
        <v>32</v>
      </c>
      <c r="F10" s="9" t="s">
        <v>30</v>
      </c>
      <c r="G10" s="16" t="s">
        <v>122</v>
      </c>
      <c r="H10" s="16" t="s">
        <v>39</v>
      </c>
      <c r="I10" s="16" t="s">
        <v>40</v>
      </c>
      <c r="J10" s="9"/>
      <c r="K10" s="9" t="s">
        <v>38</v>
      </c>
      <c r="L10" s="9" t="s">
        <v>31</v>
      </c>
      <c r="M10" s="9" t="s">
        <v>32</v>
      </c>
      <c r="N10" s="9" t="s">
        <v>30</v>
      </c>
      <c r="O10" s="16" t="s">
        <v>123</v>
      </c>
      <c r="P10" s="16" t="s">
        <v>41</v>
      </c>
      <c r="Q10" s="16" t="s">
        <v>42</v>
      </c>
      <c r="R10" s="9"/>
      <c r="S10" s="9" t="s">
        <v>33</v>
      </c>
      <c r="T10" s="9" t="s">
        <v>30</v>
      </c>
      <c r="U10" s="9" t="s">
        <v>34</v>
      </c>
      <c r="V10" s="16"/>
      <c r="W10" s="16"/>
    </row>
    <row r="11" spans="1:23" ht="12.75">
      <c r="A11" s="32">
        <v>1</v>
      </c>
      <c r="B11" s="32" t="s">
        <v>43</v>
      </c>
      <c r="C11" s="33">
        <v>5246</v>
      </c>
      <c r="D11" s="33">
        <v>4011</v>
      </c>
      <c r="E11" s="33">
        <v>386</v>
      </c>
      <c r="F11" s="33">
        <v>9852</v>
      </c>
      <c r="G11" s="33">
        <f>+C11+D11+E11+F11</f>
        <v>19495</v>
      </c>
      <c r="H11" s="34">
        <f aca="true" t="shared" si="0" ref="H11:H53">G11/$G$54</f>
        <v>0.016009440601649477</v>
      </c>
      <c r="I11" s="33">
        <f aca="true" t="shared" si="1" ref="I11:I53">H11*$I$56</f>
        <v>8522.881855337726</v>
      </c>
      <c r="J11" s="33"/>
      <c r="K11" s="33">
        <v>5417</v>
      </c>
      <c r="L11" s="33">
        <v>4071</v>
      </c>
      <c r="M11" s="33">
        <v>424</v>
      </c>
      <c r="N11" s="33">
        <f>T11</f>
        <v>10196</v>
      </c>
      <c r="O11" s="33">
        <f>+K11+L11+M11+N11</f>
        <v>20108</v>
      </c>
      <c r="P11" s="34">
        <f aca="true" t="shared" si="2" ref="P11:P54">O11/$O$54</f>
        <v>0.016462414722186517</v>
      </c>
      <c r="Q11" s="33">
        <f aca="true" t="shared" si="3" ref="Q11:Q54">P11*$Q$56</f>
        <v>9555.641550322609</v>
      </c>
      <c r="R11" s="33"/>
      <c r="S11" s="33">
        <f aca="true" t="shared" si="4" ref="S11:S53">(I11+Q11)/2</f>
        <v>9039.261702830168</v>
      </c>
      <c r="T11" s="33">
        <v>10196</v>
      </c>
      <c r="U11" s="35">
        <f aca="true" t="shared" si="5" ref="U11:U54">T11/S11</f>
        <v>1.1279682274059684</v>
      </c>
      <c r="V11" s="5"/>
      <c r="W11" s="5"/>
    </row>
    <row r="12" spans="1:23" ht="12.75">
      <c r="A12" s="32">
        <v>2</v>
      </c>
      <c r="B12" s="32" t="s">
        <v>44</v>
      </c>
      <c r="C12" s="33">
        <v>4935</v>
      </c>
      <c r="D12" s="33">
        <v>5073</v>
      </c>
      <c r="E12" s="33">
        <v>409</v>
      </c>
      <c r="F12" s="33">
        <v>12364</v>
      </c>
      <c r="G12" s="33">
        <f>+C12+D12+E12+F12</f>
        <v>22781</v>
      </c>
      <c r="H12" s="34">
        <f t="shared" si="0"/>
        <v>0.018707928512242972</v>
      </c>
      <c r="I12" s="33">
        <f t="shared" si="1"/>
        <v>9959.465070348742</v>
      </c>
      <c r="J12" s="33"/>
      <c r="K12" s="33">
        <v>4738</v>
      </c>
      <c r="L12" s="33">
        <v>4695</v>
      </c>
      <c r="M12" s="33">
        <v>411</v>
      </c>
      <c r="N12" s="33">
        <f aca="true" t="shared" si="6" ref="N12:N53">T12</f>
        <v>12218</v>
      </c>
      <c r="O12" s="33">
        <f>+K12+L12+M12+N12</f>
        <v>22062</v>
      </c>
      <c r="P12" s="34">
        <f t="shared" si="2"/>
        <v>0.018062154048183756</v>
      </c>
      <c r="Q12" s="33">
        <f t="shared" si="3"/>
        <v>10484.213441576358</v>
      </c>
      <c r="R12" s="33"/>
      <c r="S12" s="33">
        <f t="shared" si="4"/>
        <v>10221.83925596255</v>
      </c>
      <c r="T12" s="33">
        <v>12218</v>
      </c>
      <c r="U12" s="35">
        <f t="shared" si="5"/>
        <v>1.1952839106595283</v>
      </c>
      <c r="V12" s="5"/>
      <c r="W12" s="5"/>
    </row>
    <row r="13" spans="1:23" ht="12.75">
      <c r="A13" s="32">
        <v>3</v>
      </c>
      <c r="B13" s="32" t="s">
        <v>45</v>
      </c>
      <c r="C13" s="33">
        <v>1320</v>
      </c>
      <c r="D13" s="33">
        <v>749</v>
      </c>
      <c r="E13" s="33">
        <v>156</v>
      </c>
      <c r="F13" s="33">
        <v>2559</v>
      </c>
      <c r="G13" s="33">
        <f aca="true" t="shared" si="7" ref="G13:G53">+C13+D13+E13+F13</f>
        <v>4784</v>
      </c>
      <c r="H13" s="34">
        <f t="shared" si="0"/>
        <v>0.003928656775495825</v>
      </c>
      <c r="I13" s="33">
        <f t="shared" si="1"/>
        <v>2091.48329294361</v>
      </c>
      <c r="J13" s="33"/>
      <c r="K13" s="33">
        <v>1411</v>
      </c>
      <c r="L13" s="33">
        <v>801</v>
      </c>
      <c r="M13" s="33">
        <v>156</v>
      </c>
      <c r="N13" s="33">
        <f t="shared" si="6"/>
        <v>2663</v>
      </c>
      <c r="O13" s="33">
        <f aca="true" t="shared" si="8" ref="O13:O53">+K13+L13+M13+N13</f>
        <v>5031</v>
      </c>
      <c r="P13" s="34">
        <f t="shared" si="2"/>
        <v>0.004118878479576307</v>
      </c>
      <c r="Q13" s="33">
        <f t="shared" si="3"/>
        <v>2390.8112512270263</v>
      </c>
      <c r="R13" s="33"/>
      <c r="S13" s="33">
        <f t="shared" si="4"/>
        <v>2241.147272085318</v>
      </c>
      <c r="T13" s="33">
        <v>2663</v>
      </c>
      <c r="U13" s="35">
        <f t="shared" si="5"/>
        <v>1.1882307036084072</v>
      </c>
      <c r="V13" s="5"/>
      <c r="W13" s="5"/>
    </row>
    <row r="14" spans="1:23" ht="12.75">
      <c r="A14" s="32">
        <v>4</v>
      </c>
      <c r="B14" s="32" t="s">
        <v>46</v>
      </c>
      <c r="C14" s="33">
        <v>32416</v>
      </c>
      <c r="D14" s="33">
        <v>15891</v>
      </c>
      <c r="E14" s="33">
        <v>4175</v>
      </c>
      <c r="F14" s="33">
        <v>56387</v>
      </c>
      <c r="G14" s="33">
        <f t="shared" si="7"/>
        <v>108869</v>
      </c>
      <c r="H14" s="34">
        <f t="shared" si="0"/>
        <v>0.08940404149068874</v>
      </c>
      <c r="I14" s="33">
        <f t="shared" si="1"/>
        <v>47595.671952232005</v>
      </c>
      <c r="J14" s="33"/>
      <c r="K14" s="33">
        <v>34232</v>
      </c>
      <c r="L14" s="33">
        <v>17211</v>
      </c>
      <c r="M14" s="33">
        <v>4288</v>
      </c>
      <c r="N14" s="33">
        <f t="shared" si="6"/>
        <v>60398</v>
      </c>
      <c r="O14" s="33">
        <f t="shared" si="8"/>
        <v>116129</v>
      </c>
      <c r="P14" s="34">
        <f t="shared" si="2"/>
        <v>0.09507478412934146</v>
      </c>
      <c r="Q14" s="33">
        <f t="shared" si="3"/>
        <v>55186.348597444514</v>
      </c>
      <c r="R14" s="33"/>
      <c r="S14" s="33">
        <f t="shared" si="4"/>
        <v>51391.01027483826</v>
      </c>
      <c r="T14" s="33">
        <v>60398</v>
      </c>
      <c r="U14" s="35">
        <f t="shared" si="5"/>
        <v>1.1752639163346372</v>
      </c>
      <c r="V14" s="5"/>
      <c r="W14" s="5"/>
    </row>
    <row r="15" spans="1:23" ht="12.75">
      <c r="A15" s="32">
        <v>5.1</v>
      </c>
      <c r="B15" s="32" t="s">
        <v>96</v>
      </c>
      <c r="C15" s="33">
        <f>'Data Page'!I9*'Leverage Factors'!C17</f>
        <v>9591.988598705508</v>
      </c>
      <c r="D15" s="33">
        <f>'Data Page'!L9*'Leverage Factors'!D17</f>
        <v>7393.867409167357</v>
      </c>
      <c r="E15" s="33">
        <f>'Data Page'!O9*'Leverage Factors'!E17</f>
        <v>1553.4587841835767</v>
      </c>
      <c r="F15" s="33">
        <f>'Data Page'!F9*'Leverage Factors'!F17</f>
        <v>18720.955167855394</v>
      </c>
      <c r="G15" s="33">
        <f t="shared" si="7"/>
        <v>37260.269959911835</v>
      </c>
      <c r="H15" s="34">
        <f t="shared" si="0"/>
        <v>0.030598413886875245</v>
      </c>
      <c r="I15" s="33">
        <f t="shared" si="1"/>
        <v>16289.555207300227</v>
      </c>
      <c r="J15" s="33"/>
      <c r="K15" s="33">
        <f>'Data Page'!I27*'Leverage Factors'!K17</f>
        <v>9665.653315782829</v>
      </c>
      <c r="L15" s="33">
        <f>'Data Page'!L27*'Leverage Factors'!L17</f>
        <v>7635.0149224218</v>
      </c>
      <c r="M15" s="33">
        <f>'Data Page'!O27*'Leverage Factors'!M17</f>
        <v>1550.1442504827248</v>
      </c>
      <c r="N15" s="33">
        <f t="shared" si="6"/>
        <v>18688.471969042424</v>
      </c>
      <c r="O15" s="33">
        <f t="shared" si="8"/>
        <v>37539.28445772978</v>
      </c>
      <c r="P15" s="34">
        <f t="shared" si="2"/>
        <v>0.030733403079236037</v>
      </c>
      <c r="Q15" s="33">
        <f t="shared" si="3"/>
        <v>17839.265284148718</v>
      </c>
      <c r="R15" s="33"/>
      <c r="S15" s="33">
        <f>(I15+Q15)/2</f>
        <v>17064.410245724473</v>
      </c>
      <c r="T15" s="33">
        <f>'Data Page'!F27*'Leverage Factors'!T17</f>
        <v>18688.471969042424</v>
      </c>
      <c r="U15" s="35">
        <f>T15/S15</f>
        <v>1.0951724495562256</v>
      </c>
      <c r="V15" s="5"/>
      <c r="W15" s="5"/>
    </row>
    <row r="16" spans="1:23" ht="12.75">
      <c r="A16" s="32">
        <v>5.2</v>
      </c>
      <c r="B16" s="32" t="s">
        <v>97</v>
      </c>
      <c r="C16" s="33">
        <f>'Data Page'!I10*'Leverage Factors'!C17</f>
        <v>5385.011401294491</v>
      </c>
      <c r="D16" s="33">
        <f>'Data Page'!L10*'Leverage Factors'!D17</f>
        <v>19213.132590832643</v>
      </c>
      <c r="E16" s="33">
        <f>'Data Page'!O10*'Leverage Factors'!E17</f>
        <v>9225.541215816424</v>
      </c>
      <c r="F16" s="33">
        <f>'Data Page'!F10*'Leverage Factors'!F17</f>
        <v>10489.044832144607</v>
      </c>
      <c r="G16" s="33">
        <f t="shared" si="7"/>
        <v>44312.730040088165</v>
      </c>
      <c r="H16" s="34">
        <f t="shared" si="0"/>
        <v>0.03638994713894434</v>
      </c>
      <c r="I16" s="33">
        <f t="shared" si="1"/>
        <v>19372.770598571242</v>
      </c>
      <c r="J16" s="33"/>
      <c r="K16" s="33">
        <f>'Data Page'!I28*'Leverage Factors'!K17</f>
        <v>5327.346684217171</v>
      </c>
      <c r="L16" s="33">
        <f>'Data Page'!L28*'Leverage Factors'!L17</f>
        <v>18736.985077578196</v>
      </c>
      <c r="M16" s="33">
        <f>'Data Page'!O28*'Leverage Factors'!M17</f>
        <v>9031.855749517275</v>
      </c>
      <c r="N16" s="33">
        <f t="shared" si="6"/>
        <v>10124.528030957576</v>
      </c>
      <c r="O16" s="33">
        <f t="shared" si="8"/>
        <v>43220.71554227022</v>
      </c>
      <c r="P16" s="34">
        <f t="shared" si="2"/>
        <v>0.03538478932994355</v>
      </c>
      <c r="Q16" s="33">
        <f t="shared" si="3"/>
        <v>20539.171736144395</v>
      </c>
      <c r="R16" s="33"/>
      <c r="S16" s="33">
        <f>(I16+Q16)/2</f>
        <v>19955.97116735782</v>
      </c>
      <c r="T16" s="33">
        <f>'Data Page'!F28*'Leverage Factors'!T17</f>
        <v>10124.528030957576</v>
      </c>
      <c r="U16" s="35">
        <f>T16/S16</f>
        <v>0.5073432881842587</v>
      </c>
      <c r="V16" s="5"/>
      <c r="W16" s="5"/>
    </row>
    <row r="17" spans="1:23" ht="12.75">
      <c r="A17" s="32">
        <v>5</v>
      </c>
      <c r="B17" s="32" t="s">
        <v>35</v>
      </c>
      <c r="C17" s="33">
        <v>14977</v>
      </c>
      <c r="D17" s="33">
        <v>26607</v>
      </c>
      <c r="E17" s="33">
        <v>10779</v>
      </c>
      <c r="F17" s="33">
        <v>29210</v>
      </c>
      <c r="G17" s="33">
        <f t="shared" si="7"/>
        <v>81573</v>
      </c>
      <c r="H17" s="34">
        <f t="shared" si="0"/>
        <v>0.06698836102581958</v>
      </c>
      <c r="I17" s="33">
        <f t="shared" si="1"/>
        <v>35662.325805871464</v>
      </c>
      <c r="J17" s="33"/>
      <c r="K17" s="33">
        <v>14993</v>
      </c>
      <c r="L17" s="33">
        <v>26372</v>
      </c>
      <c r="M17" s="33">
        <v>10582</v>
      </c>
      <c r="N17" s="33">
        <f t="shared" si="6"/>
        <v>28813</v>
      </c>
      <c r="O17" s="33">
        <f t="shared" si="8"/>
        <v>80760</v>
      </c>
      <c r="P17" s="34">
        <f t="shared" si="2"/>
        <v>0.06611819240917959</v>
      </c>
      <c r="Q17" s="33">
        <f t="shared" si="3"/>
        <v>38378.43702029311</v>
      </c>
      <c r="R17" s="33"/>
      <c r="S17" s="33">
        <f t="shared" si="4"/>
        <v>37020.38141308229</v>
      </c>
      <c r="T17" s="33">
        <v>28813</v>
      </c>
      <c r="U17" s="35">
        <f t="shared" si="5"/>
        <v>0.7783010033985777</v>
      </c>
      <c r="V17" s="5"/>
      <c r="W17" s="5"/>
    </row>
    <row r="18" spans="1:23" ht="12.75">
      <c r="A18" s="32">
        <v>6</v>
      </c>
      <c r="B18" s="32" t="s">
        <v>47</v>
      </c>
      <c r="C18" s="33">
        <v>789</v>
      </c>
      <c r="D18" s="33">
        <v>17645</v>
      </c>
      <c r="E18" s="33">
        <v>585</v>
      </c>
      <c r="F18" s="33">
        <v>4788</v>
      </c>
      <c r="G18" s="33">
        <f t="shared" si="7"/>
        <v>23807</v>
      </c>
      <c r="H18" s="34">
        <f t="shared" si="0"/>
        <v>0.019550487427723473</v>
      </c>
      <c r="I18" s="33">
        <f t="shared" si="1"/>
        <v>10408.014789947434</v>
      </c>
      <c r="J18" s="33"/>
      <c r="K18" s="33">
        <v>682</v>
      </c>
      <c r="L18" s="33">
        <v>16692</v>
      </c>
      <c r="M18" s="33">
        <v>548</v>
      </c>
      <c r="N18" s="33">
        <f t="shared" si="6"/>
        <v>4348</v>
      </c>
      <c r="O18" s="33">
        <f t="shared" si="8"/>
        <v>22270</v>
      </c>
      <c r="P18" s="34">
        <f t="shared" si="2"/>
        <v>0.018232443597726963</v>
      </c>
      <c r="Q18" s="33">
        <f t="shared" si="3"/>
        <v>10583.05835118781</v>
      </c>
      <c r="R18" s="33"/>
      <c r="S18" s="33">
        <f t="shared" si="4"/>
        <v>10495.536570567623</v>
      </c>
      <c r="T18" s="33">
        <v>4348</v>
      </c>
      <c r="U18" s="35">
        <f t="shared" si="5"/>
        <v>0.4142713400849834</v>
      </c>
      <c r="V18" s="5"/>
      <c r="W18" s="5"/>
    </row>
    <row r="19" spans="1:23" ht="12.75">
      <c r="A19" s="32">
        <v>8</v>
      </c>
      <c r="B19" s="32" t="s">
        <v>48</v>
      </c>
      <c r="C19" s="33">
        <v>1243</v>
      </c>
      <c r="D19" s="33">
        <v>3267</v>
      </c>
      <c r="E19" s="33">
        <v>383</v>
      </c>
      <c r="F19" s="33">
        <v>2876</v>
      </c>
      <c r="G19" s="33">
        <f t="shared" si="7"/>
        <v>7769</v>
      </c>
      <c r="H19" s="34">
        <f t="shared" si="0"/>
        <v>0.006379961222580908</v>
      </c>
      <c r="I19" s="33">
        <f t="shared" si="1"/>
        <v>3396.4744362205074</v>
      </c>
      <c r="J19" s="33"/>
      <c r="K19" s="33">
        <v>1222</v>
      </c>
      <c r="L19" s="33">
        <v>3030</v>
      </c>
      <c r="M19" s="33">
        <v>365</v>
      </c>
      <c r="N19" s="33">
        <f t="shared" si="6"/>
        <v>2761</v>
      </c>
      <c r="O19" s="33">
        <f t="shared" si="8"/>
        <v>7378</v>
      </c>
      <c r="P19" s="34">
        <f t="shared" si="2"/>
        <v>0.006040366810239314</v>
      </c>
      <c r="Q19" s="33">
        <f t="shared" si="3"/>
        <v>3506.1429957370306</v>
      </c>
      <c r="R19" s="33"/>
      <c r="S19" s="33">
        <f t="shared" si="4"/>
        <v>3451.308715978769</v>
      </c>
      <c r="T19" s="33">
        <v>2761</v>
      </c>
      <c r="U19" s="35">
        <f t="shared" si="5"/>
        <v>0.7999863898634167</v>
      </c>
      <c r="V19" s="5"/>
      <c r="W19" s="5"/>
    </row>
    <row r="20" spans="1:23" ht="12.75">
      <c r="A20" s="32">
        <v>9</v>
      </c>
      <c r="B20" s="32" t="s">
        <v>49</v>
      </c>
      <c r="C20" s="33">
        <v>4069</v>
      </c>
      <c r="D20" s="33">
        <v>2755</v>
      </c>
      <c r="E20" s="33">
        <v>371</v>
      </c>
      <c r="F20" s="33">
        <v>9062</v>
      </c>
      <c r="G20" s="33">
        <f t="shared" si="7"/>
        <v>16257</v>
      </c>
      <c r="H20" s="34">
        <f t="shared" si="0"/>
        <v>0.013350370652014134</v>
      </c>
      <c r="I20" s="33">
        <f t="shared" si="1"/>
        <v>7107.283422530157</v>
      </c>
      <c r="J20" s="33"/>
      <c r="K20" s="33">
        <v>4029</v>
      </c>
      <c r="L20" s="33">
        <v>2648</v>
      </c>
      <c r="M20" s="33">
        <v>353</v>
      </c>
      <c r="N20" s="33">
        <f t="shared" si="6"/>
        <v>8530</v>
      </c>
      <c r="O20" s="33">
        <f t="shared" si="8"/>
        <v>15560</v>
      </c>
      <c r="P20" s="34">
        <f t="shared" si="2"/>
        <v>0.012738968225443716</v>
      </c>
      <c r="Q20" s="33">
        <f t="shared" si="3"/>
        <v>7394.359584395255</v>
      </c>
      <c r="R20" s="33"/>
      <c r="S20" s="33">
        <f t="shared" si="4"/>
        <v>7250.8215034627065</v>
      </c>
      <c r="T20" s="33">
        <v>8530</v>
      </c>
      <c r="U20" s="35">
        <f t="shared" si="5"/>
        <v>1.1764184231988621</v>
      </c>
      <c r="V20" s="5"/>
      <c r="W20" s="5"/>
    </row>
    <row r="21" spans="1:23" ht="12.75">
      <c r="A21" s="32">
        <v>10</v>
      </c>
      <c r="B21" s="32" t="s">
        <v>50</v>
      </c>
      <c r="C21" s="33">
        <v>10285</v>
      </c>
      <c r="D21" s="33">
        <v>4701</v>
      </c>
      <c r="E21" s="33">
        <v>-343</v>
      </c>
      <c r="F21" s="33">
        <v>2693</v>
      </c>
      <c r="G21" s="33">
        <f t="shared" si="7"/>
        <v>17336</v>
      </c>
      <c r="H21" s="34">
        <f t="shared" si="0"/>
        <v>0.014236453566052595</v>
      </c>
      <c r="I21" s="33">
        <f t="shared" si="1"/>
        <v>7579.003839145156</v>
      </c>
      <c r="J21" s="33"/>
      <c r="K21" s="33">
        <v>9314</v>
      </c>
      <c r="L21" s="33">
        <v>3409</v>
      </c>
      <c r="M21" s="33">
        <v>247</v>
      </c>
      <c r="N21" s="33">
        <f t="shared" si="6"/>
        <v>2107</v>
      </c>
      <c r="O21" s="33">
        <f t="shared" si="8"/>
        <v>15077</v>
      </c>
      <c r="P21" s="34">
        <f t="shared" si="2"/>
        <v>0.012343536242610212</v>
      </c>
      <c r="Q21" s="33">
        <f t="shared" si="3"/>
        <v>7164.830299095583</v>
      </c>
      <c r="R21" s="33"/>
      <c r="S21" s="33">
        <f t="shared" si="4"/>
        <v>7371.917069120369</v>
      </c>
      <c r="T21" s="33">
        <v>2107</v>
      </c>
      <c r="U21" s="35">
        <f t="shared" si="5"/>
        <v>0.2858143926802762</v>
      </c>
      <c r="V21" s="5"/>
      <c r="W21" s="5"/>
    </row>
    <row r="22" spans="1:23" ht="12.75">
      <c r="A22" s="32">
        <v>11.1</v>
      </c>
      <c r="B22" s="32" t="s">
        <v>51</v>
      </c>
      <c r="C22" s="33">
        <v>1317</v>
      </c>
      <c r="D22" s="33">
        <v>8229</v>
      </c>
      <c r="E22" s="33">
        <v>2607</v>
      </c>
      <c r="F22" s="33">
        <v>1908</v>
      </c>
      <c r="G22" s="33">
        <f t="shared" si="7"/>
        <v>14061</v>
      </c>
      <c r="H22" s="34">
        <f t="shared" si="0"/>
        <v>0.011546998938178676</v>
      </c>
      <c r="I22" s="33">
        <f t="shared" si="1"/>
        <v>6147.229636722429</v>
      </c>
      <c r="J22" s="33"/>
      <c r="K22" s="33">
        <v>1323</v>
      </c>
      <c r="L22" s="33">
        <v>8078</v>
      </c>
      <c r="M22" s="33">
        <v>2738</v>
      </c>
      <c r="N22" s="33">
        <f t="shared" si="6"/>
        <v>2141</v>
      </c>
      <c r="O22" s="33">
        <f t="shared" si="8"/>
        <v>14280</v>
      </c>
      <c r="P22" s="34">
        <f t="shared" si="2"/>
        <v>0.01169103253594706</v>
      </c>
      <c r="Q22" s="33">
        <f t="shared" si="3"/>
        <v>6786.083217555542</v>
      </c>
      <c r="R22" s="33"/>
      <c r="S22" s="33">
        <f t="shared" si="4"/>
        <v>6466.656427138985</v>
      </c>
      <c r="T22" s="33">
        <v>2141</v>
      </c>
      <c r="U22" s="35">
        <f t="shared" si="5"/>
        <v>0.3310829984742569</v>
      </c>
      <c r="V22" s="5"/>
      <c r="W22" s="5"/>
    </row>
    <row r="23" spans="1:23" ht="12.75">
      <c r="A23" s="32">
        <v>11.2</v>
      </c>
      <c r="B23" s="32" t="s">
        <v>52</v>
      </c>
      <c r="C23" s="33">
        <v>3137</v>
      </c>
      <c r="D23" s="33">
        <v>12452</v>
      </c>
      <c r="E23" s="33">
        <v>4963</v>
      </c>
      <c r="F23" s="33">
        <v>6625</v>
      </c>
      <c r="G23" s="33">
        <f t="shared" si="7"/>
        <v>27177</v>
      </c>
      <c r="H23" s="34">
        <f t="shared" si="0"/>
        <v>0.022317956769993735</v>
      </c>
      <c r="I23" s="33">
        <f t="shared" si="1"/>
        <v>11881.321373814484</v>
      </c>
      <c r="J23" s="33"/>
      <c r="K23" s="33">
        <v>3111</v>
      </c>
      <c r="L23" s="33">
        <v>12207</v>
      </c>
      <c r="M23" s="33">
        <v>4929</v>
      </c>
      <c r="N23" s="33">
        <f t="shared" si="6"/>
        <v>6401</v>
      </c>
      <c r="O23" s="33">
        <f t="shared" si="8"/>
        <v>26648</v>
      </c>
      <c r="P23" s="34">
        <f t="shared" si="2"/>
        <v>0.021816711135708492</v>
      </c>
      <c r="Q23" s="33">
        <f t="shared" si="3"/>
        <v>12663.553612144266</v>
      </c>
      <c r="R23" s="33"/>
      <c r="S23" s="33">
        <f t="shared" si="4"/>
        <v>12272.437492979374</v>
      </c>
      <c r="T23" s="33">
        <v>6401</v>
      </c>
      <c r="U23" s="35">
        <f t="shared" si="5"/>
        <v>0.5215752782331778</v>
      </c>
      <c r="V23" s="5"/>
      <c r="W23" s="5"/>
    </row>
    <row r="24" spans="1:23" ht="12.75">
      <c r="A24" s="32">
        <v>11</v>
      </c>
      <c r="B24" s="32" t="s">
        <v>117</v>
      </c>
      <c r="C24" s="33">
        <f>C22+C23</f>
        <v>4454</v>
      </c>
      <c r="D24" s="33">
        <f>D22+D23</f>
        <v>20681</v>
      </c>
      <c r="E24" s="33">
        <f>E22+E23</f>
        <v>7570</v>
      </c>
      <c r="F24" s="33">
        <f>F22+F23</f>
        <v>8533</v>
      </c>
      <c r="G24" s="33">
        <f t="shared" si="7"/>
        <v>41238</v>
      </c>
      <c r="H24" s="34">
        <f t="shared" si="0"/>
        <v>0.03386495570817241</v>
      </c>
      <c r="I24" s="33">
        <f t="shared" si="1"/>
        <v>18028.551010536914</v>
      </c>
      <c r="J24" s="33"/>
      <c r="K24" s="33">
        <f>K22+K23</f>
        <v>4434</v>
      </c>
      <c r="L24" s="33">
        <f>L22+L23</f>
        <v>20285</v>
      </c>
      <c r="M24" s="33">
        <f>M22+M23</f>
        <v>7667</v>
      </c>
      <c r="N24" s="33">
        <f t="shared" si="6"/>
        <v>8542</v>
      </c>
      <c r="O24" s="33">
        <f t="shared" si="8"/>
        <v>40928</v>
      </c>
      <c r="P24" s="34">
        <f t="shared" si="2"/>
        <v>0.03350774367165555</v>
      </c>
      <c r="Q24" s="33">
        <f t="shared" si="3"/>
        <v>19449.636829699808</v>
      </c>
      <c r="R24" s="33"/>
      <c r="S24" s="33">
        <f>(I24+Q24)/2</f>
        <v>18739.09392011836</v>
      </c>
      <c r="T24" s="33">
        <f>T22+T23</f>
        <v>8542</v>
      </c>
      <c r="U24" s="35">
        <f>T24/S24</f>
        <v>0.4558384752439539</v>
      </c>
      <c r="V24" s="5"/>
      <c r="W24" s="5"/>
    </row>
    <row r="25" spans="1:23" ht="12.75">
      <c r="A25" s="32">
        <v>12</v>
      </c>
      <c r="B25" s="32" t="s">
        <v>53</v>
      </c>
      <c r="C25" s="33">
        <v>1037</v>
      </c>
      <c r="D25" s="33">
        <v>91</v>
      </c>
      <c r="E25" s="33">
        <v>16</v>
      </c>
      <c r="F25" s="33">
        <v>1673</v>
      </c>
      <c r="G25" s="33">
        <f t="shared" si="7"/>
        <v>2817</v>
      </c>
      <c r="H25" s="34">
        <f t="shared" si="0"/>
        <v>0.0023133415837315505</v>
      </c>
      <c r="I25" s="33">
        <f t="shared" si="1"/>
        <v>1231.5444055648306</v>
      </c>
      <c r="J25" s="33"/>
      <c r="K25" s="33">
        <v>1083</v>
      </c>
      <c r="L25" s="33">
        <v>164</v>
      </c>
      <c r="M25" s="33">
        <v>16</v>
      </c>
      <c r="N25" s="33">
        <f t="shared" si="6"/>
        <v>1769</v>
      </c>
      <c r="O25" s="33">
        <f t="shared" si="8"/>
        <v>3032</v>
      </c>
      <c r="P25" s="34">
        <f t="shared" si="2"/>
        <v>0.002482297664495202</v>
      </c>
      <c r="Q25" s="33">
        <f t="shared" si="3"/>
        <v>1440.854643951569</v>
      </c>
      <c r="R25" s="33"/>
      <c r="S25" s="33">
        <f t="shared" si="4"/>
        <v>1336.1995247582</v>
      </c>
      <c r="T25" s="33">
        <v>1769</v>
      </c>
      <c r="U25" s="36">
        <v>1</v>
      </c>
      <c r="V25" s="13"/>
      <c r="W25" s="13"/>
    </row>
    <row r="26" spans="1:23" ht="12.75">
      <c r="A26" s="32">
        <v>13</v>
      </c>
      <c r="B26" s="32" t="s">
        <v>54</v>
      </c>
      <c r="C26" s="33">
        <v>1711</v>
      </c>
      <c r="D26" s="33">
        <v>2165</v>
      </c>
      <c r="E26" s="33">
        <v>207</v>
      </c>
      <c r="F26" s="33">
        <v>4055</v>
      </c>
      <c r="G26" s="33">
        <f t="shared" si="7"/>
        <v>8138</v>
      </c>
      <c r="H26" s="34">
        <f t="shared" si="0"/>
        <v>0.006682986797446702</v>
      </c>
      <c r="I26" s="33">
        <f t="shared" si="1"/>
        <v>3557.794949409511</v>
      </c>
      <c r="J26" s="33"/>
      <c r="K26" s="33">
        <v>1907</v>
      </c>
      <c r="L26" s="33">
        <v>2078</v>
      </c>
      <c r="M26" s="33">
        <v>193</v>
      </c>
      <c r="N26" s="33">
        <f t="shared" si="6"/>
        <v>4201</v>
      </c>
      <c r="O26" s="33">
        <f t="shared" si="8"/>
        <v>8379</v>
      </c>
      <c r="P26" s="34">
        <f t="shared" si="2"/>
        <v>0.006859885267415995</v>
      </c>
      <c r="Q26" s="33">
        <f t="shared" si="3"/>
        <v>3981.8341232421494</v>
      </c>
      <c r="R26" s="33"/>
      <c r="S26" s="33">
        <f t="shared" si="4"/>
        <v>3769.81453632583</v>
      </c>
      <c r="T26" s="33">
        <v>4201</v>
      </c>
      <c r="U26" s="35">
        <f t="shared" si="5"/>
        <v>1.1143784288376202</v>
      </c>
      <c r="V26" s="5"/>
      <c r="W26" s="5"/>
    </row>
    <row r="27" spans="1:23" ht="12.75">
      <c r="A27" s="32">
        <v>14</v>
      </c>
      <c r="B27" s="32" t="s">
        <v>55</v>
      </c>
      <c r="C27" s="33">
        <v>152</v>
      </c>
      <c r="D27" s="33">
        <v>62</v>
      </c>
      <c r="E27" s="33">
        <v>4</v>
      </c>
      <c r="F27" s="33">
        <v>216</v>
      </c>
      <c r="G27" s="33">
        <f t="shared" si="7"/>
        <v>434</v>
      </c>
      <c r="H27" s="34">
        <f t="shared" si="0"/>
        <v>0.00035640406366329176</v>
      </c>
      <c r="I27" s="33">
        <f t="shared" si="1"/>
        <v>189.73740575617197</v>
      </c>
      <c r="J27" s="33"/>
      <c r="K27" s="33">
        <v>129</v>
      </c>
      <c r="L27" s="33">
        <v>42</v>
      </c>
      <c r="M27" s="33">
        <v>3</v>
      </c>
      <c r="N27" s="33">
        <f t="shared" si="6"/>
        <v>165</v>
      </c>
      <c r="O27" s="33">
        <f t="shared" si="8"/>
        <v>339</v>
      </c>
      <c r="P27" s="34">
        <f t="shared" si="2"/>
        <v>0.00027753921776512975</v>
      </c>
      <c r="Q27" s="33">
        <f t="shared" si="3"/>
        <v>161.0981940302051</v>
      </c>
      <c r="R27" s="33"/>
      <c r="S27" s="33">
        <f t="shared" si="4"/>
        <v>175.41779989318854</v>
      </c>
      <c r="T27" s="33">
        <v>165</v>
      </c>
      <c r="U27" s="35">
        <f t="shared" si="5"/>
        <v>0.9406115006599564</v>
      </c>
      <c r="V27" s="5"/>
      <c r="W27" s="5"/>
    </row>
    <row r="28" spans="1:23" ht="12.75">
      <c r="A28" s="32">
        <v>15</v>
      </c>
      <c r="B28" s="32" t="s">
        <v>56</v>
      </c>
      <c r="C28" s="33">
        <v>6720</v>
      </c>
      <c r="D28" s="33">
        <v>2001</v>
      </c>
      <c r="E28" s="33">
        <v>166</v>
      </c>
      <c r="F28" s="33">
        <v>1917</v>
      </c>
      <c r="G28" s="33">
        <f t="shared" si="7"/>
        <v>10804</v>
      </c>
      <c r="H28" s="34">
        <f t="shared" si="0"/>
        <v>0.008872326045664066</v>
      </c>
      <c r="I28" s="33">
        <f t="shared" si="1"/>
        <v>4723.324727625996</v>
      </c>
      <c r="J28" s="33"/>
      <c r="K28" s="33">
        <v>7358</v>
      </c>
      <c r="L28" s="33">
        <v>2243</v>
      </c>
      <c r="M28" s="33">
        <v>182</v>
      </c>
      <c r="N28" s="33">
        <f t="shared" si="6"/>
        <v>2312</v>
      </c>
      <c r="O28" s="33">
        <f t="shared" si="8"/>
        <v>12095</v>
      </c>
      <c r="P28" s="34">
        <f t="shared" si="2"/>
        <v>0.009902173565985972</v>
      </c>
      <c r="Q28" s="33">
        <f t="shared" si="3"/>
        <v>5747.736450723689</v>
      </c>
      <c r="R28" s="33"/>
      <c r="S28" s="33">
        <f t="shared" si="4"/>
        <v>5235.530589174843</v>
      </c>
      <c r="T28" s="33">
        <v>2312</v>
      </c>
      <c r="U28" s="35">
        <f t="shared" si="5"/>
        <v>0.4415980311108043</v>
      </c>
      <c r="V28" s="5"/>
      <c r="W28" s="5"/>
    </row>
    <row r="29" spans="1:23" ht="12.75">
      <c r="A29" s="32">
        <v>16</v>
      </c>
      <c r="B29" s="32" t="s">
        <v>57</v>
      </c>
      <c r="C29" s="33">
        <v>11406</v>
      </c>
      <c r="D29" s="33">
        <v>121957</v>
      </c>
      <c r="E29" s="33">
        <v>17504</v>
      </c>
      <c r="F29" s="33">
        <v>37053</v>
      </c>
      <c r="G29" s="33">
        <f t="shared" si="7"/>
        <v>187920</v>
      </c>
      <c r="H29" s="34">
        <f t="shared" si="0"/>
        <v>0.15432131715116543</v>
      </c>
      <c r="I29" s="33">
        <f t="shared" si="1"/>
        <v>82155.42232649734</v>
      </c>
      <c r="J29" s="33"/>
      <c r="K29" s="33">
        <v>11374</v>
      </c>
      <c r="L29" s="33">
        <v>123778</v>
      </c>
      <c r="M29" s="33">
        <v>17503</v>
      </c>
      <c r="N29" s="33">
        <f t="shared" si="6"/>
        <v>34480</v>
      </c>
      <c r="O29" s="33">
        <f t="shared" si="8"/>
        <v>187135</v>
      </c>
      <c r="P29" s="34">
        <f t="shared" si="2"/>
        <v>0.15320737910465357</v>
      </c>
      <c r="Q29" s="33">
        <f t="shared" si="3"/>
        <v>88929.52961605437</v>
      </c>
      <c r="R29" s="33"/>
      <c r="S29" s="33">
        <f t="shared" si="4"/>
        <v>85542.47597127585</v>
      </c>
      <c r="T29" s="33">
        <v>34480</v>
      </c>
      <c r="U29" s="35">
        <f t="shared" si="5"/>
        <v>0.40307460835688197</v>
      </c>
      <c r="V29" s="5"/>
      <c r="W29" s="5"/>
    </row>
    <row r="30" spans="1:23" ht="12.75">
      <c r="A30" s="32">
        <v>17.1</v>
      </c>
      <c r="B30" s="32" t="s">
        <v>58</v>
      </c>
      <c r="C30" s="33">
        <v>11521</v>
      </c>
      <c r="D30" s="33">
        <v>65094</v>
      </c>
      <c r="E30" s="33">
        <v>18031</v>
      </c>
      <c r="F30" s="33">
        <v>23341</v>
      </c>
      <c r="G30" s="33">
        <f t="shared" si="7"/>
        <v>117987</v>
      </c>
      <c r="H30" s="34">
        <f t="shared" si="0"/>
        <v>0.09689181165769771</v>
      </c>
      <c r="I30" s="33">
        <f t="shared" si="1"/>
        <v>51581.9062049619</v>
      </c>
      <c r="J30" s="33"/>
      <c r="K30" s="33">
        <v>11542</v>
      </c>
      <c r="L30" s="33">
        <v>67995</v>
      </c>
      <c r="M30" s="33">
        <v>18854</v>
      </c>
      <c r="N30" s="33">
        <f t="shared" si="6"/>
        <v>22166</v>
      </c>
      <c r="O30" s="33">
        <f t="shared" si="8"/>
        <v>120557</v>
      </c>
      <c r="P30" s="34">
        <f t="shared" si="2"/>
        <v>0.09869998665519396</v>
      </c>
      <c r="Q30" s="33">
        <f t="shared" si="3"/>
        <v>57290.60465398064</v>
      </c>
      <c r="R30" s="33"/>
      <c r="S30" s="33">
        <f t="shared" si="4"/>
        <v>54436.255429471275</v>
      </c>
      <c r="T30" s="33">
        <v>22166</v>
      </c>
      <c r="U30" s="35">
        <f t="shared" si="5"/>
        <v>0.40719185816737014</v>
      </c>
      <c r="V30" s="5"/>
      <c r="W30" s="5"/>
    </row>
    <row r="31" spans="1:23" ht="12.75">
      <c r="A31" s="32">
        <v>17.2</v>
      </c>
      <c r="B31" s="32" t="s">
        <v>59</v>
      </c>
      <c r="C31" s="33">
        <v>8484</v>
      </c>
      <c r="D31" s="33">
        <v>30142</v>
      </c>
      <c r="E31" s="33">
        <v>7312</v>
      </c>
      <c r="F31" s="33">
        <v>14247</v>
      </c>
      <c r="G31" s="33">
        <f t="shared" si="7"/>
        <v>60185</v>
      </c>
      <c r="H31" s="34">
        <f t="shared" si="0"/>
        <v>0.049424374588882984</v>
      </c>
      <c r="I31" s="33">
        <f t="shared" si="1"/>
        <v>26311.85660238528</v>
      </c>
      <c r="J31" s="33"/>
      <c r="K31" s="33">
        <v>7773</v>
      </c>
      <c r="L31" s="33">
        <v>30034</v>
      </c>
      <c r="M31" s="33">
        <v>7484</v>
      </c>
      <c r="N31" s="33">
        <f t="shared" si="6"/>
        <v>14254</v>
      </c>
      <c r="O31" s="33">
        <f t="shared" si="8"/>
        <v>59545</v>
      </c>
      <c r="P31" s="34">
        <f t="shared" si="2"/>
        <v>0.04874947705552995</v>
      </c>
      <c r="Q31" s="33">
        <f t="shared" si="3"/>
        <v>28296.73145583647</v>
      </c>
      <c r="R31" s="33"/>
      <c r="S31" s="33">
        <f t="shared" si="4"/>
        <v>27304.294029110875</v>
      </c>
      <c r="T31" s="33">
        <v>14254</v>
      </c>
      <c r="U31" s="35">
        <f t="shared" si="5"/>
        <v>0.5220424298391633</v>
      </c>
      <c r="V31" s="5"/>
      <c r="W31" s="5"/>
    </row>
    <row r="32" spans="1:23" ht="12.75">
      <c r="A32" s="32">
        <v>17.3</v>
      </c>
      <c r="B32" s="32" t="s">
        <v>127</v>
      </c>
      <c r="C32" s="33">
        <v>439</v>
      </c>
      <c r="D32" s="33">
        <v>6491</v>
      </c>
      <c r="E32" s="33">
        <v>355</v>
      </c>
      <c r="F32" s="33">
        <v>1102</v>
      </c>
      <c r="G32" s="33">
        <f>+C32+D32+E32+F32</f>
        <v>8387</v>
      </c>
      <c r="H32" s="34">
        <f t="shared" si="0"/>
        <v>0.006887467469917115</v>
      </c>
      <c r="I32" s="33">
        <f t="shared" si="1"/>
        <v>3666.653507089895</v>
      </c>
      <c r="J32" s="33"/>
      <c r="K32" s="33">
        <v>419</v>
      </c>
      <c r="L32" s="33">
        <v>6387</v>
      </c>
      <c r="M32" s="33">
        <v>340</v>
      </c>
      <c r="N32" s="33">
        <f>T32</f>
        <v>959</v>
      </c>
      <c r="O32" s="33">
        <f>+K32+L32+M32+N32</f>
        <v>8105</v>
      </c>
      <c r="P32" s="34">
        <f t="shared" si="2"/>
        <v>0.006635561533883117</v>
      </c>
      <c r="Q32" s="33">
        <f t="shared" si="3"/>
        <v>3851.6249634655233</v>
      </c>
      <c r="R32" s="33"/>
      <c r="S32" s="33">
        <f>(I32+Q32)/2</f>
        <v>3759.1392352777093</v>
      </c>
      <c r="T32" s="33">
        <v>959</v>
      </c>
      <c r="U32" s="35">
        <f>T32/S32</f>
        <v>0.25511159336697276</v>
      </c>
      <c r="V32" s="5"/>
      <c r="W32" s="5"/>
    </row>
    <row r="33" spans="1:23" ht="12.75">
      <c r="A33" s="32">
        <v>17</v>
      </c>
      <c r="B33" s="32" t="s">
        <v>118</v>
      </c>
      <c r="C33" s="33">
        <f>C30+C31+C32</f>
        <v>20444</v>
      </c>
      <c r="D33" s="33">
        <f>D30+D31+D32</f>
        <v>101727</v>
      </c>
      <c r="E33" s="33">
        <f>E30+E31+E32</f>
        <v>25698</v>
      </c>
      <c r="F33" s="33">
        <f>F30+F31+F32</f>
        <v>38690</v>
      </c>
      <c r="G33" s="33">
        <f t="shared" si="7"/>
        <v>186559</v>
      </c>
      <c r="H33" s="34">
        <f t="shared" si="0"/>
        <v>0.1532036537164978</v>
      </c>
      <c r="I33" s="33">
        <f t="shared" si="1"/>
        <v>81560.41631443707</v>
      </c>
      <c r="J33" s="33"/>
      <c r="K33" s="33">
        <f>K30+K31+K32</f>
        <v>19734</v>
      </c>
      <c r="L33" s="33">
        <f>L30+L31+L32</f>
        <v>104416</v>
      </c>
      <c r="M33" s="33">
        <f>M30+M31+M32</f>
        <v>26678</v>
      </c>
      <c r="N33" s="33">
        <f t="shared" si="6"/>
        <v>37379</v>
      </c>
      <c r="O33" s="33">
        <f t="shared" si="8"/>
        <v>188207</v>
      </c>
      <c r="P33" s="34">
        <f t="shared" si="2"/>
        <v>0.15408502524460702</v>
      </c>
      <c r="Q33" s="33">
        <f t="shared" si="3"/>
        <v>89438.96107328263</v>
      </c>
      <c r="R33" s="33"/>
      <c r="S33" s="33">
        <f t="shared" si="4"/>
        <v>85499.68869385985</v>
      </c>
      <c r="T33" s="33">
        <f>T30+T31+T32</f>
        <v>37379</v>
      </c>
      <c r="U33" s="35">
        <f t="shared" si="5"/>
        <v>0.4371828783358409</v>
      </c>
      <c r="V33" s="5"/>
      <c r="W33" s="5"/>
    </row>
    <row r="34" spans="1:23" ht="12.75">
      <c r="A34" s="32">
        <v>18.1</v>
      </c>
      <c r="B34" s="32" t="s">
        <v>60</v>
      </c>
      <c r="C34" s="33">
        <v>955</v>
      </c>
      <c r="D34" s="33">
        <v>10435</v>
      </c>
      <c r="E34" s="33">
        <v>4897</v>
      </c>
      <c r="F34" s="33">
        <v>2103</v>
      </c>
      <c r="G34" s="33">
        <f t="shared" si="7"/>
        <v>18390</v>
      </c>
      <c r="H34" s="34">
        <f t="shared" si="0"/>
        <v>0.015102006292092018</v>
      </c>
      <c r="I34" s="33">
        <f t="shared" si="1"/>
        <v>8039.794681695859</v>
      </c>
      <c r="J34" s="33"/>
      <c r="K34" s="33">
        <v>869</v>
      </c>
      <c r="L34" s="33">
        <v>10499</v>
      </c>
      <c r="M34" s="33">
        <v>4818</v>
      </c>
      <c r="N34" s="33">
        <f t="shared" si="6"/>
        <v>1774</v>
      </c>
      <c r="O34" s="33">
        <f t="shared" si="8"/>
        <v>17960</v>
      </c>
      <c r="P34" s="34">
        <f t="shared" si="2"/>
        <v>0.014703847643249944</v>
      </c>
      <c r="Q34" s="33">
        <f t="shared" si="3"/>
        <v>8534.877772219716</v>
      </c>
      <c r="R34" s="33"/>
      <c r="S34" s="33">
        <f t="shared" si="4"/>
        <v>8287.336226957788</v>
      </c>
      <c r="T34" s="33">
        <v>1774</v>
      </c>
      <c r="U34" s="35">
        <f t="shared" si="5"/>
        <v>0.2140615454009666</v>
      </c>
      <c r="V34" s="5"/>
      <c r="W34" s="5"/>
    </row>
    <row r="35" spans="1:23" ht="12.75">
      <c r="A35" s="32">
        <v>18.2</v>
      </c>
      <c r="B35" s="32" t="s">
        <v>61</v>
      </c>
      <c r="C35" s="33">
        <v>148</v>
      </c>
      <c r="D35" s="33">
        <v>863</v>
      </c>
      <c r="E35" s="33">
        <v>284</v>
      </c>
      <c r="F35" s="33">
        <v>422</v>
      </c>
      <c r="G35" s="33">
        <f t="shared" si="7"/>
        <v>1717</v>
      </c>
      <c r="H35" s="34">
        <f t="shared" si="0"/>
        <v>0.0014100133117738985</v>
      </c>
      <c r="I35" s="33">
        <f t="shared" si="1"/>
        <v>750.6431467358233</v>
      </c>
      <c r="J35" s="33"/>
      <c r="K35" s="33">
        <v>137</v>
      </c>
      <c r="L35" s="33">
        <v>996</v>
      </c>
      <c r="M35" s="33">
        <v>319</v>
      </c>
      <c r="N35" s="33">
        <f t="shared" si="6"/>
        <v>376</v>
      </c>
      <c r="O35" s="33">
        <f t="shared" si="8"/>
        <v>1828</v>
      </c>
      <c r="P35" s="34">
        <f t="shared" si="2"/>
        <v>0.0014965831565624107</v>
      </c>
      <c r="Q35" s="33">
        <f t="shared" si="3"/>
        <v>868.6946863929644</v>
      </c>
      <c r="R35" s="33"/>
      <c r="S35" s="33">
        <f t="shared" si="4"/>
        <v>809.6689165643938</v>
      </c>
      <c r="T35" s="33">
        <v>376</v>
      </c>
      <c r="U35" s="35">
        <f t="shared" si="5"/>
        <v>0.4643873468620384</v>
      </c>
      <c r="V35" s="5"/>
      <c r="W35" s="5"/>
    </row>
    <row r="36" spans="1:23" ht="12.75">
      <c r="A36" s="32">
        <v>18</v>
      </c>
      <c r="B36" s="32" t="s">
        <v>119</v>
      </c>
      <c r="C36" s="33">
        <f>C34+C35</f>
        <v>1103</v>
      </c>
      <c r="D36" s="33">
        <f>D34+D35</f>
        <v>11298</v>
      </c>
      <c r="E36" s="33">
        <f>E34+E35</f>
        <v>5181</v>
      </c>
      <c r="F36" s="33">
        <f>F34+F35</f>
        <v>2525</v>
      </c>
      <c r="G36" s="33">
        <f t="shared" si="7"/>
        <v>20107</v>
      </c>
      <c r="H36" s="34">
        <f t="shared" si="0"/>
        <v>0.016512019603865915</v>
      </c>
      <c r="I36" s="33">
        <f t="shared" si="1"/>
        <v>8790.43782843168</v>
      </c>
      <c r="J36" s="33"/>
      <c r="K36" s="33">
        <f>K34+K35</f>
        <v>1006</v>
      </c>
      <c r="L36" s="33">
        <f>L34+L35</f>
        <v>11495</v>
      </c>
      <c r="M36" s="33">
        <f>M34+M35</f>
        <v>5137</v>
      </c>
      <c r="N36" s="33">
        <f t="shared" si="6"/>
        <v>2150</v>
      </c>
      <c r="O36" s="33">
        <f t="shared" si="8"/>
        <v>19788</v>
      </c>
      <c r="P36" s="34">
        <f t="shared" si="2"/>
        <v>0.016200430799812354</v>
      </c>
      <c r="Q36" s="33">
        <f t="shared" si="3"/>
        <v>9403.57245861268</v>
      </c>
      <c r="R36" s="33"/>
      <c r="S36" s="33">
        <f>(I36+Q36)/2</f>
        <v>9097.00514352218</v>
      </c>
      <c r="T36" s="33">
        <f>T34+T35</f>
        <v>2150</v>
      </c>
      <c r="U36" s="35">
        <f>T36/S36</f>
        <v>0.2363415174642369</v>
      </c>
      <c r="V36" s="5"/>
      <c r="W36" s="5"/>
    </row>
    <row r="37" spans="1:23" ht="12.75">
      <c r="A37" s="32">
        <v>19.2</v>
      </c>
      <c r="B37" s="32" t="s">
        <v>62</v>
      </c>
      <c r="C37" s="33">
        <v>30026</v>
      </c>
      <c r="D37" s="33">
        <v>73037</v>
      </c>
      <c r="E37" s="33">
        <v>17208</v>
      </c>
      <c r="F37" s="33">
        <v>93984</v>
      </c>
      <c r="G37" s="33">
        <f t="shared" si="7"/>
        <v>214255</v>
      </c>
      <c r="H37" s="34">
        <f t="shared" si="0"/>
        <v>0.17594781718935157</v>
      </c>
      <c r="I37" s="33">
        <f t="shared" si="1"/>
        <v>93668.63564582633</v>
      </c>
      <c r="J37" s="33"/>
      <c r="K37" s="33">
        <v>31366</v>
      </c>
      <c r="L37" s="33">
        <v>75768</v>
      </c>
      <c r="M37" s="33">
        <v>17698</v>
      </c>
      <c r="N37" s="33">
        <f t="shared" si="6"/>
        <v>96125</v>
      </c>
      <c r="O37" s="33">
        <f t="shared" si="8"/>
        <v>220957</v>
      </c>
      <c r="P37" s="34">
        <f t="shared" si="2"/>
        <v>0.18089744230008784</v>
      </c>
      <c r="Q37" s="33">
        <f t="shared" si="3"/>
        <v>105002.28217797058</v>
      </c>
      <c r="R37" s="33"/>
      <c r="S37" s="33">
        <f t="shared" si="4"/>
        <v>99335.45891189846</v>
      </c>
      <c r="T37" s="33">
        <v>96125</v>
      </c>
      <c r="U37" s="35">
        <f t="shared" si="5"/>
        <v>0.9676806354239945</v>
      </c>
      <c r="V37" s="5"/>
      <c r="W37" s="5"/>
    </row>
    <row r="38" spans="1:23" ht="12.75">
      <c r="A38" s="32">
        <v>19.4</v>
      </c>
      <c r="B38" s="32" t="s">
        <v>63</v>
      </c>
      <c r="C38" s="33">
        <v>8279</v>
      </c>
      <c r="D38" s="33">
        <v>21538</v>
      </c>
      <c r="E38" s="33">
        <v>3952</v>
      </c>
      <c r="F38" s="33">
        <v>16992</v>
      </c>
      <c r="G38" s="33">
        <f t="shared" si="7"/>
        <v>50761</v>
      </c>
      <c r="H38" s="34">
        <f t="shared" si="0"/>
        <v>0.04168531492076579</v>
      </c>
      <c r="I38" s="33">
        <f t="shared" si="1"/>
        <v>22191.8443631084</v>
      </c>
      <c r="J38" s="33"/>
      <c r="K38" s="33">
        <v>8196</v>
      </c>
      <c r="L38" s="33">
        <v>20626</v>
      </c>
      <c r="M38" s="33">
        <v>3741</v>
      </c>
      <c r="N38" s="33">
        <f t="shared" si="6"/>
        <v>16272</v>
      </c>
      <c r="O38" s="33">
        <f t="shared" si="8"/>
        <v>48835</v>
      </c>
      <c r="P38" s="34">
        <f t="shared" si="2"/>
        <v>0.03998120265356966</v>
      </c>
      <c r="Q38" s="33">
        <f t="shared" si="3"/>
        <v>23207.169042669815</v>
      </c>
      <c r="R38" s="33"/>
      <c r="S38" s="33">
        <f t="shared" si="4"/>
        <v>22699.506702889106</v>
      </c>
      <c r="T38" s="33">
        <v>16272</v>
      </c>
      <c r="U38" s="35">
        <f t="shared" si="5"/>
        <v>0.7168437716723141</v>
      </c>
      <c r="V38" s="5"/>
      <c r="W38" s="5"/>
    </row>
    <row r="39" spans="1:23" ht="12.75">
      <c r="A39" s="32">
        <v>21.1</v>
      </c>
      <c r="B39" s="32" t="s">
        <v>98</v>
      </c>
      <c r="C39" s="33">
        <f>'Data Page'!I13*'Leverage Factors'!C41</f>
        <v>19957.408866479178</v>
      </c>
      <c r="D39" s="33">
        <f>'Data Page'!L13*'Leverage Factors'!D41</f>
        <v>2546.9137358633084</v>
      </c>
      <c r="E39" s="33">
        <f>'Data Page'!O13*'Leverage Factors'!E41</f>
        <v>1257.9963884705426</v>
      </c>
      <c r="F39" s="33">
        <f>'Data Page'!F13*'Leverage Factors'!F41</f>
        <v>62759.020302828685</v>
      </c>
      <c r="G39" s="33">
        <f t="shared" si="7"/>
        <v>86521.33929364171</v>
      </c>
      <c r="H39" s="34">
        <f t="shared" si="0"/>
        <v>0.07105197446507915</v>
      </c>
      <c r="I39" s="33">
        <f t="shared" si="1"/>
        <v>37825.65543807633</v>
      </c>
      <c r="J39" s="33"/>
      <c r="K39" s="33">
        <f>'Data Page'!I31*'Leverage Factors'!K41</f>
        <v>20207.269694848503</v>
      </c>
      <c r="L39" s="33">
        <f>'Data Page'!L31*'Leverage Factors'!L41</f>
        <v>2399.808048898428</v>
      </c>
      <c r="M39" s="33">
        <f>'Data Page'!O31*'Leverage Factors'!M41</f>
        <v>1269.1946617579383</v>
      </c>
      <c r="N39" s="33">
        <f t="shared" si="6"/>
        <v>61972.211350114216</v>
      </c>
      <c r="O39" s="33">
        <f t="shared" si="8"/>
        <v>85848.48375561909</v>
      </c>
      <c r="P39" s="34">
        <f t="shared" si="2"/>
        <v>0.07028413282553679</v>
      </c>
      <c r="Q39" s="33">
        <f t="shared" si="3"/>
        <v>40796.56546684848</v>
      </c>
      <c r="R39" s="33"/>
      <c r="S39" s="33">
        <f>(I39+Q39)/2</f>
        <v>39311.1104524624</v>
      </c>
      <c r="T39" s="33">
        <f>'Data Page'!F31*'Leverage Factors'!T41</f>
        <v>61972.211350114216</v>
      </c>
      <c r="U39" s="35">
        <f>T39/S39</f>
        <v>1.5764553744940661</v>
      </c>
      <c r="V39" s="5"/>
      <c r="W39" s="5"/>
    </row>
    <row r="40" spans="1:23" ht="12.75">
      <c r="A40" s="32">
        <v>21.2</v>
      </c>
      <c r="B40" s="32" t="s">
        <v>99</v>
      </c>
      <c r="C40" s="33">
        <f>'Data Page'!I14*'Leverage Factors'!C41</f>
        <v>2587.591133520823</v>
      </c>
      <c r="D40" s="33">
        <f>'Data Page'!L14*'Leverage Factors'!D41</f>
        <v>659.0862641366917</v>
      </c>
      <c r="E40" s="33">
        <f>'Data Page'!O14*'Leverage Factors'!E41</f>
        <v>675.0036115294574</v>
      </c>
      <c r="F40" s="33">
        <f>'Data Page'!F14*'Leverage Factors'!F41</f>
        <v>5777.979697171319</v>
      </c>
      <c r="G40" s="33">
        <f t="shared" si="7"/>
        <v>9699.66070635829</v>
      </c>
      <c r="H40" s="34">
        <f t="shared" si="0"/>
        <v>0.00796543431313652</v>
      </c>
      <c r="I40" s="33">
        <f t="shared" si="1"/>
        <v>4240.526403547237</v>
      </c>
      <c r="J40" s="33"/>
      <c r="K40" s="33">
        <f>'Data Page'!I32*'Leverage Factors'!K41</f>
        <v>2449.730305151496</v>
      </c>
      <c r="L40" s="33">
        <f>'Data Page'!L32*'Leverage Factors'!L41</f>
        <v>606.191951101572</v>
      </c>
      <c r="M40" s="33">
        <f>'Data Page'!O32*'Leverage Factors'!M41</f>
        <v>686.8053382420617</v>
      </c>
      <c r="N40" s="33">
        <f t="shared" si="6"/>
        <v>5263.788649885785</v>
      </c>
      <c r="O40" s="33">
        <f t="shared" si="8"/>
        <v>9006.516244380915</v>
      </c>
      <c r="P40" s="34">
        <f t="shared" si="2"/>
        <v>0.007373632664467297</v>
      </c>
      <c r="Q40" s="33">
        <f t="shared" si="3"/>
        <v>4280.039827355371</v>
      </c>
      <c r="R40" s="33"/>
      <c r="S40" s="33">
        <f>(I40+Q40)/2</f>
        <v>4260.283115451304</v>
      </c>
      <c r="T40" s="33">
        <f>'Data Page'!F32*'Leverage Factors'!T41</f>
        <v>5263.788649885785</v>
      </c>
      <c r="U40" s="35">
        <f>T40/S40</f>
        <v>1.2355490250859014</v>
      </c>
      <c r="V40" s="5"/>
      <c r="W40" s="5"/>
    </row>
    <row r="41" spans="1:23" ht="12.75">
      <c r="A41" s="32">
        <v>21</v>
      </c>
      <c r="B41" s="32" t="s">
        <v>64</v>
      </c>
      <c r="C41" s="33">
        <v>22545</v>
      </c>
      <c r="D41" s="33">
        <v>3206</v>
      </c>
      <c r="E41" s="33">
        <v>1933</v>
      </c>
      <c r="F41" s="33">
        <v>68537</v>
      </c>
      <c r="G41" s="33">
        <f t="shared" si="7"/>
        <v>96221</v>
      </c>
      <c r="H41" s="34">
        <f t="shared" si="0"/>
        <v>0.07901740877821567</v>
      </c>
      <c r="I41" s="33">
        <f t="shared" si="1"/>
        <v>42066.18184162356</v>
      </c>
      <c r="J41" s="33"/>
      <c r="K41" s="33">
        <v>22657</v>
      </c>
      <c r="L41" s="33">
        <v>3006</v>
      </c>
      <c r="M41" s="33">
        <v>1956</v>
      </c>
      <c r="N41" s="33">
        <f t="shared" si="6"/>
        <v>67236</v>
      </c>
      <c r="O41" s="33">
        <f t="shared" si="8"/>
        <v>94855</v>
      </c>
      <c r="P41" s="34">
        <f t="shared" si="2"/>
        <v>0.07765776549000408</v>
      </c>
      <c r="Q41" s="33">
        <f t="shared" si="3"/>
        <v>45076.60529420385</v>
      </c>
      <c r="R41" s="33"/>
      <c r="S41" s="33">
        <f t="shared" si="4"/>
        <v>43571.39356791371</v>
      </c>
      <c r="T41" s="33">
        <v>67236</v>
      </c>
      <c r="U41" s="35">
        <f t="shared" si="5"/>
        <v>1.5431225511573512</v>
      </c>
      <c r="V41" s="5"/>
      <c r="W41" s="5"/>
    </row>
    <row r="42" spans="1:23" ht="12.75">
      <c r="A42" s="32">
        <v>22</v>
      </c>
      <c r="B42" s="32" t="s">
        <v>65</v>
      </c>
      <c r="C42" s="33">
        <v>542</v>
      </c>
      <c r="D42" s="33">
        <v>2230</v>
      </c>
      <c r="E42" s="33">
        <v>275</v>
      </c>
      <c r="F42" s="33">
        <v>1322</v>
      </c>
      <c r="G42" s="33">
        <f t="shared" si="7"/>
        <v>4369</v>
      </c>
      <c r="H42" s="34">
        <f t="shared" si="0"/>
        <v>0.0035878556547118013</v>
      </c>
      <c r="I42" s="33">
        <f t="shared" si="1"/>
        <v>1910.0523634763028</v>
      </c>
      <c r="J42" s="33"/>
      <c r="K42" s="33">
        <v>537</v>
      </c>
      <c r="L42" s="33">
        <v>1986</v>
      </c>
      <c r="M42" s="33">
        <v>288</v>
      </c>
      <c r="N42" s="33">
        <f t="shared" si="6"/>
        <v>1114</v>
      </c>
      <c r="O42" s="33">
        <f t="shared" si="8"/>
        <v>3925</v>
      </c>
      <c r="P42" s="34">
        <f t="shared" si="2"/>
        <v>0.003213396547870603</v>
      </c>
      <c r="Q42" s="33">
        <f t="shared" si="3"/>
        <v>1865.2224530045871</v>
      </c>
      <c r="R42" s="33"/>
      <c r="S42" s="33">
        <f t="shared" si="4"/>
        <v>1887.637408240445</v>
      </c>
      <c r="T42" s="33">
        <v>1114</v>
      </c>
      <c r="U42" s="35">
        <f t="shared" si="5"/>
        <v>0.5901557127109551</v>
      </c>
      <c r="V42" s="5"/>
      <c r="W42" s="5"/>
    </row>
    <row r="43" spans="1:23" ht="12.75">
      <c r="A43" s="32">
        <v>23</v>
      </c>
      <c r="B43" s="32" t="s">
        <v>66</v>
      </c>
      <c r="C43" s="33">
        <v>614</v>
      </c>
      <c r="D43" s="33">
        <v>1174</v>
      </c>
      <c r="E43" s="33">
        <v>182</v>
      </c>
      <c r="F43" s="33">
        <v>1134</v>
      </c>
      <c r="G43" s="33">
        <f t="shared" si="7"/>
        <v>3104</v>
      </c>
      <c r="H43" s="34">
        <f t="shared" si="0"/>
        <v>0.0025490281419605016</v>
      </c>
      <c r="I43" s="33">
        <f t="shared" si="1"/>
        <v>1357.0159158229444</v>
      </c>
      <c r="J43" s="33"/>
      <c r="K43" s="33">
        <v>616</v>
      </c>
      <c r="L43" s="33">
        <v>1141</v>
      </c>
      <c r="M43" s="33">
        <v>194</v>
      </c>
      <c r="N43" s="33">
        <f t="shared" si="6"/>
        <v>1075</v>
      </c>
      <c r="O43" s="33">
        <f t="shared" si="8"/>
        <v>3026</v>
      </c>
      <c r="P43" s="34">
        <f t="shared" si="2"/>
        <v>0.0024773854659506864</v>
      </c>
      <c r="Q43" s="33">
        <f t="shared" si="3"/>
        <v>1438.0033484820078</v>
      </c>
      <c r="R43" s="33"/>
      <c r="S43" s="33">
        <f t="shared" si="4"/>
        <v>1397.5096321524761</v>
      </c>
      <c r="T43" s="33">
        <v>1075</v>
      </c>
      <c r="U43" s="35">
        <f t="shared" si="5"/>
        <v>0.7692254674082357</v>
      </c>
      <c r="V43" s="5"/>
      <c r="W43" s="5"/>
    </row>
    <row r="44" spans="1:23" ht="12.75">
      <c r="A44" s="32">
        <v>24</v>
      </c>
      <c r="B44" s="32" t="s">
        <v>67</v>
      </c>
      <c r="C44" s="33">
        <v>3154</v>
      </c>
      <c r="D44" s="33">
        <v>3196</v>
      </c>
      <c r="E44" s="33">
        <v>832</v>
      </c>
      <c r="F44" s="33">
        <v>4805</v>
      </c>
      <c r="G44" s="33">
        <f t="shared" si="7"/>
        <v>11987</v>
      </c>
      <c r="H44" s="34">
        <f t="shared" si="0"/>
        <v>0.009843814541778522</v>
      </c>
      <c r="I44" s="33">
        <f t="shared" si="1"/>
        <v>5240.512172348464</v>
      </c>
      <c r="J44" s="33"/>
      <c r="K44" s="33">
        <v>3118</v>
      </c>
      <c r="L44" s="33">
        <v>3029</v>
      </c>
      <c r="M44" s="33">
        <v>869</v>
      </c>
      <c r="N44" s="33">
        <f t="shared" si="6"/>
        <v>4867</v>
      </c>
      <c r="O44" s="33">
        <f t="shared" si="8"/>
        <v>11883</v>
      </c>
      <c r="P44" s="34">
        <f t="shared" si="2"/>
        <v>0.009728609217413088</v>
      </c>
      <c r="Q44" s="33">
        <f t="shared" si="3"/>
        <v>5646.990677465862</v>
      </c>
      <c r="R44" s="33"/>
      <c r="S44" s="33">
        <f t="shared" si="4"/>
        <v>5443.751424907163</v>
      </c>
      <c r="T44" s="33">
        <v>4867</v>
      </c>
      <c r="U44" s="35">
        <f t="shared" si="5"/>
        <v>0.8940525788396008</v>
      </c>
      <c r="V44" s="5"/>
      <c r="W44" s="5"/>
    </row>
    <row r="45" spans="1:23" ht="12.75">
      <c r="A45" s="32">
        <v>26</v>
      </c>
      <c r="B45" s="32" t="s">
        <v>68</v>
      </c>
      <c r="C45" s="33">
        <v>77</v>
      </c>
      <c r="D45" s="33">
        <v>60</v>
      </c>
      <c r="E45" s="33">
        <v>16</v>
      </c>
      <c r="F45" s="33">
        <v>155</v>
      </c>
      <c r="G45" s="33">
        <f t="shared" si="7"/>
        <v>308</v>
      </c>
      <c r="H45" s="34">
        <f t="shared" si="0"/>
        <v>0.00025293191614814256</v>
      </c>
      <c r="I45" s="33">
        <f t="shared" si="1"/>
        <v>134.65235247212206</v>
      </c>
      <c r="J45" s="33"/>
      <c r="K45" s="33">
        <v>81</v>
      </c>
      <c r="L45" s="33">
        <v>71</v>
      </c>
      <c r="M45" s="33">
        <v>20</v>
      </c>
      <c r="N45" s="33">
        <f t="shared" si="6"/>
        <v>164</v>
      </c>
      <c r="O45" s="33">
        <f t="shared" si="8"/>
        <v>336</v>
      </c>
      <c r="P45" s="34">
        <f t="shared" si="2"/>
        <v>0.000275083118492872</v>
      </c>
      <c r="Q45" s="33">
        <f t="shared" si="3"/>
        <v>159.67254629542455</v>
      </c>
      <c r="R45" s="33"/>
      <c r="S45" s="33">
        <f t="shared" si="4"/>
        <v>147.16244938377332</v>
      </c>
      <c r="T45" s="33">
        <v>164</v>
      </c>
      <c r="U45" s="35">
        <f t="shared" si="5"/>
        <v>1.1144147211923427</v>
      </c>
      <c r="V45" s="5"/>
      <c r="W45" s="5"/>
    </row>
    <row r="46" spans="1:23" ht="12.75">
      <c r="A46" s="32">
        <v>27</v>
      </c>
      <c r="B46" s="32" t="s">
        <v>76</v>
      </c>
      <c r="C46" s="33">
        <v>889</v>
      </c>
      <c r="D46" s="33">
        <v>882</v>
      </c>
      <c r="E46" s="33">
        <v>87</v>
      </c>
      <c r="F46" s="33">
        <v>1758</v>
      </c>
      <c r="G46" s="33">
        <f t="shared" si="7"/>
        <v>3616</v>
      </c>
      <c r="H46" s="34">
        <f t="shared" si="0"/>
        <v>0.0029694863921807904</v>
      </c>
      <c r="I46" s="33">
        <f t="shared" si="1"/>
        <v>1580.8535926597187</v>
      </c>
      <c r="J46" s="33"/>
      <c r="K46" s="33">
        <v>846</v>
      </c>
      <c r="L46" s="33">
        <v>858</v>
      </c>
      <c r="M46" s="33">
        <v>82</v>
      </c>
      <c r="N46" s="33">
        <f t="shared" si="6"/>
        <v>1761</v>
      </c>
      <c r="O46" s="33">
        <f t="shared" si="8"/>
        <v>3547</v>
      </c>
      <c r="P46" s="34">
        <f t="shared" si="2"/>
        <v>0.0029039280395661217</v>
      </c>
      <c r="Q46" s="33">
        <f t="shared" si="3"/>
        <v>1685.5908384222346</v>
      </c>
      <c r="R46" s="33"/>
      <c r="S46" s="33">
        <f t="shared" si="4"/>
        <v>1633.2222155409768</v>
      </c>
      <c r="T46" s="33">
        <v>1761</v>
      </c>
      <c r="U46" s="35">
        <f t="shared" si="5"/>
        <v>1.0782366191465862</v>
      </c>
      <c r="V46" s="5"/>
      <c r="W46" s="5"/>
    </row>
    <row r="47" spans="1:23" ht="12.75">
      <c r="A47" s="32">
        <v>28</v>
      </c>
      <c r="B47" s="32" t="s">
        <v>74</v>
      </c>
      <c r="C47" s="33">
        <v>977</v>
      </c>
      <c r="D47" s="33">
        <v>1187</v>
      </c>
      <c r="E47" s="33">
        <v>76</v>
      </c>
      <c r="F47" s="33">
        <v>1410</v>
      </c>
      <c r="G47" s="33">
        <f t="shared" si="7"/>
        <v>3650</v>
      </c>
      <c r="H47" s="34">
        <f t="shared" si="0"/>
        <v>0.0029974074478594814</v>
      </c>
      <c r="I47" s="33">
        <f t="shared" si="1"/>
        <v>1595.7178133871607</v>
      </c>
      <c r="J47" s="33"/>
      <c r="K47" s="33">
        <v>879</v>
      </c>
      <c r="L47" s="33">
        <v>936</v>
      </c>
      <c r="M47" s="33">
        <v>81</v>
      </c>
      <c r="N47" s="33">
        <f t="shared" si="6"/>
        <v>1455</v>
      </c>
      <c r="O47" s="33">
        <f t="shared" si="8"/>
        <v>3351</v>
      </c>
      <c r="P47" s="34">
        <f t="shared" si="2"/>
        <v>0.0027434628871119467</v>
      </c>
      <c r="Q47" s="33">
        <f t="shared" si="3"/>
        <v>1592.4485197499037</v>
      </c>
      <c r="R47" s="33"/>
      <c r="S47" s="33">
        <f t="shared" si="4"/>
        <v>1594.0831665685323</v>
      </c>
      <c r="T47" s="33">
        <v>1455</v>
      </c>
      <c r="U47" s="35">
        <f t="shared" si="5"/>
        <v>0.9127503699396522</v>
      </c>
      <c r="V47" s="5"/>
      <c r="W47" s="5"/>
    </row>
    <row r="48" spans="1:23" ht="12.75">
      <c r="A48" s="32">
        <v>29</v>
      </c>
      <c r="B48" s="32" t="s">
        <v>69</v>
      </c>
      <c r="C48" s="33">
        <v>18</v>
      </c>
      <c r="D48" s="33">
        <v>386</v>
      </c>
      <c r="E48" s="33">
        <v>14</v>
      </c>
      <c r="F48" s="33">
        <v>190</v>
      </c>
      <c r="G48" s="33">
        <f t="shared" si="7"/>
        <v>608</v>
      </c>
      <c r="H48" s="34">
        <f t="shared" si="0"/>
        <v>0.0004992941721365931</v>
      </c>
      <c r="I48" s="33">
        <f t="shared" si="1"/>
        <v>265.8072412436695</v>
      </c>
      <c r="J48" s="33"/>
      <c r="K48" s="33">
        <v>51</v>
      </c>
      <c r="L48" s="33">
        <v>430</v>
      </c>
      <c r="M48" s="33">
        <v>7</v>
      </c>
      <c r="N48" s="33">
        <f t="shared" si="6"/>
        <v>97</v>
      </c>
      <c r="O48" s="33">
        <f t="shared" si="8"/>
        <v>585</v>
      </c>
      <c r="P48" s="34">
        <f t="shared" si="2"/>
        <v>0.0004789393580902682</v>
      </c>
      <c r="Q48" s="33">
        <f t="shared" si="3"/>
        <v>278.0013082822124</v>
      </c>
      <c r="R48" s="33"/>
      <c r="S48" s="33">
        <f t="shared" si="4"/>
        <v>271.904274762941</v>
      </c>
      <c r="T48" s="33">
        <v>97</v>
      </c>
      <c r="U48" s="35">
        <f t="shared" si="5"/>
        <v>0.3567431960551896</v>
      </c>
      <c r="V48" s="5"/>
      <c r="W48" s="5"/>
    </row>
    <row r="49" spans="1:23" ht="12.75">
      <c r="A49" s="32">
        <v>30</v>
      </c>
      <c r="B49" s="32" t="s">
        <v>126</v>
      </c>
      <c r="C49" s="33">
        <v>4141</v>
      </c>
      <c r="D49" s="33">
        <v>246</v>
      </c>
      <c r="E49" s="33">
        <v>14</v>
      </c>
      <c r="F49" s="33">
        <v>1871</v>
      </c>
      <c r="G49" s="33">
        <f>+C49+D49+E49+F49</f>
        <v>6272</v>
      </c>
      <c r="H49" s="34">
        <f t="shared" si="0"/>
        <v>0.005150613565198539</v>
      </c>
      <c r="I49" s="33">
        <f t="shared" si="1"/>
        <v>2742.0115412504856</v>
      </c>
      <c r="J49" s="33"/>
      <c r="K49" s="33">
        <v>4066</v>
      </c>
      <c r="L49" s="33">
        <v>250</v>
      </c>
      <c r="M49" s="33">
        <v>13</v>
      </c>
      <c r="N49" s="33">
        <f>T49</f>
        <v>1951</v>
      </c>
      <c r="O49" s="33">
        <f>+K49+L49+M49+N49</f>
        <v>6280</v>
      </c>
      <c r="P49" s="34">
        <f t="shared" si="2"/>
        <v>0.005141434476592964</v>
      </c>
      <c r="Q49" s="33">
        <f t="shared" si="3"/>
        <v>2984.3559248073393</v>
      </c>
      <c r="R49" s="33"/>
      <c r="S49" s="33">
        <f>(I49+Q49)/2</f>
        <v>2863.1837330289127</v>
      </c>
      <c r="T49" s="33">
        <v>1951</v>
      </c>
      <c r="U49" s="35">
        <f>T49/S49</f>
        <v>0.6814092918640854</v>
      </c>
      <c r="V49" s="5"/>
      <c r="W49" s="5"/>
    </row>
    <row r="50" spans="1:23" ht="12.75">
      <c r="A50" s="32">
        <v>31</v>
      </c>
      <c r="B50" s="32" t="s">
        <v>70</v>
      </c>
      <c r="C50" s="33">
        <v>1429</v>
      </c>
      <c r="D50" s="33">
        <v>6192</v>
      </c>
      <c r="E50" s="33">
        <v>550</v>
      </c>
      <c r="F50" s="33">
        <v>6340</v>
      </c>
      <c r="G50" s="33">
        <f t="shared" si="7"/>
        <v>14511</v>
      </c>
      <c r="H50" s="34">
        <f t="shared" si="0"/>
        <v>0.011916542322161352</v>
      </c>
      <c r="I50" s="33">
        <f t="shared" si="1"/>
        <v>6343.9619698797505</v>
      </c>
      <c r="J50" s="33"/>
      <c r="K50" s="33">
        <v>1474</v>
      </c>
      <c r="L50" s="33">
        <v>6512</v>
      </c>
      <c r="M50" s="33">
        <v>723</v>
      </c>
      <c r="N50" s="33">
        <f t="shared" si="6"/>
        <v>6152</v>
      </c>
      <c r="O50" s="33">
        <f t="shared" si="8"/>
        <v>14861</v>
      </c>
      <c r="P50" s="34">
        <f t="shared" si="2"/>
        <v>0.01216669709500765</v>
      </c>
      <c r="Q50" s="33">
        <f t="shared" si="3"/>
        <v>7062.183662191381</v>
      </c>
      <c r="R50" s="33"/>
      <c r="S50" s="33">
        <f t="shared" si="4"/>
        <v>6703.072816035566</v>
      </c>
      <c r="T50" s="33">
        <v>6152</v>
      </c>
      <c r="U50" s="35">
        <f t="shared" si="5"/>
        <v>0.9177880307793688</v>
      </c>
      <c r="V50" s="5"/>
      <c r="W50" s="5"/>
    </row>
    <row r="51" spans="1:23" ht="12.75">
      <c r="A51" s="32">
        <v>32</v>
      </c>
      <c r="B51" s="32" t="s">
        <v>71</v>
      </c>
      <c r="C51" s="33">
        <v>2152</v>
      </c>
      <c r="D51" s="33">
        <v>32512</v>
      </c>
      <c r="E51" s="33">
        <v>3458</v>
      </c>
      <c r="F51" s="33">
        <v>6476</v>
      </c>
      <c r="G51" s="33">
        <f t="shared" si="7"/>
        <v>44598</v>
      </c>
      <c r="H51" s="34">
        <f t="shared" si="0"/>
        <v>0.036624212975243056</v>
      </c>
      <c r="I51" s="33">
        <f t="shared" si="1"/>
        <v>19497.485764778245</v>
      </c>
      <c r="J51" s="33"/>
      <c r="K51" s="33">
        <v>2119</v>
      </c>
      <c r="L51" s="33">
        <v>30944</v>
      </c>
      <c r="M51" s="33">
        <v>3410</v>
      </c>
      <c r="N51" s="33">
        <f t="shared" si="6"/>
        <v>5918</v>
      </c>
      <c r="O51" s="33">
        <f t="shared" si="8"/>
        <v>42391</v>
      </c>
      <c r="P51" s="34">
        <f t="shared" si="2"/>
        <v>0.03470550141675993</v>
      </c>
      <c r="Q51" s="33">
        <f t="shared" si="3"/>
        <v>20144.877708361135</v>
      </c>
      <c r="R51" s="33"/>
      <c r="S51" s="33">
        <f t="shared" si="4"/>
        <v>19821.18173656969</v>
      </c>
      <c r="T51" s="33">
        <v>5918</v>
      </c>
      <c r="U51" s="35">
        <f t="shared" si="5"/>
        <v>0.2985694838305935</v>
      </c>
      <c r="V51" s="5"/>
      <c r="W51" s="5"/>
    </row>
    <row r="52" spans="1:23" ht="12.75">
      <c r="A52" s="32">
        <v>33</v>
      </c>
      <c r="B52" s="32" t="s">
        <v>72</v>
      </c>
      <c r="C52" s="33">
        <v>34</v>
      </c>
      <c r="D52" s="33">
        <v>636</v>
      </c>
      <c r="E52" s="33">
        <v>46</v>
      </c>
      <c r="F52" s="33">
        <v>240</v>
      </c>
      <c r="G52" s="33">
        <f t="shared" si="7"/>
        <v>956</v>
      </c>
      <c r="H52" s="34">
        <f t="shared" si="0"/>
        <v>0.0007850743890831958</v>
      </c>
      <c r="I52" s="33">
        <f t="shared" si="1"/>
        <v>417.9469122186646</v>
      </c>
      <c r="J52" s="33"/>
      <c r="K52" s="33">
        <v>29</v>
      </c>
      <c r="L52" s="33">
        <v>601</v>
      </c>
      <c r="M52" s="33">
        <v>42</v>
      </c>
      <c r="N52" s="33">
        <f t="shared" si="6"/>
        <v>196</v>
      </c>
      <c r="O52" s="33">
        <f t="shared" si="8"/>
        <v>868</v>
      </c>
      <c r="P52" s="34">
        <f t="shared" si="2"/>
        <v>0.0007106313894399193</v>
      </c>
      <c r="Q52" s="33">
        <f t="shared" si="3"/>
        <v>412.48741126318004</v>
      </c>
      <c r="R52" s="33"/>
      <c r="S52" s="33">
        <f t="shared" si="4"/>
        <v>415.2171617409223</v>
      </c>
      <c r="T52" s="33">
        <v>196</v>
      </c>
      <c r="U52" s="35">
        <f t="shared" si="5"/>
        <v>0.47204214579718073</v>
      </c>
      <c r="V52" s="5"/>
      <c r="W52" s="5"/>
    </row>
    <row r="53" spans="1:23" ht="12.75">
      <c r="A53" s="32">
        <v>34</v>
      </c>
      <c r="B53" s="32" t="s">
        <v>73</v>
      </c>
      <c r="C53" s="33">
        <v>566</v>
      </c>
      <c r="D53" s="33">
        <v>298</v>
      </c>
      <c r="E53" s="33">
        <v>38</v>
      </c>
      <c r="F53" s="33">
        <v>913</v>
      </c>
      <c r="G53" s="33">
        <f t="shared" si="7"/>
        <v>1815</v>
      </c>
      <c r="H53" s="34">
        <f t="shared" si="0"/>
        <v>0.0014904916487301256</v>
      </c>
      <c r="I53" s="33">
        <f t="shared" si="1"/>
        <v>793.4870770678621</v>
      </c>
      <c r="J53" s="33"/>
      <c r="K53" s="33">
        <v>446</v>
      </c>
      <c r="L53" s="33">
        <v>153</v>
      </c>
      <c r="M53" s="33">
        <v>21</v>
      </c>
      <c r="N53" s="33">
        <f t="shared" si="6"/>
        <v>851</v>
      </c>
      <c r="O53" s="33">
        <f t="shared" si="8"/>
        <v>1471</v>
      </c>
      <c r="P53" s="34">
        <f t="shared" si="2"/>
        <v>0.0012043073431637341</v>
      </c>
      <c r="Q53" s="33">
        <f t="shared" si="3"/>
        <v>699.0426059540758</v>
      </c>
      <c r="R53" s="33"/>
      <c r="S53" s="33">
        <f t="shared" si="4"/>
        <v>746.264841510969</v>
      </c>
      <c r="T53" s="33">
        <v>851</v>
      </c>
      <c r="U53" s="35">
        <f t="shared" si="5"/>
        <v>1.140345829875856</v>
      </c>
      <c r="V53" s="5"/>
      <c r="W53" s="5"/>
    </row>
    <row r="54" spans="1:23" ht="12.75">
      <c r="A54" s="32">
        <v>35</v>
      </c>
      <c r="B54" s="32" t="s">
        <v>17</v>
      </c>
      <c r="C54" s="33">
        <f>(SUM(C11:C53))-C15-C16-C22-C23-C30-C31-C32-C34-C35-C39-C40</f>
        <v>197750</v>
      </c>
      <c r="D54" s="33">
        <f aca="true" t="shared" si="9" ref="D54:I54">(SUM(D11:D53))-D15-D16-D22-D23-D30-D31-D32-D34-D35-D39-D40</f>
        <v>487461</v>
      </c>
      <c r="E54" s="33">
        <f t="shared" si="9"/>
        <v>101928</v>
      </c>
      <c r="F54" s="33">
        <f t="shared" si="9"/>
        <v>430580</v>
      </c>
      <c r="G54" s="33">
        <f t="shared" si="9"/>
        <v>1217719</v>
      </c>
      <c r="H54" s="34">
        <f t="shared" si="9"/>
        <v>1</v>
      </c>
      <c r="I54" s="33">
        <f t="shared" si="9"/>
        <v>532365.9999999995</v>
      </c>
      <c r="J54" s="33"/>
      <c r="K54" s="33">
        <f>(SUM(K11:K53))-K15-K16-K22-K23-K30-K31-K32-K34-K35-K39-K40</f>
        <v>199544</v>
      </c>
      <c r="L54" s="33">
        <f>(SUM(L11:L53))-L15-L16-L22-L23-L30-L31-L32-L34-L35-L39-L40</f>
        <v>489741</v>
      </c>
      <c r="M54" s="33">
        <f>(SUM(M11:M53))-M15-M16-M22-M23-M30-M31-M32-M34-M35-M39-M40</f>
        <v>103898</v>
      </c>
      <c r="N54" s="33">
        <f>(SUM(N11:N53))-N15-N16-N22-N23-N30-N31-N32-N34-N35-N39-N40</f>
        <v>428266</v>
      </c>
      <c r="O54" s="33">
        <f>(SUM(O11:O53))-O15-O16-O22-O23-O30-O31-O32-O34-O35-O39-O40</f>
        <v>1221449</v>
      </c>
      <c r="P54" s="34">
        <f t="shared" si="2"/>
        <v>1</v>
      </c>
      <c r="Q54" s="33">
        <f t="shared" si="3"/>
        <v>580452</v>
      </c>
      <c r="R54" s="33"/>
      <c r="S54" s="33">
        <f>(SUM(S11:S53))-S15-S16-S22-S23-S30-S31-S32-S34-S35-S39-S40</f>
        <v>556408.9999999999</v>
      </c>
      <c r="T54" s="33">
        <f>(SUM(T11:T53))-T15-T16-T22-T23-T30-T31-T32-T34-T35-T39-T40</f>
        <v>428266</v>
      </c>
      <c r="U54" s="35">
        <f t="shared" si="5"/>
        <v>0.7696963924019922</v>
      </c>
      <c r="V54" s="5"/>
      <c r="W54" s="5"/>
    </row>
    <row r="55" spans="1:23" ht="12.75" customHeight="1">
      <c r="A55" s="37"/>
      <c r="B55" s="38"/>
      <c r="C55" s="38"/>
      <c r="D55" s="38"/>
      <c r="E55" s="33"/>
      <c r="F55" s="33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3"/>
      <c r="U55" s="33"/>
      <c r="V55" s="2"/>
      <c r="W55" s="2"/>
    </row>
    <row r="56" spans="1:23" ht="12.75">
      <c r="A56" s="37"/>
      <c r="B56" s="38" t="s">
        <v>36</v>
      </c>
      <c r="C56" s="38"/>
      <c r="D56" s="38"/>
      <c r="E56" s="33"/>
      <c r="F56" s="33"/>
      <c r="G56" s="38"/>
      <c r="H56" s="38"/>
      <c r="I56" s="33">
        <v>532366</v>
      </c>
      <c r="J56" s="39"/>
      <c r="K56" s="38"/>
      <c r="L56" s="38"/>
      <c r="M56" s="38"/>
      <c r="N56" s="38"/>
      <c r="O56" s="38"/>
      <c r="P56" s="38"/>
      <c r="Q56" s="33">
        <v>580452</v>
      </c>
      <c r="R56" s="39"/>
      <c r="S56" s="38"/>
      <c r="T56" s="40"/>
      <c r="U56" s="41" t="s">
        <v>79</v>
      </c>
      <c r="V56" s="7"/>
      <c r="W56" s="7"/>
    </row>
    <row r="57" spans="2:23" ht="12.75">
      <c r="B57" s="1"/>
      <c r="C57" s="1"/>
      <c r="D57" s="1"/>
      <c r="E57" s="2"/>
      <c r="F57" s="2"/>
      <c r="G57" s="1"/>
      <c r="H57" s="1"/>
      <c r="I57" s="2"/>
      <c r="J57" s="6"/>
      <c r="K57" s="1"/>
      <c r="L57" s="1"/>
      <c r="M57" s="1"/>
      <c r="N57" s="1"/>
      <c r="O57" s="1"/>
      <c r="P57" s="1"/>
      <c r="Q57" s="2"/>
      <c r="R57" s="6"/>
      <c r="S57" s="1"/>
      <c r="T57" s="7"/>
      <c r="U57" s="7"/>
      <c r="V57" s="7"/>
      <c r="W57" s="7"/>
    </row>
    <row r="58" spans="2:23" ht="15.75">
      <c r="B58" s="15"/>
      <c r="C58" s="1"/>
      <c r="D58" s="1"/>
      <c r="E58" s="2"/>
      <c r="F58" s="2"/>
      <c r="G58" s="1"/>
      <c r="H58" s="1"/>
      <c r="I58" s="2"/>
      <c r="J58" s="6"/>
      <c r="K58" s="1"/>
      <c r="L58" s="1"/>
      <c r="M58" s="1"/>
      <c r="N58" s="1"/>
      <c r="O58" s="1"/>
      <c r="P58" s="1"/>
      <c r="Q58" s="2"/>
      <c r="R58" s="6"/>
      <c r="S58" s="1"/>
      <c r="T58" s="7"/>
      <c r="U58" s="7"/>
      <c r="V58" s="7"/>
      <c r="W58" s="7"/>
    </row>
    <row r="59" spans="2:23" ht="12.75">
      <c r="B59" s="1"/>
      <c r="C59" s="1"/>
      <c r="D59" s="1"/>
      <c r="E59" s="2"/>
      <c r="F59" s="2"/>
      <c r="G59" s="1"/>
      <c r="H59" s="1"/>
      <c r="I59" s="2"/>
      <c r="J59" s="6"/>
      <c r="K59" s="1"/>
      <c r="L59" s="1"/>
      <c r="M59" s="1"/>
      <c r="N59" s="1"/>
      <c r="O59" s="1"/>
      <c r="P59" s="1"/>
      <c r="Q59" s="2"/>
      <c r="R59" s="6"/>
      <c r="S59" s="1"/>
      <c r="T59" s="7"/>
      <c r="U59" s="7"/>
      <c r="V59" s="7"/>
      <c r="W59" s="7"/>
    </row>
  </sheetData>
  <sheetProtection/>
  <mergeCells count="5">
    <mergeCell ref="A1:U1"/>
    <mergeCell ref="A2:U2"/>
    <mergeCell ref="C4:I4"/>
    <mergeCell ref="K4:Q4"/>
    <mergeCell ref="A3:U3"/>
  </mergeCells>
  <printOptions gridLines="1" horizontalCentered="1"/>
  <pageMargins left="0" right="0" top="0.5" bottom="0.5" header="0" footer="0"/>
  <pageSetup fitToHeight="1" fitToWidth="1" horizontalDpi="1200" verticalDpi="1200" orientation="landscape" scale="74" r:id="rId1"/>
  <headerFooter alignWithMargins="0">
    <oddFooter>&amp;L&amp;"Verdana,Regular"California Department of Insurance&amp;C&amp;"Verdana,Regular"November 10, 2011&amp;R&amp;"Verdana,Regular"Rate Specialist Bureau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1.57421875" style="0" bestFit="1" customWidth="1"/>
    <col min="3" max="3" width="9.28125" style="0" customWidth="1"/>
    <col min="4" max="4" width="2.7109375" style="0" customWidth="1"/>
    <col min="5" max="5" width="11.57421875" style="0" bestFit="1" customWidth="1"/>
    <col min="6" max="6" width="9.28125" style="0" customWidth="1"/>
    <col min="7" max="7" width="2.7109375" style="0" customWidth="1"/>
    <col min="8" max="8" width="11.57421875" style="0" bestFit="1" customWidth="1"/>
    <col min="9" max="9" width="9.28125" style="0" customWidth="1"/>
    <col min="10" max="10" width="2.7109375" style="0" customWidth="1"/>
    <col min="11" max="11" width="11.57421875" style="0" bestFit="1" customWidth="1"/>
    <col min="12" max="12" width="9.28125" style="0" customWidth="1"/>
    <col min="13" max="13" width="2.7109375" style="0" customWidth="1"/>
    <col min="14" max="14" width="10.421875" style="0" bestFit="1" customWidth="1"/>
    <col min="15" max="15" width="9.28125" style="0" customWidth="1"/>
    <col min="16" max="16" width="2.7109375" style="0" customWidth="1"/>
    <col min="19" max="19" width="2.7109375" style="0" customWidth="1"/>
  </cols>
  <sheetData>
    <row r="1" spans="1:15" ht="12.75">
      <c r="A1" s="19" t="s">
        <v>80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2.75">
      <c r="A2" s="19" t="s">
        <v>81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2.75">
      <c r="A3" s="19" t="s">
        <v>82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9"/>
      <c r="B5" s="19">
        <v>2009</v>
      </c>
      <c r="C5" s="19"/>
      <c r="D5" s="19"/>
      <c r="E5" s="19">
        <f>B5</f>
        <v>2009</v>
      </c>
      <c r="F5" s="19"/>
      <c r="G5" s="19"/>
      <c r="H5" s="19">
        <f>B5</f>
        <v>2009</v>
      </c>
      <c r="I5" s="19"/>
      <c r="J5" s="19"/>
      <c r="K5" s="19">
        <f>B5</f>
        <v>2009</v>
      </c>
      <c r="L5" s="19"/>
      <c r="M5" s="19"/>
      <c r="N5" s="19">
        <f>B5</f>
        <v>2009</v>
      </c>
      <c r="O5" s="19"/>
    </row>
    <row r="6" spans="1:15" ht="12.75">
      <c r="A6" s="19"/>
      <c r="B6" s="20" t="s">
        <v>83</v>
      </c>
      <c r="C6" s="20"/>
      <c r="D6" s="19"/>
      <c r="E6" s="20" t="s">
        <v>83</v>
      </c>
      <c r="F6" s="19"/>
      <c r="G6" s="19"/>
      <c r="H6" s="20" t="s">
        <v>83</v>
      </c>
      <c r="I6" s="19"/>
      <c r="J6" s="19"/>
      <c r="K6" s="20" t="s">
        <v>83</v>
      </c>
      <c r="L6" s="19"/>
      <c r="M6" s="19"/>
      <c r="N6" s="20" t="s">
        <v>83</v>
      </c>
      <c r="O6" s="19"/>
    </row>
    <row r="7" spans="1:15" ht="12.75">
      <c r="A7" s="19"/>
      <c r="B7" s="20" t="s">
        <v>84</v>
      </c>
      <c r="C7" s="20"/>
      <c r="D7" s="19"/>
      <c r="E7" s="20" t="s">
        <v>75</v>
      </c>
      <c r="F7" s="19"/>
      <c r="G7" s="19"/>
      <c r="H7" s="20" t="s">
        <v>85</v>
      </c>
      <c r="I7" s="19"/>
      <c r="J7" s="19"/>
      <c r="K7" s="20" t="s">
        <v>31</v>
      </c>
      <c r="L7" s="19"/>
      <c r="M7" s="19"/>
      <c r="N7" s="20" t="s">
        <v>86</v>
      </c>
      <c r="O7" s="19"/>
    </row>
    <row r="8" spans="1:15" ht="12.75">
      <c r="A8" s="19" t="s">
        <v>87</v>
      </c>
      <c r="B8" s="20" t="s">
        <v>88</v>
      </c>
      <c r="C8" s="20" t="s">
        <v>89</v>
      </c>
      <c r="D8" s="19"/>
      <c r="E8" s="20" t="s">
        <v>88</v>
      </c>
      <c r="F8" s="20" t="s">
        <v>89</v>
      </c>
      <c r="G8" s="19"/>
      <c r="H8" s="20" t="s">
        <v>88</v>
      </c>
      <c r="I8" s="20" t="s">
        <v>89</v>
      </c>
      <c r="J8" s="19"/>
      <c r="K8" s="20" t="s">
        <v>23</v>
      </c>
      <c r="L8" s="20" t="s">
        <v>89</v>
      </c>
      <c r="M8" s="19"/>
      <c r="N8" s="20" t="s">
        <v>23</v>
      </c>
      <c r="O8" s="20" t="s">
        <v>89</v>
      </c>
    </row>
    <row r="9" spans="1:15" ht="12.75">
      <c r="A9" s="19" t="s">
        <v>90</v>
      </c>
      <c r="B9" s="21">
        <v>21909019</v>
      </c>
      <c r="C9" s="22">
        <f>B9/B11</f>
        <v>0.6458337202318786</v>
      </c>
      <c r="D9" s="19"/>
      <c r="E9" s="21">
        <v>21875356</v>
      </c>
      <c r="F9" s="22">
        <f>E9/E11</f>
        <v>0.6409091122168913</v>
      </c>
      <c r="G9" s="19"/>
      <c r="H9" s="21">
        <v>10474123</v>
      </c>
      <c r="I9" s="22">
        <f>H9/H11</f>
        <v>0.6404479267346938</v>
      </c>
      <c r="J9" s="19"/>
      <c r="K9" s="21">
        <v>8199092</v>
      </c>
      <c r="L9" s="22">
        <f>K9/K11</f>
        <v>0.2778918107703746</v>
      </c>
      <c r="M9" s="19"/>
      <c r="N9" s="21">
        <v>1351085</v>
      </c>
      <c r="O9" s="22">
        <f>N9/N11</f>
        <v>0.14411900771718866</v>
      </c>
    </row>
    <row r="10" spans="1:15" ht="12.75">
      <c r="A10" s="19" t="s">
        <v>91</v>
      </c>
      <c r="B10" s="21">
        <v>12014603</v>
      </c>
      <c r="C10" s="22">
        <f>B10/B11</f>
        <v>0.3541662797681215</v>
      </c>
      <c r="D10" s="19"/>
      <c r="E10" s="21">
        <v>12256404</v>
      </c>
      <c r="F10" s="22">
        <f>E10/E11</f>
        <v>0.35909088778310877</v>
      </c>
      <c r="G10" s="19"/>
      <c r="H10" s="21">
        <v>5880248</v>
      </c>
      <c r="I10" s="22">
        <f>H10/H11</f>
        <v>0.35955207326530625</v>
      </c>
      <c r="J10" s="19"/>
      <c r="K10" s="21">
        <v>21305527</v>
      </c>
      <c r="L10" s="22">
        <f>K10/K11</f>
        <v>0.7221081892296254</v>
      </c>
      <c r="M10" s="19"/>
      <c r="N10" s="21">
        <v>8023702</v>
      </c>
      <c r="O10" s="22">
        <f>N10/N11</f>
        <v>0.8558809922828113</v>
      </c>
    </row>
    <row r="11" spans="1:15" ht="12.75">
      <c r="A11" s="19" t="s">
        <v>92</v>
      </c>
      <c r="B11" s="21">
        <f>B9+B10</f>
        <v>33923622</v>
      </c>
      <c r="C11" s="22">
        <f>C9+C10</f>
        <v>1</v>
      </c>
      <c r="D11" s="19"/>
      <c r="E11" s="21">
        <f>E9+E10</f>
        <v>34131760</v>
      </c>
      <c r="F11" s="22">
        <f>F9+F10</f>
        <v>1</v>
      </c>
      <c r="G11" s="19"/>
      <c r="H11" s="21">
        <f>H9+H10</f>
        <v>16354371</v>
      </c>
      <c r="I11" s="22">
        <f>I9+I10</f>
        <v>1</v>
      </c>
      <c r="J11" s="19"/>
      <c r="K11" s="21">
        <f>K9+K10</f>
        <v>29504619</v>
      </c>
      <c r="L11" s="22">
        <f>L9+L10</f>
        <v>1</v>
      </c>
      <c r="M11" s="19"/>
      <c r="N11" s="21">
        <f>N9+N10</f>
        <v>9374787</v>
      </c>
      <c r="O11" s="22">
        <f>O9+O10</f>
        <v>1</v>
      </c>
    </row>
    <row r="13" spans="1:15" ht="12.75">
      <c r="A13" s="19" t="s">
        <v>94</v>
      </c>
      <c r="B13" s="21">
        <v>65824504</v>
      </c>
      <c r="C13" s="22">
        <f>B13/B15</f>
        <v>0.9193553176345229</v>
      </c>
      <c r="D13" s="19"/>
      <c r="E13" s="21">
        <v>66178555</v>
      </c>
      <c r="F13" s="22">
        <f>E13/E15</f>
        <v>0.9156954681825683</v>
      </c>
      <c r="G13" s="19"/>
      <c r="H13" s="21">
        <v>20269550</v>
      </c>
      <c r="I13" s="22">
        <f>H13/H15</f>
        <v>0.8852254986240486</v>
      </c>
      <c r="J13" s="19"/>
      <c r="K13" s="21">
        <v>2721908</v>
      </c>
      <c r="L13" s="22">
        <f>K13/K15</f>
        <v>0.7944210030765154</v>
      </c>
      <c r="M13" s="19"/>
      <c r="N13" s="21">
        <v>218223</v>
      </c>
      <c r="O13" s="22">
        <f>N13/N15</f>
        <v>0.6507999940354592</v>
      </c>
    </row>
    <row r="14" spans="1:15" ht="12.75">
      <c r="A14" s="19" t="s">
        <v>95</v>
      </c>
      <c r="B14" s="21">
        <v>5774042</v>
      </c>
      <c r="C14" s="22">
        <f>B14/B15</f>
        <v>0.08064468236547709</v>
      </c>
      <c r="D14" s="19"/>
      <c r="E14" s="21">
        <v>6092803</v>
      </c>
      <c r="F14" s="22">
        <f>E14/E15</f>
        <v>0.08430453181743174</v>
      </c>
      <c r="G14" s="19"/>
      <c r="H14" s="21">
        <v>2628062</v>
      </c>
      <c r="I14" s="22">
        <f>H14/H15</f>
        <v>0.11477450137595134</v>
      </c>
      <c r="J14" s="19"/>
      <c r="K14" s="21">
        <v>704371</v>
      </c>
      <c r="L14" s="22">
        <f>K14/K15</f>
        <v>0.20557899692348464</v>
      </c>
      <c r="M14" s="19"/>
      <c r="N14" s="21">
        <v>117092</v>
      </c>
      <c r="O14" s="22">
        <f>N14/N15</f>
        <v>0.3492000059645408</v>
      </c>
    </row>
    <row r="15" spans="1:15" ht="12.75">
      <c r="A15" s="19" t="s">
        <v>93</v>
      </c>
      <c r="B15" s="21">
        <f>B13+B14</f>
        <v>71598546</v>
      </c>
      <c r="C15" s="22">
        <f>C13+C14</f>
        <v>1</v>
      </c>
      <c r="D15" s="19"/>
      <c r="E15" s="21">
        <f>E13+E14</f>
        <v>72271358</v>
      </c>
      <c r="F15" s="22">
        <f>F13+F14</f>
        <v>1</v>
      </c>
      <c r="G15" s="19"/>
      <c r="H15" s="21">
        <f>H13+H14</f>
        <v>22897612</v>
      </c>
      <c r="I15" s="22">
        <f>I13+I14</f>
        <v>1</v>
      </c>
      <c r="J15" s="19"/>
      <c r="K15" s="21">
        <f>K13+K14</f>
        <v>3426279</v>
      </c>
      <c r="L15" s="22">
        <f>L13+L14</f>
        <v>1</v>
      </c>
      <c r="M15" s="19"/>
      <c r="N15" s="21">
        <f>N13+N14</f>
        <v>335315</v>
      </c>
      <c r="O15" s="22">
        <f>O13+O14</f>
        <v>1</v>
      </c>
    </row>
    <row r="16" spans="1:15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2.75">
      <c r="A19" s="19" t="s">
        <v>80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2.75">
      <c r="A20" s="19" t="s">
        <v>81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2.75">
      <c r="A21" s="19" t="s">
        <v>82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2.75">
      <c r="A23" s="19"/>
      <c r="B23" s="19">
        <v>2010</v>
      </c>
      <c r="C23" s="19"/>
      <c r="D23" s="19"/>
      <c r="E23" s="19">
        <f>B23</f>
        <v>2010</v>
      </c>
      <c r="F23" s="19"/>
      <c r="G23" s="19"/>
      <c r="H23" s="19">
        <f>B23</f>
        <v>2010</v>
      </c>
      <c r="I23" s="19"/>
      <c r="J23" s="19"/>
      <c r="K23" s="19">
        <f>B23</f>
        <v>2010</v>
      </c>
      <c r="L23" s="19"/>
      <c r="M23" s="19"/>
      <c r="N23" s="19">
        <f>B23</f>
        <v>2010</v>
      </c>
      <c r="O23" s="19"/>
    </row>
    <row r="24" spans="1:15" ht="12.75">
      <c r="A24" s="19"/>
      <c r="B24" s="20" t="s">
        <v>83</v>
      </c>
      <c r="C24" s="20"/>
      <c r="D24" s="19"/>
      <c r="E24" s="20" t="s">
        <v>83</v>
      </c>
      <c r="F24" s="19"/>
      <c r="G24" s="19"/>
      <c r="H24" s="20" t="s">
        <v>83</v>
      </c>
      <c r="I24" s="19"/>
      <c r="J24" s="19"/>
      <c r="K24" s="20" t="s">
        <v>83</v>
      </c>
      <c r="L24" s="19"/>
      <c r="M24" s="19"/>
      <c r="N24" s="20" t="s">
        <v>83</v>
      </c>
      <c r="O24" s="19"/>
    </row>
    <row r="25" spans="1:15" ht="12.75">
      <c r="A25" s="19"/>
      <c r="B25" s="20" t="s">
        <v>84</v>
      </c>
      <c r="C25" s="20"/>
      <c r="D25" s="19"/>
      <c r="E25" s="20" t="s">
        <v>75</v>
      </c>
      <c r="F25" s="19"/>
      <c r="G25" s="19"/>
      <c r="H25" s="20" t="s">
        <v>85</v>
      </c>
      <c r="I25" s="19"/>
      <c r="J25" s="19"/>
      <c r="K25" s="20" t="s">
        <v>31</v>
      </c>
      <c r="L25" s="19"/>
      <c r="M25" s="19"/>
      <c r="N25" s="20" t="s">
        <v>86</v>
      </c>
      <c r="O25" s="19"/>
    </row>
    <row r="26" spans="1:15" ht="12.75">
      <c r="A26" s="19" t="s">
        <v>87</v>
      </c>
      <c r="B26" s="20" t="s">
        <v>88</v>
      </c>
      <c r="C26" s="20" t="s">
        <v>89</v>
      </c>
      <c r="D26" s="19"/>
      <c r="E26" s="20" t="s">
        <v>88</v>
      </c>
      <c r="F26" s="20" t="s">
        <v>89</v>
      </c>
      <c r="G26" s="19"/>
      <c r="H26" s="20" t="s">
        <v>88</v>
      </c>
      <c r="I26" s="20" t="s">
        <v>89</v>
      </c>
      <c r="J26" s="19"/>
      <c r="K26" s="20" t="s">
        <v>23</v>
      </c>
      <c r="L26" s="20" t="s">
        <v>89</v>
      </c>
      <c r="M26" s="19"/>
      <c r="N26" s="20" t="s">
        <v>23</v>
      </c>
      <c r="O26" s="20" t="s">
        <v>89</v>
      </c>
    </row>
    <row r="27" spans="1:15" ht="12.75">
      <c r="A27" s="19" t="s">
        <v>90</v>
      </c>
      <c r="B27" s="21">
        <v>21556564</v>
      </c>
      <c r="C27" s="22">
        <f>B27/B29</f>
        <v>0.6506063223058507</v>
      </c>
      <c r="D27" s="19"/>
      <c r="E27" s="21">
        <v>21673735</v>
      </c>
      <c r="F27" s="22">
        <f>E27/E29</f>
        <v>0.6486125002270651</v>
      </c>
      <c r="G27" s="19"/>
      <c r="H27" s="21">
        <v>10355688</v>
      </c>
      <c r="I27" s="22">
        <f>H27/H29</f>
        <v>0.6446777373296091</v>
      </c>
      <c r="J27" s="19"/>
      <c r="K27" s="21">
        <v>8480127</v>
      </c>
      <c r="L27" s="22">
        <f>K27/K29</f>
        <v>0.2895121690589186</v>
      </c>
      <c r="M27" s="19"/>
      <c r="N27" s="21">
        <v>1362925</v>
      </c>
      <c r="O27" s="22">
        <f>N27/N29</f>
        <v>0.14648877815939565</v>
      </c>
    </row>
    <row r="28" spans="1:15" ht="12.75">
      <c r="A28" s="19" t="s">
        <v>91</v>
      </c>
      <c r="B28" s="21">
        <v>11576474</v>
      </c>
      <c r="C28" s="22">
        <f>B28/B29</f>
        <v>0.34939367769414925</v>
      </c>
      <c r="D28" s="19"/>
      <c r="E28" s="21">
        <v>11741802</v>
      </c>
      <c r="F28" s="22">
        <f>E28/E29</f>
        <v>0.351387499772935</v>
      </c>
      <c r="G28" s="19"/>
      <c r="H28" s="21">
        <v>5707668</v>
      </c>
      <c r="I28" s="22">
        <f>H28/H29</f>
        <v>0.3553222626703909</v>
      </c>
      <c r="J28" s="19"/>
      <c r="K28" s="21">
        <v>20810963</v>
      </c>
      <c r="L28" s="22">
        <f>K28/K29</f>
        <v>0.7104878309410814</v>
      </c>
      <c r="M28" s="19"/>
      <c r="N28" s="21">
        <v>7941030</v>
      </c>
      <c r="O28" s="22">
        <f>N28/N29</f>
        <v>0.8535112218406044</v>
      </c>
    </row>
    <row r="29" spans="1:15" ht="12.75">
      <c r="A29" s="19" t="s">
        <v>92</v>
      </c>
      <c r="B29" s="21">
        <f>B27+B28</f>
        <v>33133038</v>
      </c>
      <c r="C29" s="22">
        <f>C27+C28</f>
        <v>1</v>
      </c>
      <c r="D29" s="19"/>
      <c r="E29" s="21">
        <f>E27+E28</f>
        <v>33415537</v>
      </c>
      <c r="F29" s="22">
        <f>F27+F28</f>
        <v>1</v>
      </c>
      <c r="G29" s="19"/>
      <c r="H29" s="21">
        <f>H27+H28</f>
        <v>16063356</v>
      </c>
      <c r="I29" s="22">
        <f>I27+I28</f>
        <v>1</v>
      </c>
      <c r="J29" s="19"/>
      <c r="K29" s="21">
        <f>K27+K28</f>
        <v>29291090</v>
      </c>
      <c r="L29" s="22">
        <f>L27+L28</f>
        <v>1</v>
      </c>
      <c r="M29" s="19"/>
      <c r="N29" s="21">
        <f>N27+N28</f>
        <v>9303955</v>
      </c>
      <c r="O29" s="22">
        <f>O27+O28</f>
        <v>1</v>
      </c>
    </row>
    <row r="31" spans="1:15" ht="12.75">
      <c r="A31" s="19" t="s">
        <v>94</v>
      </c>
      <c r="B31" s="21">
        <v>65380659</v>
      </c>
      <c r="C31" s="22">
        <f>B31/B33</f>
        <v>0.9238848897379651</v>
      </c>
      <c r="D31" s="19"/>
      <c r="E31" s="21">
        <v>65299023</v>
      </c>
      <c r="F31" s="22">
        <f>E31/E33</f>
        <v>0.9217117518905678</v>
      </c>
      <c r="G31" s="19"/>
      <c r="H31" s="21">
        <v>20331172</v>
      </c>
      <c r="I31" s="22">
        <f>H31/H33</f>
        <v>0.8918775519640069</v>
      </c>
      <c r="J31" s="19"/>
      <c r="K31" s="21">
        <v>2552417</v>
      </c>
      <c r="L31" s="22">
        <f>K31/K33</f>
        <v>0.7983393376242275</v>
      </c>
      <c r="M31" s="19"/>
      <c r="N31" s="21">
        <v>207270</v>
      </c>
      <c r="O31" s="22">
        <f>N31/N33</f>
        <v>0.6488725264611137</v>
      </c>
    </row>
    <row r="32" spans="1:15" ht="12.75">
      <c r="A32" s="19" t="s">
        <v>95</v>
      </c>
      <c r="B32" s="21">
        <v>5386446</v>
      </c>
      <c r="C32" s="22">
        <f>B32/B33</f>
        <v>0.07611511026203488</v>
      </c>
      <c r="D32" s="19"/>
      <c r="E32" s="21">
        <v>5546361</v>
      </c>
      <c r="F32" s="22">
        <f>E32/E33</f>
        <v>0.07828824810943223</v>
      </c>
      <c r="G32" s="19"/>
      <c r="H32" s="21">
        <v>2464751</v>
      </c>
      <c r="I32" s="22">
        <f>H32/H33</f>
        <v>0.10812244803599311</v>
      </c>
      <c r="J32" s="19"/>
      <c r="K32" s="21">
        <v>644741</v>
      </c>
      <c r="L32" s="22">
        <f>K32/K33</f>
        <v>0.2016606623757725</v>
      </c>
      <c r="M32" s="19"/>
      <c r="N32" s="21">
        <v>112161</v>
      </c>
      <c r="O32" s="22">
        <f>N32/N33</f>
        <v>0.35112747353888635</v>
      </c>
    </row>
    <row r="33" spans="1:15" ht="12.75">
      <c r="A33" s="19" t="s">
        <v>93</v>
      </c>
      <c r="B33" s="21">
        <f>B31+B32</f>
        <v>70767105</v>
      </c>
      <c r="C33" s="22">
        <f>C31+C32</f>
        <v>1</v>
      </c>
      <c r="D33" s="19"/>
      <c r="E33" s="21">
        <f>E31+E32</f>
        <v>70845384</v>
      </c>
      <c r="F33" s="22">
        <f>F31+F32</f>
        <v>1</v>
      </c>
      <c r="G33" s="19"/>
      <c r="H33" s="21">
        <f>H31+H32</f>
        <v>22795923</v>
      </c>
      <c r="I33" s="22">
        <f>I31+I32</f>
        <v>1</v>
      </c>
      <c r="J33" s="19"/>
      <c r="K33" s="21">
        <f>K31+K32</f>
        <v>3197158</v>
      </c>
      <c r="L33" s="22">
        <f>L31+L32</f>
        <v>1</v>
      </c>
      <c r="M33" s="19"/>
      <c r="N33" s="21">
        <f>N31+N32</f>
        <v>319431</v>
      </c>
      <c r="O33" s="22">
        <f>O31+O32</f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2" r:id="rId1"/>
  <headerFooter alignWithMargins="0">
    <oddFooter>&amp;L&amp;"Verdana,Regular"California Department of Insurance&amp;C&amp;"Verdana,Regular"November 10, 2011&amp;R&amp;"Verdana,Regular"Rate Specialist Bureau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.7109375" style="0" customWidth="1"/>
    <col min="3" max="3" width="20.7109375" style="0" customWidth="1"/>
    <col min="4" max="4" width="4.7109375" style="0" customWidth="1"/>
    <col min="5" max="5" width="13.7109375" style="0" customWidth="1"/>
    <col min="6" max="6" width="4.7109375" style="0" customWidth="1"/>
    <col min="7" max="7" width="13.7109375" style="0" customWidth="1"/>
    <col min="8" max="8" width="4.7109375" style="0" customWidth="1"/>
    <col min="9" max="9" width="12.7109375" style="0" customWidth="1"/>
  </cols>
  <sheetData>
    <row r="1" spans="1:9" ht="23.25">
      <c r="A1" s="46" t="s">
        <v>109</v>
      </c>
      <c r="B1" s="46"/>
      <c r="C1" s="46"/>
      <c r="D1" s="46"/>
      <c r="E1" s="46"/>
      <c r="F1" s="46"/>
      <c r="G1" s="46"/>
      <c r="H1" s="46"/>
      <c r="I1" s="46"/>
    </row>
    <row r="2" spans="1:9" ht="18">
      <c r="A2" s="47" t="s">
        <v>131</v>
      </c>
      <c r="B2" s="47"/>
      <c r="C2" s="47"/>
      <c r="D2" s="47"/>
      <c r="E2" s="47"/>
      <c r="F2" s="47"/>
      <c r="G2" s="47"/>
      <c r="H2" s="47"/>
      <c r="I2" s="47"/>
    </row>
    <row r="4" spans="1:9" ht="12.75">
      <c r="A4" s="24" t="s">
        <v>115</v>
      </c>
      <c r="C4" s="24" t="s">
        <v>116</v>
      </c>
      <c r="D4" s="23"/>
      <c r="E4" s="20" t="s">
        <v>103</v>
      </c>
      <c r="F4" s="20"/>
      <c r="G4" s="20" t="s">
        <v>104</v>
      </c>
      <c r="H4" s="20"/>
      <c r="I4" s="20" t="s">
        <v>105</v>
      </c>
    </row>
    <row r="5" spans="1:9" ht="12.75">
      <c r="A5" s="24"/>
      <c r="C5" s="24"/>
      <c r="D5" s="23"/>
      <c r="E5" s="20" t="s">
        <v>100</v>
      </c>
      <c r="F5" s="20"/>
      <c r="G5" s="20" t="s">
        <v>100</v>
      </c>
      <c r="H5" s="20"/>
      <c r="I5" s="20"/>
    </row>
    <row r="6" spans="1:9" ht="12.75">
      <c r="A6" s="24"/>
      <c r="C6" s="24" t="s">
        <v>87</v>
      </c>
      <c r="D6" s="23"/>
      <c r="E6" s="20" t="s">
        <v>101</v>
      </c>
      <c r="F6" s="20"/>
      <c r="G6" s="20" t="s">
        <v>101</v>
      </c>
      <c r="H6" s="20"/>
      <c r="I6" s="20"/>
    </row>
    <row r="7" spans="1:9" ht="12.75">
      <c r="A7" s="24" t="s">
        <v>87</v>
      </c>
      <c r="C7" s="24" t="s">
        <v>107</v>
      </c>
      <c r="D7" s="23"/>
      <c r="E7" s="20" t="s">
        <v>110</v>
      </c>
      <c r="F7" s="20"/>
      <c r="G7" s="20" t="s">
        <v>110</v>
      </c>
      <c r="H7" s="20"/>
      <c r="I7" s="20" t="s">
        <v>102</v>
      </c>
    </row>
    <row r="8" spans="1:9" ht="12.75">
      <c r="A8" s="25" t="s">
        <v>113</v>
      </c>
      <c r="C8" s="25" t="s">
        <v>108</v>
      </c>
      <c r="D8" s="23"/>
      <c r="E8" s="31">
        <v>2010</v>
      </c>
      <c r="F8" s="20"/>
      <c r="G8" s="31">
        <v>2009</v>
      </c>
      <c r="H8" s="20"/>
      <c r="I8" s="26" t="s">
        <v>106</v>
      </c>
    </row>
    <row r="9" spans="1:9" ht="12.75">
      <c r="A9" s="24">
        <v>1</v>
      </c>
      <c r="C9" s="24" t="s">
        <v>43</v>
      </c>
      <c r="D9" s="23"/>
      <c r="E9" s="27">
        <f>'Leverage Factors'!U11</f>
        <v>1.1279682274059684</v>
      </c>
      <c r="F9" s="27"/>
      <c r="G9" s="27">
        <v>1.2239356977976719</v>
      </c>
      <c r="H9" s="27"/>
      <c r="I9" s="27">
        <f>E9-G9</f>
        <v>-0.0959674703917035</v>
      </c>
    </row>
    <row r="10" spans="1:9" ht="12.75">
      <c r="A10" s="24">
        <v>2</v>
      </c>
      <c r="C10" s="24" t="s">
        <v>44</v>
      </c>
      <c r="D10" s="23"/>
      <c r="E10" s="27">
        <f>'Leverage Factors'!U12</f>
        <v>1.1952839106595283</v>
      </c>
      <c r="F10" s="27"/>
      <c r="G10" s="27">
        <v>1.2231945790530647</v>
      </c>
      <c r="H10" s="27"/>
      <c r="I10" s="27">
        <f aca="true" t="shared" si="0" ref="I10:I54">E10-G10</f>
        <v>-0.027910668393536398</v>
      </c>
    </row>
    <row r="11" spans="1:9" ht="12.75">
      <c r="A11" s="24">
        <v>3</v>
      </c>
      <c r="C11" s="24" t="s">
        <v>45</v>
      </c>
      <c r="D11" s="23"/>
      <c r="E11" s="27">
        <f>'Leverage Factors'!U13</f>
        <v>1.1882307036084072</v>
      </c>
      <c r="F11" s="27"/>
      <c r="G11" s="27">
        <v>1.3061225854833585</v>
      </c>
      <c r="H11" s="27"/>
      <c r="I11" s="27">
        <f t="shared" si="0"/>
        <v>-0.11789188187495125</v>
      </c>
    </row>
    <row r="12" spans="1:9" ht="12.75">
      <c r="A12" s="24">
        <v>4</v>
      </c>
      <c r="C12" s="24" t="s">
        <v>46</v>
      </c>
      <c r="D12" s="23"/>
      <c r="E12" s="27">
        <f>'Leverage Factors'!U14</f>
        <v>1.1752639163346372</v>
      </c>
      <c r="F12" s="27"/>
      <c r="G12" s="27">
        <v>1.2665042691370723</v>
      </c>
      <c r="H12" s="27"/>
      <c r="I12" s="27">
        <f t="shared" si="0"/>
        <v>-0.09124035280243503</v>
      </c>
    </row>
    <row r="13" spans="1:9" ht="12.75">
      <c r="A13" s="24">
        <v>5.1</v>
      </c>
      <c r="C13" s="24" t="s">
        <v>96</v>
      </c>
      <c r="D13" s="23"/>
      <c r="E13" s="27">
        <f>'Leverage Factors'!U15</f>
        <v>1.0951724495562256</v>
      </c>
      <c r="F13" s="27"/>
      <c r="G13" s="27">
        <v>1.2061702648079604</v>
      </c>
      <c r="H13" s="27"/>
      <c r="I13" s="27">
        <f t="shared" si="0"/>
        <v>-0.1109978152517348</v>
      </c>
    </row>
    <row r="14" spans="1:9" ht="12.75">
      <c r="A14" s="24">
        <v>5.2</v>
      </c>
      <c r="C14" s="24" t="s">
        <v>97</v>
      </c>
      <c r="D14" s="23"/>
      <c r="E14" s="27">
        <f>'Leverage Factors'!U16</f>
        <v>0.5073432881842587</v>
      </c>
      <c r="F14" s="27"/>
      <c r="G14" s="27">
        <v>0.5704025197316459</v>
      </c>
      <c r="H14" s="27"/>
      <c r="I14" s="27">
        <f t="shared" si="0"/>
        <v>-0.06305923154738724</v>
      </c>
    </row>
    <row r="15" spans="1:9" ht="12.75">
      <c r="A15" s="24">
        <v>5</v>
      </c>
      <c r="C15" s="24" t="s">
        <v>35</v>
      </c>
      <c r="D15" s="23"/>
      <c r="E15" s="27">
        <f>'Leverage Factors'!U17</f>
        <v>0.7783010033985777</v>
      </c>
      <c r="F15" s="27"/>
      <c r="G15" s="27">
        <v>0.8614019814257143</v>
      </c>
      <c r="H15" s="27"/>
      <c r="I15" s="27">
        <f t="shared" si="0"/>
        <v>-0.08310097802713667</v>
      </c>
    </row>
    <row r="16" spans="1:9" ht="12.75">
      <c r="A16" s="24">
        <v>6</v>
      </c>
      <c r="C16" s="24" t="s">
        <v>47</v>
      </c>
      <c r="D16" s="23"/>
      <c r="E16" s="27">
        <f>'Leverage Factors'!U18</f>
        <v>0.4142713400849834</v>
      </c>
      <c r="F16" s="27"/>
      <c r="G16" s="27">
        <v>0.4988934572652267</v>
      </c>
      <c r="H16" s="27"/>
      <c r="I16" s="27">
        <f t="shared" si="0"/>
        <v>-0.08462211718024332</v>
      </c>
    </row>
    <row r="17" spans="1:9" ht="12.75">
      <c r="A17" s="24">
        <v>8</v>
      </c>
      <c r="C17" s="24" t="s">
        <v>48</v>
      </c>
      <c r="D17" s="23"/>
      <c r="E17" s="27">
        <f>'Leverage Factors'!U19</f>
        <v>0.7999863898634167</v>
      </c>
      <c r="F17" s="27"/>
      <c r="G17" s="27">
        <v>0.8895887077603194</v>
      </c>
      <c r="H17" s="27"/>
      <c r="I17" s="27">
        <f t="shared" si="0"/>
        <v>-0.08960231789690265</v>
      </c>
    </row>
    <row r="18" spans="1:9" ht="12.75">
      <c r="A18" s="24">
        <v>9</v>
      </c>
      <c r="C18" s="24" t="s">
        <v>49</v>
      </c>
      <c r="D18" s="23"/>
      <c r="E18" s="27">
        <f>'Leverage Factors'!U20</f>
        <v>1.1764184231988621</v>
      </c>
      <c r="F18" s="27"/>
      <c r="G18" s="27">
        <v>1.3134796899490633</v>
      </c>
      <c r="H18" s="27"/>
      <c r="I18" s="27">
        <f t="shared" si="0"/>
        <v>-0.13706126675020114</v>
      </c>
    </row>
    <row r="19" spans="1:9" ht="12.75">
      <c r="A19" s="24">
        <v>10</v>
      </c>
      <c r="C19" s="24" t="s">
        <v>50</v>
      </c>
      <c r="D19" s="23"/>
      <c r="E19" s="27">
        <f>'Leverage Factors'!U21</f>
        <v>0.2858143926802762</v>
      </c>
      <c r="F19" s="27"/>
      <c r="G19" s="27">
        <v>0.272108080238131</v>
      </c>
      <c r="H19" s="27"/>
      <c r="I19" s="27">
        <f t="shared" si="0"/>
        <v>0.013706312442145208</v>
      </c>
    </row>
    <row r="20" spans="1:9" ht="12.75">
      <c r="A20" s="24">
        <v>11.1</v>
      </c>
      <c r="C20" s="24" t="s">
        <v>51</v>
      </c>
      <c r="D20" s="23"/>
      <c r="E20" s="27">
        <f>'Leverage Factors'!U22</f>
        <v>0.3310829984742569</v>
      </c>
      <c r="F20" s="27"/>
      <c r="G20" s="27">
        <v>0.34404061175570727</v>
      </c>
      <c r="H20" s="27"/>
      <c r="I20" s="27">
        <f t="shared" si="0"/>
        <v>-0.012957613281450397</v>
      </c>
    </row>
    <row r="21" spans="1:9" ht="12.75">
      <c r="A21" s="24">
        <v>11.2</v>
      </c>
      <c r="C21" s="24" t="s">
        <v>52</v>
      </c>
      <c r="D21" s="23"/>
      <c r="E21" s="27">
        <f>'Leverage Factors'!U23</f>
        <v>0.5215752782331778</v>
      </c>
      <c r="F21" s="27"/>
      <c r="G21" s="27">
        <v>0.5916474698818125</v>
      </c>
      <c r="H21" s="27"/>
      <c r="I21" s="27">
        <f t="shared" si="0"/>
        <v>-0.07007219164863465</v>
      </c>
    </row>
    <row r="22" spans="1:9" ht="12.75">
      <c r="A22" s="24">
        <v>11</v>
      </c>
      <c r="C22" s="24" t="s">
        <v>117</v>
      </c>
      <c r="D22" s="23"/>
      <c r="E22" s="27">
        <f>'Leverage Factors'!U24</f>
        <v>0.4558384752439539</v>
      </c>
      <c r="F22" s="27"/>
      <c r="G22" s="27">
        <v>0.5096335461145212</v>
      </c>
      <c r="H22" s="27"/>
      <c r="I22" s="27">
        <f>E22-G22</f>
        <v>-0.053795070870567285</v>
      </c>
    </row>
    <row r="23" spans="1:9" ht="12.75">
      <c r="A23" s="24">
        <v>12</v>
      </c>
      <c r="C23" s="24" t="s">
        <v>53</v>
      </c>
      <c r="D23" s="23"/>
      <c r="E23" s="27">
        <f>'Leverage Factors'!U25</f>
        <v>1</v>
      </c>
      <c r="F23" s="27"/>
      <c r="G23" s="27">
        <v>1</v>
      </c>
      <c r="H23" s="27"/>
      <c r="I23" s="27">
        <f t="shared" si="0"/>
        <v>0</v>
      </c>
    </row>
    <row r="24" spans="1:9" ht="12.75">
      <c r="A24" s="24">
        <v>13</v>
      </c>
      <c r="C24" s="24" t="s">
        <v>54</v>
      </c>
      <c r="D24" s="23"/>
      <c r="E24" s="27">
        <f>'Leverage Factors'!U26</f>
        <v>1.1143784288376202</v>
      </c>
      <c r="F24" s="27"/>
      <c r="G24" s="27">
        <v>1.2203745706336586</v>
      </c>
      <c r="H24" s="27"/>
      <c r="I24" s="27">
        <f t="shared" si="0"/>
        <v>-0.10599614179603845</v>
      </c>
    </row>
    <row r="25" spans="1:9" ht="12.75">
      <c r="A25" s="24">
        <v>14</v>
      </c>
      <c r="C25" s="24" t="s">
        <v>55</v>
      </c>
      <c r="D25" s="23"/>
      <c r="E25" s="27">
        <f>'Leverage Factors'!U27</f>
        <v>0.9406115006599564</v>
      </c>
      <c r="F25" s="27"/>
      <c r="G25" s="27">
        <v>1.0699397758318727</v>
      </c>
      <c r="H25" s="27"/>
      <c r="I25" s="27">
        <f t="shared" si="0"/>
        <v>-0.12932827517191636</v>
      </c>
    </row>
    <row r="26" spans="1:9" ht="12.75">
      <c r="A26" s="24">
        <v>15</v>
      </c>
      <c r="C26" s="24" t="s">
        <v>56</v>
      </c>
      <c r="D26" s="23"/>
      <c r="E26" s="27">
        <f>'Leverage Factors'!U28</f>
        <v>0.4415980311108043</v>
      </c>
      <c r="F26" s="27"/>
      <c r="G26" s="27">
        <v>0.44874157028094486</v>
      </c>
      <c r="H26" s="27"/>
      <c r="I26" s="27">
        <f t="shared" si="0"/>
        <v>-0.007143539170140545</v>
      </c>
    </row>
    <row r="27" spans="1:9" ht="12.75">
      <c r="A27" s="24">
        <v>16</v>
      </c>
      <c r="C27" s="24" t="s">
        <v>57</v>
      </c>
      <c r="D27" s="23"/>
      <c r="E27" s="27">
        <f>'Leverage Factors'!U29</f>
        <v>0.40307460835688197</v>
      </c>
      <c r="F27" s="27"/>
      <c r="G27" s="27">
        <v>0.47333950021588206</v>
      </c>
      <c r="H27" s="27"/>
      <c r="I27" s="27">
        <f t="shared" si="0"/>
        <v>-0.07026489185900009</v>
      </c>
    </row>
    <row r="28" spans="1:9" ht="12.75">
      <c r="A28" s="24">
        <v>17.1</v>
      </c>
      <c r="C28" s="24" t="s">
        <v>58</v>
      </c>
      <c r="D28" s="23"/>
      <c r="E28" s="27">
        <f>'Leverage Factors'!U30</f>
        <v>0.40719185816737014</v>
      </c>
      <c r="F28" s="27"/>
      <c r="G28" s="27">
        <v>0.48021943039777076</v>
      </c>
      <c r="H28" s="27"/>
      <c r="I28" s="27">
        <f t="shared" si="0"/>
        <v>-0.07302757223040063</v>
      </c>
    </row>
    <row r="29" spans="1:9" ht="12.75">
      <c r="A29" s="24">
        <v>17.2</v>
      </c>
      <c r="C29" s="24" t="s">
        <v>59</v>
      </c>
      <c r="D29" s="23"/>
      <c r="E29" s="27">
        <f>'Leverage Factors'!U31</f>
        <v>0.5220424298391633</v>
      </c>
      <c r="F29" s="27"/>
      <c r="G29" s="27">
        <v>0.5835074844660731</v>
      </c>
      <c r="H29" s="27"/>
      <c r="I29" s="27">
        <f t="shared" si="0"/>
        <v>-0.061465054626909876</v>
      </c>
    </row>
    <row r="30" spans="1:9" ht="12.75">
      <c r="A30" s="24">
        <v>17.3</v>
      </c>
      <c r="C30" s="24" t="s">
        <v>127</v>
      </c>
      <c r="D30" s="23"/>
      <c r="E30" s="27">
        <f>'Leverage Factors'!U32</f>
        <v>0.25511159336697276</v>
      </c>
      <c r="F30" s="27"/>
      <c r="G30" s="27">
        <v>0.3519542709648019</v>
      </c>
      <c r="H30" s="27"/>
      <c r="I30" s="27">
        <v>0</v>
      </c>
    </row>
    <row r="31" spans="1:9" ht="12.75">
      <c r="A31" s="24">
        <v>17</v>
      </c>
      <c r="C31" s="24" t="s">
        <v>118</v>
      </c>
      <c r="D31" s="23"/>
      <c r="E31" s="27">
        <f>'Leverage Factors'!U33</f>
        <v>0.4371828783358409</v>
      </c>
      <c r="F31" s="27"/>
      <c r="G31" s="27">
        <v>0.5080622104224264</v>
      </c>
      <c r="H31" s="27"/>
      <c r="I31" s="27">
        <f>E31-G31</f>
        <v>-0.07087933208658548</v>
      </c>
    </row>
    <row r="32" spans="1:9" ht="12.75">
      <c r="A32" s="24">
        <v>18.1</v>
      </c>
      <c r="C32" s="24" t="s">
        <v>60</v>
      </c>
      <c r="D32" s="23"/>
      <c r="E32" s="27">
        <f>'Leverage Factors'!U34</f>
        <v>0.2140615454009666</v>
      </c>
      <c r="F32" s="27"/>
      <c r="G32" s="27">
        <v>0.2759061035709687</v>
      </c>
      <c r="H32" s="27"/>
      <c r="I32" s="27">
        <f t="shared" si="0"/>
        <v>-0.06184455817000206</v>
      </c>
    </row>
    <row r="33" spans="1:9" ht="12.75">
      <c r="A33" s="24">
        <v>18.2</v>
      </c>
      <c r="C33" s="24" t="s">
        <v>61</v>
      </c>
      <c r="D33" s="23"/>
      <c r="E33" s="27">
        <f>'Leverage Factors'!U35</f>
        <v>0.4643873468620384</v>
      </c>
      <c r="F33" s="27"/>
      <c r="G33" s="27">
        <v>0.586217696573129</v>
      </c>
      <c r="H33" s="27"/>
      <c r="I33" s="27">
        <f t="shared" si="0"/>
        <v>-0.12183034971109064</v>
      </c>
    </row>
    <row r="34" spans="1:9" ht="12.75">
      <c r="A34" s="24">
        <v>18</v>
      </c>
      <c r="C34" s="24" t="s">
        <v>119</v>
      </c>
      <c r="D34" s="23"/>
      <c r="E34" s="27">
        <f>'Leverage Factors'!U36</f>
        <v>0.2363415174642369</v>
      </c>
      <c r="F34" s="27"/>
      <c r="G34" s="27">
        <v>0.3026842131934822</v>
      </c>
      <c r="H34" s="27"/>
      <c r="I34" s="27">
        <f>E34-G34</f>
        <v>-0.06634269572924531</v>
      </c>
    </row>
    <row r="35" spans="1:9" ht="12.75">
      <c r="A35" s="24">
        <v>19.2</v>
      </c>
      <c r="C35" s="24" t="s">
        <v>62</v>
      </c>
      <c r="D35" s="23"/>
      <c r="E35" s="27">
        <f>'Leverage Factors'!U37</f>
        <v>0.9676806354239945</v>
      </c>
      <c r="F35" s="27"/>
      <c r="G35" s="27">
        <v>1.080439055730191</v>
      </c>
      <c r="H35" s="27"/>
      <c r="I35" s="27">
        <f t="shared" si="0"/>
        <v>-0.11275842030619654</v>
      </c>
    </row>
    <row r="36" spans="1:9" ht="12.75">
      <c r="A36" s="24">
        <v>19.4</v>
      </c>
      <c r="C36" s="24" t="s">
        <v>63</v>
      </c>
      <c r="D36" s="23"/>
      <c r="E36" s="27">
        <f>'Leverage Factors'!U38</f>
        <v>0.7168437716723141</v>
      </c>
      <c r="F36" s="27"/>
      <c r="G36" s="27">
        <v>0.8036880938157819</v>
      </c>
      <c r="H36" s="27"/>
      <c r="I36" s="27">
        <f t="shared" si="0"/>
        <v>-0.08684432214346782</v>
      </c>
    </row>
    <row r="37" spans="1:9" ht="12.75">
      <c r="A37" s="24">
        <v>21.1</v>
      </c>
      <c r="C37" s="24" t="s">
        <v>98</v>
      </c>
      <c r="D37" s="23"/>
      <c r="E37" s="27">
        <f>'Leverage Factors'!U39</f>
        <v>1.5764553744940661</v>
      </c>
      <c r="F37" s="27"/>
      <c r="G37" s="27">
        <v>1.7526669915093693</v>
      </c>
      <c r="H37" s="27"/>
      <c r="I37" s="27">
        <f t="shared" si="0"/>
        <v>-0.1762116170153032</v>
      </c>
    </row>
    <row r="38" spans="1:9" ht="12.75">
      <c r="A38" s="24">
        <v>21.2</v>
      </c>
      <c r="C38" s="24" t="s">
        <v>99</v>
      </c>
      <c r="D38" s="23"/>
      <c r="E38" s="27">
        <f>'Leverage Factors'!U40</f>
        <v>1.2355490250859014</v>
      </c>
      <c r="F38" s="27"/>
      <c r="G38" s="27">
        <v>1.3808635601149868</v>
      </c>
      <c r="H38" s="27"/>
      <c r="I38" s="27">
        <f t="shared" si="0"/>
        <v>-0.14531453502908542</v>
      </c>
    </row>
    <row r="39" spans="1:9" ht="12.75">
      <c r="A39" s="24">
        <v>21</v>
      </c>
      <c r="C39" s="24" t="s">
        <v>64</v>
      </c>
      <c r="D39" s="23"/>
      <c r="E39" s="27">
        <f>'Leverage Factors'!U41</f>
        <v>1.5431225511573512</v>
      </c>
      <c r="F39" s="27"/>
      <c r="G39" s="27">
        <v>1.7137656148809566</v>
      </c>
      <c r="H39" s="27"/>
      <c r="I39" s="27">
        <f t="shared" si="0"/>
        <v>-0.17064306372360538</v>
      </c>
    </row>
    <row r="40" spans="1:9" ht="12.75">
      <c r="A40" s="24">
        <v>22</v>
      </c>
      <c r="C40" s="24" t="s">
        <v>65</v>
      </c>
      <c r="D40" s="23"/>
      <c r="E40" s="27">
        <f>'Leverage Factors'!U42</f>
        <v>0.5901557127109551</v>
      </c>
      <c r="F40" s="27"/>
      <c r="G40" s="27">
        <v>0.7174805209207072</v>
      </c>
      <c r="H40" s="27"/>
      <c r="I40" s="27">
        <f t="shared" si="0"/>
        <v>-0.12732480820975212</v>
      </c>
    </row>
    <row r="41" spans="1:9" ht="12.75">
      <c r="A41" s="24">
        <v>23</v>
      </c>
      <c r="C41" s="24" t="s">
        <v>66</v>
      </c>
      <c r="D41" s="23"/>
      <c r="E41" s="27">
        <f>'Leverage Factors'!U43</f>
        <v>0.7692254674082357</v>
      </c>
      <c r="F41" s="27"/>
      <c r="G41" s="27">
        <v>0.898562877639248</v>
      </c>
      <c r="H41" s="27"/>
      <c r="I41" s="27">
        <f t="shared" si="0"/>
        <v>-0.1293374102310123</v>
      </c>
    </row>
    <row r="42" spans="1:9" ht="12.75">
      <c r="A42" s="24">
        <v>24</v>
      </c>
      <c r="C42" s="24" t="s">
        <v>67</v>
      </c>
      <c r="D42" s="23"/>
      <c r="E42" s="27">
        <f>'Leverage Factors'!U44</f>
        <v>0.8940525788396008</v>
      </c>
      <c r="F42" s="27"/>
      <c r="G42" s="27">
        <v>0.988787048338118</v>
      </c>
      <c r="H42" s="27"/>
      <c r="I42" s="27">
        <f t="shared" si="0"/>
        <v>-0.09473446949851727</v>
      </c>
    </row>
    <row r="43" spans="1:9" ht="12.75">
      <c r="A43" s="24">
        <v>26</v>
      </c>
      <c r="C43" s="24" t="s">
        <v>68</v>
      </c>
      <c r="D43" s="23"/>
      <c r="E43" s="27">
        <f>'Leverage Factors'!U45</f>
        <v>1.1144147211923427</v>
      </c>
      <c r="F43" s="27"/>
      <c r="G43" s="27">
        <v>1.2362576417932687</v>
      </c>
      <c r="H43" s="27"/>
      <c r="I43" s="27">
        <f t="shared" si="0"/>
        <v>-0.12184292060092594</v>
      </c>
    </row>
    <row r="44" spans="1:9" ht="12.75">
      <c r="A44" s="24">
        <v>27</v>
      </c>
      <c r="C44" s="24" t="s">
        <v>76</v>
      </c>
      <c r="D44" s="23"/>
      <c r="E44" s="27">
        <f>'Leverage Factors'!U46</f>
        <v>1.0782366191465862</v>
      </c>
      <c r="F44" s="27"/>
      <c r="G44" s="27">
        <v>1.1761898004806668</v>
      </c>
      <c r="H44" s="27"/>
      <c r="I44" s="27">
        <f t="shared" si="0"/>
        <v>-0.0979531813340806</v>
      </c>
    </row>
    <row r="45" spans="1:9" ht="12.75">
      <c r="A45" s="24">
        <v>28</v>
      </c>
      <c r="C45" s="24" t="s">
        <v>74</v>
      </c>
      <c r="D45" s="23"/>
      <c r="E45" s="27">
        <f>'Leverage Factors'!U47</f>
        <v>0.9127503699396522</v>
      </c>
      <c r="F45" s="27"/>
      <c r="G45" s="27">
        <v>0.9293741819016031</v>
      </c>
      <c r="H45" s="27"/>
      <c r="I45" s="27">
        <f t="shared" si="0"/>
        <v>-0.01662381196195095</v>
      </c>
    </row>
    <row r="46" spans="1:9" ht="12.75">
      <c r="A46" s="24">
        <v>29</v>
      </c>
      <c r="C46" s="24" t="s">
        <v>69</v>
      </c>
      <c r="D46" s="23"/>
      <c r="E46" s="27">
        <f>'Leverage Factors'!U48</f>
        <v>0.3567431960551896</v>
      </c>
      <c r="F46" s="27"/>
      <c r="G46" s="27">
        <v>0.6868458655454718</v>
      </c>
      <c r="H46" s="27"/>
      <c r="I46" s="27">
        <f t="shared" si="0"/>
        <v>-0.33010266949028216</v>
      </c>
    </row>
    <row r="47" spans="1:9" ht="12.75">
      <c r="A47" s="24">
        <v>30</v>
      </c>
      <c r="C47" s="24" t="s">
        <v>126</v>
      </c>
      <c r="D47" s="23"/>
      <c r="E47" s="27">
        <f>'Leverage Factors'!U49</f>
        <v>0.6814092918640854</v>
      </c>
      <c r="F47" s="27"/>
      <c r="G47" s="27">
        <v>0.7228116512370815</v>
      </c>
      <c r="H47" s="27"/>
      <c r="I47" s="27">
        <f>E47-G47</f>
        <v>-0.04140235937299608</v>
      </c>
    </row>
    <row r="48" spans="1:9" ht="12.75">
      <c r="A48" s="24">
        <v>31</v>
      </c>
      <c r="C48" s="24" t="s">
        <v>70</v>
      </c>
      <c r="D48" s="23"/>
      <c r="E48" s="27">
        <f>'Leverage Factors'!U50</f>
        <v>0.9177880307793688</v>
      </c>
      <c r="F48" s="27"/>
      <c r="G48" s="27">
        <v>1.0368022258305303</v>
      </c>
      <c r="H48" s="27"/>
      <c r="I48" s="27">
        <f t="shared" si="0"/>
        <v>-0.11901419505116151</v>
      </c>
    </row>
    <row r="49" spans="1:9" ht="12.75">
      <c r="A49" s="24">
        <v>32</v>
      </c>
      <c r="C49" s="24" t="s">
        <v>71</v>
      </c>
      <c r="D49" s="23"/>
      <c r="E49" s="27">
        <f>'Leverage Factors'!U51</f>
        <v>0.2985694838305935</v>
      </c>
      <c r="F49" s="27"/>
      <c r="G49" s="27">
        <v>0.3479922569741154</v>
      </c>
      <c r="H49" s="27"/>
      <c r="I49" s="27">
        <f t="shared" si="0"/>
        <v>-0.04942277314352189</v>
      </c>
    </row>
    <row r="50" spans="1:9" ht="12.75">
      <c r="A50" s="24">
        <v>33</v>
      </c>
      <c r="C50" s="24" t="s">
        <v>72</v>
      </c>
      <c r="D50" s="23"/>
      <c r="E50" s="27">
        <f>'Leverage Factors'!U52</f>
        <v>0.47204214579718073</v>
      </c>
      <c r="F50" s="27"/>
      <c r="G50" s="27">
        <v>0.5629667620802385</v>
      </c>
      <c r="H50" s="27"/>
      <c r="I50" s="27">
        <f t="shared" si="0"/>
        <v>-0.09092461628305781</v>
      </c>
    </row>
    <row r="51" spans="1:9" ht="12.75">
      <c r="A51" s="24">
        <v>34</v>
      </c>
      <c r="C51" s="24" t="s">
        <v>73</v>
      </c>
      <c r="D51" s="23"/>
      <c r="E51" s="27">
        <f>'Leverage Factors'!U53</f>
        <v>1.140345829875856</v>
      </c>
      <c r="F51" s="27"/>
      <c r="G51" s="27">
        <v>1.2000571120787022</v>
      </c>
      <c r="H51" s="27"/>
      <c r="I51" s="27">
        <f t="shared" si="0"/>
        <v>-0.05971128220284627</v>
      </c>
    </row>
    <row r="52" spans="1:9" ht="12.75">
      <c r="A52" s="25"/>
      <c r="B52" s="25"/>
      <c r="C52" s="25"/>
      <c r="D52" s="28"/>
      <c r="E52" s="29"/>
      <c r="F52" s="29"/>
      <c r="G52" s="29"/>
      <c r="H52" s="29"/>
      <c r="I52" s="29"/>
    </row>
    <row r="53" spans="1:9" ht="12.75">
      <c r="A53" s="24"/>
      <c r="C53" s="24"/>
      <c r="D53" s="23"/>
      <c r="E53" s="27"/>
      <c r="F53" s="27"/>
      <c r="G53" s="27"/>
      <c r="H53" s="27"/>
      <c r="I53" s="27"/>
    </row>
    <row r="54" spans="1:9" ht="12.75">
      <c r="A54" s="24">
        <v>35</v>
      </c>
      <c r="C54" s="24" t="s">
        <v>17</v>
      </c>
      <c r="D54" s="23"/>
      <c r="E54" s="27">
        <f>'Leverage Factors'!U54</f>
        <v>0.7696963924019922</v>
      </c>
      <c r="F54" s="27"/>
      <c r="G54" s="27">
        <v>0.8532689685785851</v>
      </c>
      <c r="H54" s="27"/>
      <c r="I54" s="27">
        <f t="shared" si="0"/>
        <v>-0.08357257617659297</v>
      </c>
    </row>
  </sheetData>
  <sheetProtection/>
  <mergeCells count="2">
    <mergeCell ref="A1:I1"/>
    <mergeCell ref="A2:I2"/>
  </mergeCells>
  <printOptions/>
  <pageMargins left="0.75" right="0.75" top="0.25" bottom="0.25" header="0.5" footer="0.5"/>
  <pageSetup horizontalDpi="600" verticalDpi="600" orientation="portrait" r:id="rId1"/>
  <headerFooter alignWithMargins="0">
    <oddFooter>&amp;L&amp;"Verdana,Regular"California Dept. of Insurance&amp;C&amp;"Verdana,Regular"November 10, 2011&amp;R&amp;"Verdana,Regular"Rate Specialist Bureau</oddFooter>
  </headerFooter>
  <ignoredErrors>
    <ignoredError sqref="E47 I4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Leverage Factors 2010</dc:title>
  <dc:subject>CA Leverage Factors 2010</dc:subject>
  <dc:creator>Department of Insurance</dc:creator>
  <cp:keywords/>
  <dc:description/>
  <cp:lastModifiedBy>IDS_GUEST, </cp:lastModifiedBy>
  <cp:lastPrinted>2011-11-10T22:19:56Z</cp:lastPrinted>
  <dcterms:created xsi:type="dcterms:W3CDTF">1998-09-25T21:39:53Z</dcterms:created>
  <dcterms:modified xsi:type="dcterms:W3CDTF">2011-11-23T21:34:08Z</dcterms:modified>
  <cp:category/>
  <cp:version/>
  <cp:contentType/>
  <cp:contentStatus/>
</cp:coreProperties>
</file>