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585" yWindow="65521" windowWidth="12570" windowHeight="12810" activeTab="0"/>
  </bookViews>
  <sheets>
    <sheet name="Leverage Factors" sheetId="1" r:id="rId1"/>
    <sheet name="Data Page" sheetId="2" r:id="rId2"/>
    <sheet name="Compare" sheetId="3" r:id="rId3"/>
  </sheets>
  <definedNames>
    <definedName name="_xlnm.Print_Area" localSheetId="2">'Compare'!$A$1:$I$56</definedName>
    <definedName name="_xlnm.Print_Area" localSheetId="1">'Data Page'!$A$1:$O$35</definedName>
    <definedName name="_xlnm.Print_Area" localSheetId="0">'Leverage Factors'!$A$1:$U$54</definedName>
  </definedNames>
  <calcPr fullCalcOnLoad="1"/>
</workbook>
</file>

<file path=xl/sharedStrings.xml><?xml version="1.0" encoding="utf-8"?>
<sst xmlns="http://schemas.openxmlformats.org/spreadsheetml/2006/main" count="243" uniqueCount="132">
  <si>
    <t>[2]</t>
  </si>
  <si>
    <t>[3]</t>
  </si>
  <si>
    <t>[4]</t>
  </si>
  <si>
    <t>[5]</t>
  </si>
  <si>
    <t>[6]</t>
  </si>
  <si>
    <t>[7]</t>
  </si>
  <si>
    <t>[8]</t>
  </si>
  <si>
    <t>[9]</t>
  </si>
  <si>
    <t>[10]</t>
  </si>
  <si>
    <t>[11]</t>
  </si>
  <si>
    <t>[12]</t>
  </si>
  <si>
    <t>[13]</t>
  </si>
  <si>
    <t>[14]</t>
  </si>
  <si>
    <t>[15]</t>
  </si>
  <si>
    <t>[16]</t>
  </si>
  <si>
    <t>Surplus</t>
  </si>
  <si>
    <t>Calculated</t>
  </si>
  <si>
    <t>Total</t>
  </si>
  <si>
    <t>% of Total</t>
  </si>
  <si>
    <t>By Line</t>
  </si>
  <si>
    <t>Two Year</t>
  </si>
  <si>
    <t>Net</t>
  </si>
  <si>
    <t>Leverage</t>
  </si>
  <si>
    <t>Unpaid</t>
  </si>
  <si>
    <t>Reserves</t>
  </si>
  <si>
    <t>Col. [5] /</t>
  </si>
  <si>
    <t>Col. [6] *</t>
  </si>
  <si>
    <t>Col. [11] /</t>
  </si>
  <si>
    <t>Col. [12] *</t>
  </si>
  <si>
    <t>Factor</t>
  </si>
  <si>
    <t>Premium</t>
  </si>
  <si>
    <t>Losses</t>
  </si>
  <si>
    <t>L.A.E.</t>
  </si>
  <si>
    <t>{[7]+[13]}/2</t>
  </si>
  <si>
    <t>[15]/[14]</t>
  </si>
  <si>
    <t>CMP</t>
  </si>
  <si>
    <t>P.H. Surplus</t>
  </si>
  <si>
    <t>U/E</t>
  </si>
  <si>
    <t>Prem.</t>
  </si>
  <si>
    <t>Total Col.[5]</t>
  </si>
  <si>
    <t>Total Col.[7]</t>
  </si>
  <si>
    <t>Total Col.[11]</t>
  </si>
  <si>
    <t>Total Col.[13]</t>
  </si>
  <si>
    <t>Fire</t>
  </si>
  <si>
    <t>Allied Lines</t>
  </si>
  <si>
    <t>Farmowners</t>
  </si>
  <si>
    <t>Homeowners</t>
  </si>
  <si>
    <t>Mortgage</t>
  </si>
  <si>
    <t>Ocean Marine</t>
  </si>
  <si>
    <t>Inland Marine</t>
  </si>
  <si>
    <t>Financial G.</t>
  </si>
  <si>
    <t>Med. Mal. Occ.</t>
  </si>
  <si>
    <t>Med. Mal. cm.</t>
  </si>
  <si>
    <t>Earthquake</t>
  </si>
  <si>
    <t>Group A&amp;H</t>
  </si>
  <si>
    <t>Credit A&amp;H</t>
  </si>
  <si>
    <t>Other A&amp;H</t>
  </si>
  <si>
    <t>Workers' Comp.</t>
  </si>
  <si>
    <t>O. Liab. Occ.</t>
  </si>
  <si>
    <t>O. Liab. cm.</t>
  </si>
  <si>
    <t>Products - Occ.</t>
  </si>
  <si>
    <t>Products - cm.</t>
  </si>
  <si>
    <t>PP Auto Liab.</t>
  </si>
  <si>
    <t>C. Auto Liab.</t>
  </si>
  <si>
    <t>Auto PD.</t>
  </si>
  <si>
    <t>Aircraft</t>
  </si>
  <si>
    <t>Fidelity</t>
  </si>
  <si>
    <t>Surety</t>
  </si>
  <si>
    <t>Burglary &amp; Theft</t>
  </si>
  <si>
    <t>International</t>
  </si>
  <si>
    <t>Reins. Property</t>
  </si>
  <si>
    <t>Reins. Liab.</t>
  </si>
  <si>
    <t>Reins. Finc'l.</t>
  </si>
  <si>
    <t>Agg. Write-ins.</t>
  </si>
  <si>
    <t>Credit</t>
  </si>
  <si>
    <t>Earned</t>
  </si>
  <si>
    <t>Boiler &amp; Mach.</t>
  </si>
  <si>
    <t>Average</t>
  </si>
  <si>
    <t>Calculation of Leverage Factors - [Earned Premium to Average Surplus]</t>
  </si>
  <si>
    <t>Note: EQ Levg = 1.0</t>
  </si>
  <si>
    <t>Data From AM Best Aggregates and Averages</t>
  </si>
  <si>
    <t>Exhibit of Premiums and Losses (Statutory Page 14 Data)</t>
  </si>
  <si>
    <t>Data elements in thousands ('000)</t>
  </si>
  <si>
    <t>Direct</t>
  </si>
  <si>
    <t>Written</t>
  </si>
  <si>
    <t>Unearned</t>
  </si>
  <si>
    <t>DCCE</t>
  </si>
  <si>
    <t>Line</t>
  </si>
  <si>
    <t>Premiums</t>
  </si>
  <si>
    <t>%</t>
  </si>
  <si>
    <t>CMP Non Liab (5.1)</t>
  </si>
  <si>
    <t>CMP Liab. (5.2)</t>
  </si>
  <si>
    <t>Total CMP</t>
  </si>
  <si>
    <t>Total Auto PD</t>
  </si>
  <si>
    <t>P.P. Auto PD</t>
  </si>
  <si>
    <t>Comm. Auto PD</t>
  </si>
  <si>
    <t>CMP - NL</t>
  </si>
  <si>
    <t>CMP - Liab.</t>
  </si>
  <si>
    <t>PP Auto PD</t>
  </si>
  <si>
    <t>Comm Auto PD</t>
  </si>
  <si>
    <t xml:space="preserve"> Calculated </t>
  </si>
  <si>
    <t xml:space="preserve"> Leverage </t>
  </si>
  <si>
    <t>Difference</t>
  </si>
  <si>
    <t>[2.]</t>
  </si>
  <si>
    <t>[3.]</t>
  </si>
  <si>
    <t>[4.]</t>
  </si>
  <si>
    <t>[2.] - [3.]</t>
  </si>
  <si>
    <t>Of</t>
  </si>
  <si>
    <t>Business</t>
  </si>
  <si>
    <t>Leverage Factors</t>
  </si>
  <si>
    <t>Factor:</t>
  </si>
  <si>
    <t>[1a]</t>
  </si>
  <si>
    <t>[1b]</t>
  </si>
  <si>
    <t>Number</t>
  </si>
  <si>
    <t>Name</t>
  </si>
  <si>
    <t>[1a.]</t>
  </si>
  <si>
    <t>[1b.]</t>
  </si>
  <si>
    <t>2006 Allocated Policyholders Surplus</t>
  </si>
  <si>
    <t>Med. Mal.</t>
  </si>
  <si>
    <t>O. Liab.</t>
  </si>
  <si>
    <t>Products</t>
  </si>
  <si>
    <t>[4.b.]</t>
  </si>
  <si>
    <t>Reserves+EP</t>
  </si>
  <si>
    <t>[2]+[3]+[4]+[4.b.]</t>
  </si>
  <si>
    <t>[8]+[9]+[10]+[10.b]</t>
  </si>
  <si>
    <t>[10.b.]</t>
  </si>
  <si>
    <t>This calculation allocates Policyholders Surplus by Reserves and Earned Premium.</t>
  </si>
  <si>
    <t>Page 169, 2007 Edition (Calendar Year 2006)</t>
  </si>
  <si>
    <t>Comparison of 2007 vs. 2006</t>
  </si>
  <si>
    <t>Page 169, 2008 Edition (Calendar Year 2007)</t>
  </si>
  <si>
    <t>Data from the 2008 edition of AM Best's Aggregates &amp; Averages [Rounded to the nearest million]</t>
  </si>
  <si>
    <t>2007 Allocated Policyholders Surplus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</si>
</sst>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  <numFmt numFmtId="166" formatCode="_(* #,##0.0_);_(* \(#,##0.0\);_(* &quot;-&quot;??_);_(@_)"/>
    <numFmt numFmtId="167" formatCode="_(* #,##0_);_(* \(#,##0\);_(* &quot;-&quot;??_);_(@_)"/>
    <numFmt numFmtId="168" formatCode="_(* #,##0.0000_);_(* \(#,##0.0000\);_(* &quot;-&quot;????_);_(@_)"/>
    <numFmt numFmtId="169" formatCode="0.0000"/>
    <numFmt numFmtId="170" formatCode="0.0000_);[Red]\(0.0000\)"/>
  </numFmts>
  <fonts count="2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rus BT"/>
      <family val="1"/>
    </font>
    <font>
      <b/>
      <sz val="10"/>
      <name val="Arrus BT"/>
      <family val="1"/>
    </font>
    <font>
      <sz val="8"/>
      <name val="Arrus BT"/>
      <family val="1"/>
    </font>
    <font>
      <sz val="16"/>
      <name val="Arrus BT"/>
      <family val="0"/>
    </font>
    <font>
      <b/>
      <sz val="14"/>
      <name val="Arrus BT"/>
      <family val="0"/>
    </font>
    <font>
      <b/>
      <sz val="12"/>
      <name val="Arrus BT"/>
      <family val="0"/>
    </font>
    <font>
      <b/>
      <sz val="8"/>
      <name val="Arrus BT"/>
      <family val="0"/>
    </font>
    <font>
      <sz val="7"/>
      <name val="Arrus BT"/>
      <family val="1"/>
    </font>
    <font>
      <sz val="8"/>
      <name val="Arial"/>
      <family val="0"/>
    </font>
    <font>
      <sz val="18"/>
      <name val="Arial"/>
      <family val="0"/>
    </font>
    <font>
      <sz val="10"/>
      <name val="Verdana"/>
      <family val="2"/>
    </font>
    <font>
      <b/>
      <u val="single"/>
      <sz val="18"/>
      <name val="Arial"/>
      <family val="2"/>
    </font>
    <font>
      <b/>
      <u val="single"/>
      <sz val="14"/>
      <name val="Arial"/>
      <family val="2"/>
    </font>
    <font>
      <u val="single"/>
      <sz val="16"/>
      <name val="Arrus BT"/>
      <family val="1"/>
    </font>
    <font>
      <sz val="16"/>
      <name val="Arial"/>
      <family val="2"/>
    </font>
    <font>
      <u val="single"/>
      <sz val="12"/>
      <name val="Arial"/>
      <family val="2"/>
    </font>
    <font>
      <b/>
      <sz val="10"/>
      <name val="Verdan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Alignment="1">
      <alignment/>
    </xf>
    <xf numFmtId="167" fontId="4" fillId="0" borderId="0" xfId="15" applyNumberFormat="1" applyFont="1" applyAlignment="1">
      <alignment/>
    </xf>
    <xf numFmtId="0" fontId="4" fillId="0" borderId="0" xfId="0" applyFont="1" applyAlignment="1">
      <alignment horizontal="right"/>
    </xf>
    <xf numFmtId="167" fontId="4" fillId="0" borderId="0" xfId="15" applyNumberFormat="1" applyFont="1" applyAlignment="1">
      <alignment horizontal="right"/>
    </xf>
    <xf numFmtId="10" fontId="4" fillId="0" borderId="0" xfId="15" applyNumberFormat="1" applyFont="1" applyAlignment="1">
      <alignment/>
    </xf>
    <xf numFmtId="169" fontId="4" fillId="0" borderId="0" xfId="15" applyNumberFormat="1" applyFont="1" applyAlignment="1">
      <alignment/>
    </xf>
    <xf numFmtId="3" fontId="4" fillId="0" borderId="0" xfId="0" applyNumberFormat="1" applyFont="1" applyAlignment="1">
      <alignment/>
    </xf>
    <xf numFmtId="167" fontId="5" fillId="0" borderId="0" xfId="15" applyNumberFormat="1" applyFont="1" applyAlignment="1">
      <alignment/>
    </xf>
    <xf numFmtId="0" fontId="6" fillId="0" borderId="0" xfId="0" applyFont="1" applyAlignment="1">
      <alignment/>
    </xf>
    <xf numFmtId="167" fontId="6" fillId="0" borderId="0" xfId="15" applyNumberFormat="1" applyFont="1" applyAlignment="1">
      <alignment horizontal="right"/>
    </xf>
    <xf numFmtId="167" fontId="4" fillId="0" borderId="0" xfId="15" applyNumberFormat="1" applyFont="1" applyAlignment="1">
      <alignment/>
    </xf>
    <xf numFmtId="1" fontId="6" fillId="0" borderId="0" xfId="15" applyNumberFormat="1" applyFont="1" applyAlignment="1" quotePrefix="1">
      <alignment horizontal="right"/>
    </xf>
    <xf numFmtId="164" fontId="8" fillId="0" borderId="0" xfId="15" applyNumberFormat="1" applyFont="1" applyAlignment="1">
      <alignment/>
    </xf>
    <xf numFmtId="169" fontId="5" fillId="0" borderId="0" xfId="15" applyNumberFormat="1" applyFont="1" applyAlignment="1">
      <alignment/>
    </xf>
    <xf numFmtId="167" fontId="10" fillId="0" borderId="0" xfId="15" applyNumberFormat="1" applyFont="1" applyAlignment="1">
      <alignment horizontal="right"/>
    </xf>
    <xf numFmtId="0" fontId="9" fillId="0" borderId="0" xfId="0" applyFont="1" applyAlignment="1">
      <alignment/>
    </xf>
    <xf numFmtId="167" fontId="11" fillId="0" borderId="0" xfId="15" applyNumberFormat="1" applyFont="1" applyAlignment="1">
      <alignment horizontal="right"/>
    </xf>
    <xf numFmtId="0" fontId="7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167" fontId="6" fillId="0" borderId="0" xfId="15" applyNumberFormat="1" applyFont="1" applyAlignment="1">
      <alignment horizontal="right"/>
    </xf>
    <xf numFmtId="0" fontId="14" fillId="0" borderId="0" xfId="0" applyFont="1" applyAlignment="1">
      <alignment/>
    </xf>
    <xf numFmtId="0" fontId="14" fillId="0" borderId="0" xfId="0" applyFont="1" applyAlignment="1">
      <alignment horizontal="right"/>
    </xf>
    <xf numFmtId="3" fontId="14" fillId="0" borderId="0" xfId="0" applyNumberFormat="1" applyFont="1" applyAlignment="1">
      <alignment horizontal="right"/>
    </xf>
    <xf numFmtId="10" fontId="14" fillId="0" borderId="0" xfId="0" applyNumberFormat="1" applyFont="1" applyAlignment="1">
      <alignment horizontal="right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1" xfId="0" applyFont="1" applyBorder="1" applyAlignment="1">
      <alignment horizontal="left"/>
    </xf>
    <xf numFmtId="0" fontId="14" fillId="0" borderId="1" xfId="0" applyFont="1" applyBorder="1" applyAlignment="1">
      <alignment horizontal="right"/>
    </xf>
    <xf numFmtId="170" fontId="14" fillId="0" borderId="0" xfId="0" applyNumberFormat="1" applyFont="1" applyAlignment="1">
      <alignment horizontal="right"/>
    </xf>
    <xf numFmtId="0" fontId="14" fillId="0" borderId="1" xfId="0" applyFont="1" applyBorder="1" applyAlignment="1">
      <alignment horizontal="center"/>
    </xf>
    <xf numFmtId="170" fontId="14" fillId="0" borderId="1" xfId="0" applyNumberFormat="1" applyFont="1" applyBorder="1" applyAlignment="1">
      <alignment horizontal="right"/>
    </xf>
    <xf numFmtId="167" fontId="6" fillId="0" borderId="0" xfId="15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20" fillId="0" borderId="1" xfId="0" applyFont="1" applyBorder="1" applyAlignment="1">
      <alignment horizontal="right"/>
    </xf>
    <xf numFmtId="0" fontId="13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7"/>
  <sheetViews>
    <sheetView tabSelected="1" zoomScaleSheetLayoutView="100" workbookViewId="0" topLeftCell="A1">
      <selection activeCell="A1" sqref="A1:U1"/>
    </sheetView>
  </sheetViews>
  <sheetFormatPr defaultColWidth="9.140625" defaultRowHeight="12.75"/>
  <cols>
    <col min="1" max="1" width="7.28125" style="0" customWidth="1"/>
    <col min="2" max="2" width="14.140625" style="0" bestFit="1" customWidth="1"/>
    <col min="3" max="4" width="7.7109375" style="0" customWidth="1"/>
    <col min="5" max="5" width="6.8515625" style="0" customWidth="1"/>
    <col min="6" max="6" width="8.140625" style="0" customWidth="1"/>
    <col min="7" max="7" width="11.140625" style="0" customWidth="1"/>
    <col min="8" max="8" width="9.421875" style="0" customWidth="1"/>
    <col min="9" max="9" width="9.28125" style="0" customWidth="1"/>
    <col min="10" max="10" width="1.1484375" style="0" customWidth="1"/>
    <col min="11" max="12" width="7.7109375" style="0" customWidth="1"/>
    <col min="13" max="13" width="6.8515625" style="0" customWidth="1"/>
    <col min="14" max="14" width="7.7109375" style="0" customWidth="1"/>
    <col min="15" max="15" width="11.7109375" style="0" bestFit="1" customWidth="1"/>
    <col min="16" max="16" width="9.421875" style="0" customWidth="1"/>
    <col min="17" max="17" width="9.7109375" style="0" customWidth="1"/>
    <col min="18" max="18" width="1.7109375" style="0" customWidth="1"/>
    <col min="19" max="19" width="10.57421875" style="0" customWidth="1"/>
    <col min="20" max="20" width="8.140625" style="0" customWidth="1"/>
    <col min="21" max="21" width="8.8515625" style="0" customWidth="1"/>
    <col min="22" max="23" width="8.57421875" style="0" customWidth="1"/>
  </cols>
  <sheetData>
    <row r="1" spans="1:23" ht="23.25">
      <c r="A1" s="35" t="s">
        <v>78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19"/>
      <c r="W1" s="19"/>
    </row>
    <row r="2" spans="1:23" ht="20.25">
      <c r="A2" s="36" t="s">
        <v>130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18"/>
      <c r="W2" s="18"/>
    </row>
    <row r="3" spans="1:23" ht="15">
      <c r="A3" s="38" t="s">
        <v>126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2"/>
      <c r="W3" s="2"/>
    </row>
    <row r="4" spans="2:23" ht="20.25">
      <c r="B4" s="1"/>
      <c r="C4" s="37" t="s">
        <v>117</v>
      </c>
      <c r="D4" s="37"/>
      <c r="E4" s="37"/>
      <c r="F4" s="37"/>
      <c r="G4" s="37"/>
      <c r="H4" s="37"/>
      <c r="I4" s="37"/>
      <c r="J4" s="1"/>
      <c r="K4" s="37" t="s">
        <v>131</v>
      </c>
      <c r="L4" s="37"/>
      <c r="M4" s="37"/>
      <c r="N4" s="37"/>
      <c r="O4" s="37"/>
      <c r="P4" s="37"/>
      <c r="Q4" s="37"/>
      <c r="R4" s="1"/>
      <c r="S4" s="1"/>
      <c r="T4" s="11"/>
      <c r="U4" s="4"/>
      <c r="V4" s="13"/>
      <c r="W4" s="13"/>
    </row>
    <row r="5" spans="2:23" ht="12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2"/>
      <c r="U5" s="2"/>
      <c r="V5" s="2"/>
      <c r="W5" s="2"/>
    </row>
    <row r="6" spans="1:23" ht="12.75">
      <c r="A6" s="1" t="s">
        <v>111</v>
      </c>
      <c r="B6" s="1" t="s">
        <v>112</v>
      </c>
      <c r="C6" s="3" t="s">
        <v>0</v>
      </c>
      <c r="D6" s="3" t="s">
        <v>1</v>
      </c>
      <c r="E6" s="3" t="s">
        <v>2</v>
      </c>
      <c r="F6" s="3" t="s">
        <v>121</v>
      </c>
      <c r="G6" s="3" t="s">
        <v>3</v>
      </c>
      <c r="H6" s="3" t="s">
        <v>4</v>
      </c>
      <c r="I6" s="3" t="s">
        <v>5</v>
      </c>
      <c r="J6" s="3"/>
      <c r="K6" s="3" t="s">
        <v>6</v>
      </c>
      <c r="L6" s="3" t="s">
        <v>7</v>
      </c>
      <c r="M6" s="3" t="s">
        <v>8</v>
      </c>
      <c r="N6" s="3" t="s">
        <v>125</v>
      </c>
      <c r="O6" s="3" t="s">
        <v>9</v>
      </c>
      <c r="P6" s="3" t="s">
        <v>10</v>
      </c>
      <c r="Q6" s="3" t="s">
        <v>11</v>
      </c>
      <c r="R6" s="3"/>
      <c r="S6" s="3" t="s">
        <v>12</v>
      </c>
      <c r="T6" s="3" t="s">
        <v>13</v>
      </c>
      <c r="U6" s="3" t="s">
        <v>14</v>
      </c>
      <c r="V6" s="3"/>
      <c r="W6" s="3"/>
    </row>
    <row r="7" spans="1:23" ht="12.75">
      <c r="A7" s="9"/>
      <c r="B7" s="9"/>
      <c r="C7" s="10"/>
      <c r="D7" s="10"/>
      <c r="E7" s="10"/>
      <c r="F7" s="10"/>
      <c r="G7" s="10"/>
      <c r="H7" s="10"/>
      <c r="I7" s="10" t="s">
        <v>15</v>
      </c>
      <c r="J7" s="10"/>
      <c r="K7" s="10"/>
      <c r="L7" s="10"/>
      <c r="M7" s="10"/>
      <c r="N7" s="10"/>
      <c r="O7" s="10"/>
      <c r="P7" s="10"/>
      <c r="Q7" s="10" t="s">
        <v>15</v>
      </c>
      <c r="R7" s="10"/>
      <c r="S7" s="10" t="s">
        <v>20</v>
      </c>
      <c r="T7" s="12">
        <v>2007</v>
      </c>
      <c r="U7" s="10" t="s">
        <v>16</v>
      </c>
      <c r="V7" s="10"/>
      <c r="W7" s="10"/>
    </row>
    <row r="8" spans="1:23" ht="12.75">
      <c r="A8" s="9"/>
      <c r="B8" s="9"/>
      <c r="C8" s="10"/>
      <c r="D8" s="10"/>
      <c r="E8" s="10"/>
      <c r="F8" s="10"/>
      <c r="G8" s="10" t="s">
        <v>17</v>
      </c>
      <c r="H8" s="10" t="s">
        <v>18</v>
      </c>
      <c r="I8" s="10" t="s">
        <v>19</v>
      </c>
      <c r="J8" s="10"/>
      <c r="K8" s="10"/>
      <c r="L8" s="10"/>
      <c r="M8" s="10"/>
      <c r="N8" s="10"/>
      <c r="O8" s="10" t="s">
        <v>17</v>
      </c>
      <c r="P8" s="10" t="s">
        <v>18</v>
      </c>
      <c r="Q8" s="10" t="s">
        <v>19</v>
      </c>
      <c r="R8" s="10"/>
      <c r="S8" s="10" t="s">
        <v>77</v>
      </c>
      <c r="T8" s="10" t="s">
        <v>21</v>
      </c>
      <c r="U8" s="10" t="s">
        <v>22</v>
      </c>
      <c r="V8" s="10"/>
      <c r="W8" s="10"/>
    </row>
    <row r="9" spans="1:23" ht="12.75">
      <c r="A9" s="32" t="s">
        <v>87</v>
      </c>
      <c r="B9" s="32" t="s">
        <v>87</v>
      </c>
      <c r="C9" s="10" t="s">
        <v>37</v>
      </c>
      <c r="D9" s="10" t="s">
        <v>23</v>
      </c>
      <c r="E9" s="10" t="s">
        <v>23</v>
      </c>
      <c r="F9" s="10" t="s">
        <v>75</v>
      </c>
      <c r="G9" s="10" t="s">
        <v>122</v>
      </c>
      <c r="H9" s="10" t="s">
        <v>25</v>
      </c>
      <c r="I9" s="10" t="s">
        <v>26</v>
      </c>
      <c r="J9" s="10"/>
      <c r="K9" s="10" t="s">
        <v>37</v>
      </c>
      <c r="L9" s="10" t="s">
        <v>23</v>
      </c>
      <c r="M9" s="10" t="s">
        <v>23</v>
      </c>
      <c r="N9" s="10" t="s">
        <v>75</v>
      </c>
      <c r="O9" s="10" t="s">
        <v>24</v>
      </c>
      <c r="P9" s="10" t="s">
        <v>27</v>
      </c>
      <c r="Q9" s="10" t="s">
        <v>28</v>
      </c>
      <c r="R9" s="10"/>
      <c r="S9" s="10" t="s">
        <v>15</v>
      </c>
      <c r="T9" s="15" t="s">
        <v>75</v>
      </c>
      <c r="U9" s="10" t="s">
        <v>29</v>
      </c>
      <c r="V9" s="10"/>
      <c r="W9" s="10"/>
    </row>
    <row r="10" spans="1:23" ht="12.75">
      <c r="A10" s="32" t="s">
        <v>113</v>
      </c>
      <c r="B10" s="32" t="s">
        <v>114</v>
      </c>
      <c r="C10" s="10" t="s">
        <v>38</v>
      </c>
      <c r="D10" s="10" t="s">
        <v>31</v>
      </c>
      <c r="E10" s="10" t="s">
        <v>32</v>
      </c>
      <c r="F10" s="10" t="s">
        <v>30</v>
      </c>
      <c r="G10" s="17" t="s">
        <v>123</v>
      </c>
      <c r="H10" s="17" t="s">
        <v>39</v>
      </c>
      <c r="I10" s="17" t="s">
        <v>40</v>
      </c>
      <c r="J10" s="10"/>
      <c r="K10" s="10" t="s">
        <v>38</v>
      </c>
      <c r="L10" s="10" t="s">
        <v>31</v>
      </c>
      <c r="M10" s="10" t="s">
        <v>32</v>
      </c>
      <c r="N10" s="10" t="s">
        <v>30</v>
      </c>
      <c r="O10" s="17" t="s">
        <v>124</v>
      </c>
      <c r="P10" s="17" t="s">
        <v>41</v>
      </c>
      <c r="Q10" s="17" t="s">
        <v>42</v>
      </c>
      <c r="R10" s="10"/>
      <c r="S10" s="10" t="s">
        <v>33</v>
      </c>
      <c r="T10" s="10" t="s">
        <v>30</v>
      </c>
      <c r="U10" s="10" t="s">
        <v>34</v>
      </c>
      <c r="V10" s="17"/>
      <c r="W10" s="17"/>
    </row>
    <row r="11" spans="1:23" ht="12.75">
      <c r="A11" s="33">
        <v>1</v>
      </c>
      <c r="B11" s="33" t="s">
        <v>43</v>
      </c>
      <c r="C11" s="2">
        <v>4677</v>
      </c>
      <c r="D11" s="2">
        <v>4067</v>
      </c>
      <c r="E11" s="2">
        <v>345</v>
      </c>
      <c r="F11" s="2">
        <v>8850</v>
      </c>
      <c r="G11" s="2">
        <f>+C11+D11+E11+F11</f>
        <v>17939</v>
      </c>
      <c r="H11" s="5">
        <f>G11/$G$52</f>
        <v>0.014947323163476505</v>
      </c>
      <c r="I11" s="2">
        <f>H11*$I$54</f>
        <v>7516.395978662632</v>
      </c>
      <c r="J11" s="2"/>
      <c r="K11" s="2">
        <v>4961</v>
      </c>
      <c r="L11" s="2">
        <v>4269</v>
      </c>
      <c r="M11" s="2">
        <v>383</v>
      </c>
      <c r="N11" s="2">
        <f>T11</f>
        <v>9594</v>
      </c>
      <c r="O11" s="2">
        <f>+K11+L11+M11+N11</f>
        <v>19207</v>
      </c>
      <c r="P11" s="5">
        <f>O11/$O$52</f>
        <v>0.015642420792276762</v>
      </c>
      <c r="Q11" s="2">
        <f>P11*$Q$54</f>
        <v>8402.920740561569</v>
      </c>
      <c r="R11" s="2"/>
      <c r="S11" s="2">
        <f aca="true" t="shared" si="0" ref="S11:S51">(I11+Q11)/2</f>
        <v>7959.6583596121</v>
      </c>
      <c r="T11" s="2">
        <v>9594</v>
      </c>
      <c r="U11" s="6">
        <f aca="true" t="shared" si="1" ref="U11:U52">T11/S11</f>
        <v>1.2053281141663907</v>
      </c>
      <c r="V11" s="6"/>
      <c r="W11" s="6"/>
    </row>
    <row r="12" spans="1:23" ht="12.75">
      <c r="A12" s="33">
        <v>2</v>
      </c>
      <c r="B12" s="33" t="s">
        <v>44</v>
      </c>
      <c r="C12" s="2">
        <v>4432</v>
      </c>
      <c r="D12" s="2">
        <v>6092</v>
      </c>
      <c r="E12" s="2">
        <v>452</v>
      </c>
      <c r="F12" s="2">
        <v>8815</v>
      </c>
      <c r="G12" s="2">
        <f>+C12+D12+E12+F12</f>
        <v>19791</v>
      </c>
      <c r="H12" s="5">
        <f aca="true" t="shared" si="2" ref="H12:H51">G12/$G$52</f>
        <v>0.016490466175838315</v>
      </c>
      <c r="I12" s="2">
        <f aca="true" t="shared" si="3" ref="I12:I51">H12*$I$54</f>
        <v>8292.37933071588</v>
      </c>
      <c r="J12" s="2"/>
      <c r="K12" s="2">
        <v>4619</v>
      </c>
      <c r="L12" s="2">
        <v>5079</v>
      </c>
      <c r="M12" s="2">
        <v>460</v>
      </c>
      <c r="N12" s="2">
        <f aca="true" t="shared" si="4" ref="N12:N51">T12</f>
        <v>12078</v>
      </c>
      <c r="O12" s="2">
        <f>+K12+L12+M12+N12</f>
        <v>22236</v>
      </c>
      <c r="P12" s="5">
        <f aca="true" t="shared" si="5" ref="P12:P52">O12/$O$52</f>
        <v>0.018109276239759782</v>
      </c>
      <c r="Q12" s="2">
        <f aca="true" t="shared" si="6" ref="Q12:Q52">P12*$Q$54</f>
        <v>9728.085884684078</v>
      </c>
      <c r="R12" s="2"/>
      <c r="S12" s="2">
        <f t="shared" si="0"/>
        <v>9010.232607699978</v>
      </c>
      <c r="T12" s="2">
        <v>12078</v>
      </c>
      <c r="U12" s="6">
        <f t="shared" si="1"/>
        <v>1.3404759372891621</v>
      </c>
      <c r="V12" s="6"/>
      <c r="W12" s="6"/>
    </row>
    <row r="13" spans="1:23" ht="12.75">
      <c r="A13" s="33">
        <v>3</v>
      </c>
      <c r="B13" s="33" t="s">
        <v>45</v>
      </c>
      <c r="C13" s="2">
        <v>1151</v>
      </c>
      <c r="D13" s="2">
        <v>676</v>
      </c>
      <c r="E13" s="2">
        <v>146</v>
      </c>
      <c r="F13" s="2">
        <v>2272</v>
      </c>
      <c r="G13" s="2">
        <f aca="true" t="shared" si="7" ref="G13:G51">+C13+D13+E13+F13</f>
        <v>4245</v>
      </c>
      <c r="H13" s="5">
        <f t="shared" si="2"/>
        <v>0.003537063762136003</v>
      </c>
      <c r="I13" s="2">
        <f t="shared" si="3"/>
        <v>1778.6443463639484</v>
      </c>
      <c r="J13" s="2"/>
      <c r="K13" s="2">
        <v>1212</v>
      </c>
      <c r="L13" s="2">
        <v>690</v>
      </c>
      <c r="M13" s="2">
        <v>152</v>
      </c>
      <c r="N13" s="2">
        <f t="shared" si="4"/>
        <v>2355</v>
      </c>
      <c r="O13" s="2">
        <f aca="true" t="shared" si="8" ref="O13:O51">+K13+L13+M13+N13</f>
        <v>4409</v>
      </c>
      <c r="P13" s="5">
        <f t="shared" si="5"/>
        <v>0.0035907446906413417</v>
      </c>
      <c r="Q13" s="2">
        <f t="shared" si="6"/>
        <v>1928.9049588762412</v>
      </c>
      <c r="R13" s="2"/>
      <c r="S13" s="2">
        <f t="shared" si="0"/>
        <v>1853.774652620095</v>
      </c>
      <c r="T13" s="2">
        <v>2355</v>
      </c>
      <c r="U13" s="6">
        <f t="shared" si="1"/>
        <v>1.2703809476904224</v>
      </c>
      <c r="V13" s="6"/>
      <c r="W13" s="6"/>
    </row>
    <row r="14" spans="1:23" ht="12.75">
      <c r="A14" s="33">
        <v>4</v>
      </c>
      <c r="B14" s="33" t="s">
        <v>46</v>
      </c>
      <c r="C14" s="2">
        <v>31192</v>
      </c>
      <c r="D14" s="2">
        <v>13626</v>
      </c>
      <c r="E14" s="2">
        <v>3593</v>
      </c>
      <c r="F14" s="2">
        <v>52930</v>
      </c>
      <c r="G14" s="2">
        <f t="shared" si="7"/>
        <v>101341</v>
      </c>
      <c r="H14" s="5">
        <f t="shared" si="2"/>
        <v>0.08444041901498815</v>
      </c>
      <c r="I14" s="2">
        <f t="shared" si="3"/>
        <v>42461.62466545793</v>
      </c>
      <c r="J14" s="2"/>
      <c r="K14" s="2">
        <v>31218</v>
      </c>
      <c r="L14" s="2">
        <v>14582</v>
      </c>
      <c r="M14" s="2">
        <v>3780</v>
      </c>
      <c r="N14" s="2">
        <f t="shared" si="4"/>
        <v>56147</v>
      </c>
      <c r="O14" s="2">
        <f t="shared" si="8"/>
        <v>105727</v>
      </c>
      <c r="P14" s="5">
        <f t="shared" si="5"/>
        <v>0.08610538986333344</v>
      </c>
      <c r="Q14" s="2">
        <f t="shared" si="6"/>
        <v>46254.78216990436</v>
      </c>
      <c r="R14" s="2"/>
      <c r="S14" s="2">
        <f t="shared" si="0"/>
        <v>44358.20341768114</v>
      </c>
      <c r="T14" s="2">
        <v>56147</v>
      </c>
      <c r="U14" s="6">
        <f t="shared" si="1"/>
        <v>1.2657636169642492</v>
      </c>
      <c r="V14" s="6"/>
      <c r="W14" s="6"/>
    </row>
    <row r="15" spans="1:23" ht="12.75">
      <c r="A15" s="33">
        <v>5.1</v>
      </c>
      <c r="B15" s="33" t="s">
        <v>96</v>
      </c>
      <c r="C15" s="2">
        <f>'Data Page'!I10*'Leverage Factors'!C17</f>
        <v>9993.268232995597</v>
      </c>
      <c r="D15" s="2">
        <f>'Data Page'!L10*'Leverage Factors'!D17</f>
        <v>7884.368240909709</v>
      </c>
      <c r="E15" s="2">
        <f>'Data Page'!O10*'Leverage Factors'!E17</f>
        <v>1593.287699933102</v>
      </c>
      <c r="F15" s="2">
        <f>'Data Page'!F10*'Leverage Factors'!F17</f>
        <v>18529.038410571615</v>
      </c>
      <c r="G15" s="2">
        <f t="shared" si="7"/>
        <v>37999.96258441002</v>
      </c>
      <c r="H15" s="5">
        <f t="shared" si="2"/>
        <v>0.0316627304169236</v>
      </c>
      <c r="I15" s="2">
        <f t="shared" si="3"/>
        <v>15921.888954723785</v>
      </c>
      <c r="J15" s="2"/>
      <c r="K15" s="2">
        <f>'Data Page'!I29*'Leverage Factors'!K17</f>
        <v>9907.567159157246</v>
      </c>
      <c r="L15" s="2">
        <f>'Data Page'!L29*'Leverage Factors'!L17</f>
        <v>7462.473878249395</v>
      </c>
      <c r="M15" s="2">
        <f>'Data Page'!O29*'Leverage Factors'!M17</f>
        <v>1763.9255875297995</v>
      </c>
      <c r="N15" s="2">
        <f t="shared" si="4"/>
        <v>19187.806421746744</v>
      </c>
      <c r="O15" s="2">
        <f t="shared" si="8"/>
        <v>38321.773046683185</v>
      </c>
      <c r="P15" s="5">
        <f t="shared" si="5"/>
        <v>0.031209730801392634</v>
      </c>
      <c r="Q15" s="2">
        <f t="shared" si="6"/>
        <v>16765.492869738508</v>
      </c>
      <c r="R15" s="2"/>
      <c r="S15" s="2">
        <f>(I15+Q15)/2</f>
        <v>16343.690912231146</v>
      </c>
      <c r="T15" s="2">
        <f>'Data Page'!F29*'Leverage Factors'!T17</f>
        <v>19187.806421746744</v>
      </c>
      <c r="U15" s="6">
        <f>T15/S15</f>
        <v>1.1740191689128887</v>
      </c>
      <c r="V15" s="6"/>
      <c r="W15" s="6"/>
    </row>
    <row r="16" spans="1:23" ht="12.75">
      <c r="A16" s="33">
        <v>5.2</v>
      </c>
      <c r="B16" s="33" t="s">
        <v>97</v>
      </c>
      <c r="C16" s="2">
        <f>'Data Page'!I11*'Leverage Factors'!C17</f>
        <v>6345.731767004403</v>
      </c>
      <c r="D16" s="2">
        <f>'Data Page'!L11*'Leverage Factors'!D17</f>
        <v>18345.63175909029</v>
      </c>
      <c r="E16" s="2">
        <f>'Data Page'!O11*'Leverage Factors'!E17</f>
        <v>8673.712300066898</v>
      </c>
      <c r="F16" s="2">
        <f>'Data Page'!F11*'Leverage Factors'!F17</f>
        <v>12312.961589428385</v>
      </c>
      <c r="G16" s="2">
        <f t="shared" si="7"/>
        <v>45678.03741558998</v>
      </c>
      <c r="H16" s="5">
        <f t="shared" si="2"/>
        <v>0.03806033707141951</v>
      </c>
      <c r="I16" s="2">
        <f t="shared" si="3"/>
        <v>19138.983039396942</v>
      </c>
      <c r="J16" s="2"/>
      <c r="K16" s="2">
        <f>'Data Page'!I30*'Leverage Factors'!K17</f>
        <v>6030.4328408427555</v>
      </c>
      <c r="L16" s="2">
        <f>'Data Page'!L30*'Leverage Factors'!L17</f>
        <v>19096.526121750605</v>
      </c>
      <c r="M16" s="2">
        <f>'Data Page'!O30*'Leverage Factors'!M17</f>
        <v>8946.0744124702</v>
      </c>
      <c r="N16" s="2">
        <f t="shared" si="4"/>
        <v>12331.193578253256</v>
      </c>
      <c r="O16" s="2">
        <f t="shared" si="8"/>
        <v>46404.226953316815</v>
      </c>
      <c r="P16" s="5">
        <f t="shared" si="5"/>
        <v>0.037792182253558224</v>
      </c>
      <c r="Q16" s="2">
        <f t="shared" si="6"/>
        <v>20301.506800424435</v>
      </c>
      <c r="R16" s="2"/>
      <c r="S16" s="2">
        <f>(I16+Q16)/2</f>
        <v>19720.24491991069</v>
      </c>
      <c r="T16" s="2">
        <f>'Data Page'!F30*'Leverage Factors'!T17</f>
        <v>12331.193578253256</v>
      </c>
      <c r="U16" s="6">
        <f>T16/S16</f>
        <v>0.6253063097508985</v>
      </c>
      <c r="V16" s="6"/>
      <c r="W16" s="6"/>
    </row>
    <row r="17" spans="1:23" ht="12.75">
      <c r="A17" s="33">
        <v>5</v>
      </c>
      <c r="B17" s="33" t="s">
        <v>35</v>
      </c>
      <c r="C17" s="2">
        <v>16339</v>
      </c>
      <c r="D17" s="2">
        <v>26230</v>
      </c>
      <c r="E17" s="2">
        <v>10267</v>
      </c>
      <c r="F17" s="2">
        <v>30842</v>
      </c>
      <c r="G17" s="2">
        <f t="shared" si="7"/>
        <v>83678</v>
      </c>
      <c r="H17" s="5">
        <f t="shared" si="2"/>
        <v>0.0697230674883431</v>
      </c>
      <c r="I17" s="2">
        <f t="shared" si="3"/>
        <v>35060.871994120724</v>
      </c>
      <c r="J17" s="2"/>
      <c r="K17" s="2">
        <v>15938</v>
      </c>
      <c r="L17" s="2">
        <v>26559</v>
      </c>
      <c r="M17" s="2">
        <v>10710</v>
      </c>
      <c r="N17" s="2">
        <f t="shared" si="4"/>
        <v>31519</v>
      </c>
      <c r="O17" s="2">
        <f t="shared" si="8"/>
        <v>84726</v>
      </c>
      <c r="P17" s="5">
        <f t="shared" si="5"/>
        <v>0.06900191305495085</v>
      </c>
      <c r="Q17" s="2">
        <f t="shared" si="6"/>
        <v>37066.999670162935</v>
      </c>
      <c r="R17" s="2"/>
      <c r="S17" s="2">
        <f t="shared" si="0"/>
        <v>36063.935832141826</v>
      </c>
      <c r="T17" s="2">
        <v>31519</v>
      </c>
      <c r="U17" s="6">
        <f t="shared" si="1"/>
        <v>0.8739756011851826</v>
      </c>
      <c r="V17" s="6"/>
      <c r="W17" s="6"/>
    </row>
    <row r="18" spans="1:23" ht="12.75">
      <c r="A18" s="33">
        <v>6</v>
      </c>
      <c r="B18" s="33" t="s">
        <v>47</v>
      </c>
      <c r="C18" s="2">
        <v>701</v>
      </c>
      <c r="D18" s="2">
        <v>7706</v>
      </c>
      <c r="E18" s="2">
        <v>112</v>
      </c>
      <c r="F18" s="2">
        <v>4518</v>
      </c>
      <c r="G18" s="2">
        <f t="shared" si="7"/>
        <v>13037</v>
      </c>
      <c r="H18" s="5">
        <f t="shared" si="2"/>
        <v>0.010862826918013446</v>
      </c>
      <c r="I18" s="2">
        <f t="shared" si="3"/>
        <v>5462.470281165323</v>
      </c>
      <c r="J18" s="2"/>
      <c r="K18" s="2">
        <v>939</v>
      </c>
      <c r="L18" s="2">
        <v>10482</v>
      </c>
      <c r="M18" s="2">
        <v>273</v>
      </c>
      <c r="N18" s="2">
        <f t="shared" si="4"/>
        <v>4929</v>
      </c>
      <c r="O18" s="2">
        <f t="shared" si="8"/>
        <v>16623</v>
      </c>
      <c r="P18" s="5">
        <f t="shared" si="5"/>
        <v>0.013537978905087553</v>
      </c>
      <c r="Q18" s="2">
        <f t="shared" si="6"/>
        <v>7272.439812066173</v>
      </c>
      <c r="R18" s="2"/>
      <c r="S18" s="2">
        <f t="shared" si="0"/>
        <v>6367.455046615748</v>
      </c>
      <c r="T18" s="2">
        <v>4929</v>
      </c>
      <c r="U18" s="6">
        <f t="shared" si="1"/>
        <v>0.7740926263185359</v>
      </c>
      <c r="V18" s="6"/>
      <c r="W18" s="6"/>
    </row>
    <row r="19" spans="1:23" ht="12.75">
      <c r="A19" s="33">
        <v>8</v>
      </c>
      <c r="B19" s="33" t="s">
        <v>48</v>
      </c>
      <c r="C19" s="2">
        <v>1180</v>
      </c>
      <c r="D19" s="2">
        <v>2797</v>
      </c>
      <c r="E19" s="2">
        <v>328</v>
      </c>
      <c r="F19" s="2">
        <v>3015</v>
      </c>
      <c r="G19" s="2">
        <f t="shared" si="7"/>
        <v>7320</v>
      </c>
      <c r="H19" s="5">
        <f t="shared" si="2"/>
        <v>0.006099247759443002</v>
      </c>
      <c r="I19" s="2">
        <f t="shared" si="3"/>
        <v>3067.0616290657485</v>
      </c>
      <c r="J19" s="2"/>
      <c r="K19" s="2">
        <v>1232</v>
      </c>
      <c r="L19" s="2">
        <v>2885</v>
      </c>
      <c r="M19" s="2">
        <v>324</v>
      </c>
      <c r="N19" s="2">
        <f t="shared" si="4"/>
        <v>3074</v>
      </c>
      <c r="O19" s="2">
        <f t="shared" si="8"/>
        <v>7515</v>
      </c>
      <c r="P19" s="5">
        <f t="shared" si="5"/>
        <v>0.006120309900242613</v>
      </c>
      <c r="Q19" s="2">
        <f t="shared" si="6"/>
        <v>3287.757034691529</v>
      </c>
      <c r="R19" s="2"/>
      <c r="S19" s="2">
        <f t="shared" si="0"/>
        <v>3177.409331878639</v>
      </c>
      <c r="T19" s="2">
        <v>3074</v>
      </c>
      <c r="U19" s="6">
        <f t="shared" si="1"/>
        <v>0.96745482842228</v>
      </c>
      <c r="V19" s="6"/>
      <c r="W19" s="6"/>
    </row>
    <row r="20" spans="1:23" ht="12.75">
      <c r="A20" s="33">
        <v>9</v>
      </c>
      <c r="B20" s="33" t="s">
        <v>49</v>
      </c>
      <c r="C20" s="2">
        <v>4903</v>
      </c>
      <c r="D20" s="2">
        <v>2737</v>
      </c>
      <c r="E20" s="2">
        <v>385</v>
      </c>
      <c r="F20" s="2">
        <v>8795</v>
      </c>
      <c r="G20" s="2">
        <f t="shared" si="7"/>
        <v>16820</v>
      </c>
      <c r="H20" s="5">
        <f t="shared" si="2"/>
        <v>0.014014938157627227</v>
      </c>
      <c r="I20" s="2">
        <f t="shared" si="3"/>
        <v>7047.537787006269</v>
      </c>
      <c r="J20" s="2"/>
      <c r="K20" s="2">
        <v>4927</v>
      </c>
      <c r="L20" s="2">
        <v>2700</v>
      </c>
      <c r="M20" s="2">
        <v>404</v>
      </c>
      <c r="N20" s="2">
        <f t="shared" si="4"/>
        <v>9699</v>
      </c>
      <c r="O20" s="2">
        <f t="shared" si="8"/>
        <v>17730</v>
      </c>
      <c r="P20" s="5">
        <f t="shared" si="5"/>
        <v>0.01443953353709934</v>
      </c>
      <c r="Q20" s="2">
        <f t="shared" si="6"/>
        <v>7756.74414172732</v>
      </c>
      <c r="R20" s="2"/>
      <c r="S20" s="2">
        <f t="shared" si="0"/>
        <v>7402.140964366795</v>
      </c>
      <c r="T20" s="2">
        <v>9699</v>
      </c>
      <c r="U20" s="6">
        <f t="shared" si="1"/>
        <v>1.3102965813120915</v>
      </c>
      <c r="V20" s="6"/>
      <c r="W20" s="6"/>
    </row>
    <row r="21" spans="1:23" ht="12.75">
      <c r="A21" s="33">
        <v>10</v>
      </c>
      <c r="B21" s="33" t="s">
        <v>50</v>
      </c>
      <c r="C21" s="2">
        <v>11010</v>
      </c>
      <c r="D21" s="2">
        <v>250</v>
      </c>
      <c r="E21" s="2">
        <v>28</v>
      </c>
      <c r="F21" s="2">
        <v>2389</v>
      </c>
      <c r="G21" s="2">
        <f t="shared" si="7"/>
        <v>13677</v>
      </c>
      <c r="H21" s="5">
        <f t="shared" si="2"/>
        <v>0.011396094481680592</v>
      </c>
      <c r="I21" s="2">
        <f t="shared" si="3"/>
        <v>5730.628674963421</v>
      </c>
      <c r="J21" s="2"/>
      <c r="K21" s="2">
        <v>11250</v>
      </c>
      <c r="L21" s="2">
        <v>3528</v>
      </c>
      <c r="M21" s="2">
        <v>30</v>
      </c>
      <c r="N21" s="2">
        <f t="shared" si="4"/>
        <v>2524</v>
      </c>
      <c r="O21" s="2">
        <f t="shared" si="8"/>
        <v>17332</v>
      </c>
      <c r="P21" s="5">
        <f t="shared" si="5"/>
        <v>0.014115397364072519</v>
      </c>
      <c r="Q21" s="2">
        <f t="shared" si="6"/>
        <v>7582.622079211388</v>
      </c>
      <c r="R21" s="2"/>
      <c r="S21" s="2">
        <f t="shared" si="0"/>
        <v>6656.625377087405</v>
      </c>
      <c r="T21" s="2">
        <v>2524</v>
      </c>
      <c r="U21" s="6">
        <f t="shared" si="1"/>
        <v>0.379171105029854</v>
      </c>
      <c r="V21" s="6"/>
      <c r="W21" s="6"/>
    </row>
    <row r="22" spans="1:23" ht="12.75">
      <c r="A22" s="33">
        <v>11.1</v>
      </c>
      <c r="B22" s="33" t="s">
        <v>51</v>
      </c>
      <c r="C22" s="2">
        <v>1091</v>
      </c>
      <c r="D22" s="2">
        <v>8947</v>
      </c>
      <c r="E22" s="2">
        <v>2800</v>
      </c>
      <c r="F22" s="2">
        <v>2311</v>
      </c>
      <c r="G22" s="2">
        <f t="shared" si="7"/>
        <v>15149</v>
      </c>
      <c r="H22" s="5">
        <f t="shared" si="2"/>
        <v>0.012622609878115032</v>
      </c>
      <c r="I22" s="2">
        <f t="shared" si="3"/>
        <v>6347.392980699047</v>
      </c>
      <c r="J22" s="2"/>
      <c r="K22" s="2">
        <v>1199</v>
      </c>
      <c r="L22" s="2">
        <v>8703</v>
      </c>
      <c r="M22" s="2">
        <v>2812</v>
      </c>
      <c r="N22" s="2">
        <f t="shared" si="4"/>
        <v>2210</v>
      </c>
      <c r="O22" s="2">
        <f t="shared" si="8"/>
        <v>14924</v>
      </c>
      <c r="P22" s="5">
        <f t="shared" si="5"/>
        <v>0.012154292076010747</v>
      </c>
      <c r="Q22" s="2">
        <f t="shared" si="6"/>
        <v>6529.139851728061</v>
      </c>
      <c r="R22" s="2"/>
      <c r="S22" s="2">
        <f t="shared" si="0"/>
        <v>6438.266416213554</v>
      </c>
      <c r="T22" s="2">
        <v>2210</v>
      </c>
      <c r="U22" s="6">
        <f t="shared" si="1"/>
        <v>0.34326010406070395</v>
      </c>
      <c r="V22" s="6"/>
      <c r="W22" s="6"/>
    </row>
    <row r="23" spans="1:23" ht="12.75">
      <c r="A23" s="33">
        <v>11.2</v>
      </c>
      <c r="B23" s="33" t="s">
        <v>52</v>
      </c>
      <c r="C23" s="2">
        <v>3616</v>
      </c>
      <c r="D23" s="2">
        <v>12810</v>
      </c>
      <c r="E23" s="2">
        <v>4786</v>
      </c>
      <c r="F23" s="2">
        <v>7388</v>
      </c>
      <c r="G23" s="2">
        <f t="shared" si="7"/>
        <v>28600</v>
      </c>
      <c r="H23" s="5">
        <f t="shared" si="2"/>
        <v>0.023830394251375665</v>
      </c>
      <c r="I23" s="2">
        <f t="shared" si="3"/>
        <v>11983.328222852515</v>
      </c>
      <c r="J23" s="2"/>
      <c r="K23" s="2">
        <v>3480</v>
      </c>
      <c r="L23" s="2">
        <v>13030</v>
      </c>
      <c r="M23" s="2">
        <v>4959</v>
      </c>
      <c r="N23" s="2">
        <f t="shared" si="4"/>
        <v>7270</v>
      </c>
      <c r="O23" s="2">
        <f t="shared" si="8"/>
        <v>28739</v>
      </c>
      <c r="P23" s="5">
        <f t="shared" si="5"/>
        <v>0.023405400695019625</v>
      </c>
      <c r="Q23" s="2">
        <f t="shared" si="6"/>
        <v>12573.100388556202</v>
      </c>
      <c r="R23" s="2"/>
      <c r="S23" s="2">
        <f t="shared" si="0"/>
        <v>12278.214305704358</v>
      </c>
      <c r="T23" s="2">
        <v>7270</v>
      </c>
      <c r="U23" s="6">
        <f t="shared" si="1"/>
        <v>0.5921056449244755</v>
      </c>
      <c r="V23" s="6"/>
      <c r="W23" s="6"/>
    </row>
    <row r="24" spans="1:23" ht="12.75">
      <c r="A24" s="33">
        <v>11</v>
      </c>
      <c r="B24" s="33" t="s">
        <v>118</v>
      </c>
      <c r="C24" s="2">
        <f>C22+C23</f>
        <v>4707</v>
      </c>
      <c r="D24" s="2">
        <f>D22+D23</f>
        <v>21757</v>
      </c>
      <c r="E24" s="2">
        <f>E22+E23</f>
        <v>7586</v>
      </c>
      <c r="F24" s="2">
        <f>F22+F23</f>
        <v>9699</v>
      </c>
      <c r="G24" s="2">
        <f t="shared" si="7"/>
        <v>43749</v>
      </c>
      <c r="H24" s="5">
        <f t="shared" si="2"/>
        <v>0.03645300412949069</v>
      </c>
      <c r="I24" s="2">
        <f t="shared" si="3"/>
        <v>18330.721203551562</v>
      </c>
      <c r="J24" s="2"/>
      <c r="K24" s="2">
        <f>K22+K23</f>
        <v>4679</v>
      </c>
      <c r="L24" s="2">
        <f>L22+L23</f>
        <v>21733</v>
      </c>
      <c r="M24" s="2">
        <f>M22+M23</f>
        <v>7771</v>
      </c>
      <c r="N24" s="2">
        <f t="shared" si="4"/>
        <v>9480</v>
      </c>
      <c r="O24" s="2">
        <f t="shared" si="8"/>
        <v>43663</v>
      </c>
      <c r="P24" s="5">
        <f t="shared" si="5"/>
        <v>0.03555969277103037</v>
      </c>
      <c r="Q24" s="2">
        <f t="shared" si="6"/>
        <v>19102.24024028426</v>
      </c>
      <c r="R24" s="2"/>
      <c r="S24" s="2">
        <f>(I24+Q24)/2</f>
        <v>18716.480721917913</v>
      </c>
      <c r="T24" s="2">
        <f>T22+T23</f>
        <v>9480</v>
      </c>
      <c r="U24" s="6">
        <f>T24/S24</f>
        <v>0.5065054772235283</v>
      </c>
      <c r="V24" s="6"/>
      <c r="W24" s="6"/>
    </row>
    <row r="25" spans="1:23" ht="12.75">
      <c r="A25" s="33">
        <v>12</v>
      </c>
      <c r="B25" s="33" t="s">
        <v>53</v>
      </c>
      <c r="C25" s="2">
        <v>1044</v>
      </c>
      <c r="D25" s="2">
        <v>234</v>
      </c>
      <c r="E25" s="2">
        <v>27</v>
      </c>
      <c r="F25" s="2">
        <v>1495</v>
      </c>
      <c r="G25" s="2">
        <f t="shared" si="7"/>
        <v>2800</v>
      </c>
      <c r="H25" s="5">
        <f t="shared" si="2"/>
        <v>0.0023330455910437714</v>
      </c>
      <c r="I25" s="2">
        <f t="shared" si="3"/>
        <v>1173.1929728666798</v>
      </c>
      <c r="J25" s="2"/>
      <c r="K25" s="2">
        <v>1042</v>
      </c>
      <c r="L25" s="2">
        <v>103</v>
      </c>
      <c r="M25" s="2">
        <v>24</v>
      </c>
      <c r="N25" s="2">
        <f t="shared" si="4"/>
        <v>1578</v>
      </c>
      <c r="O25" s="2">
        <f t="shared" si="8"/>
        <v>2747</v>
      </c>
      <c r="P25" s="5">
        <f t="shared" si="5"/>
        <v>0.002237191123881099</v>
      </c>
      <c r="Q25" s="2">
        <f t="shared" si="6"/>
        <v>1201.7922254554398</v>
      </c>
      <c r="R25" s="2"/>
      <c r="S25" s="2">
        <f t="shared" si="0"/>
        <v>1187.4925991610598</v>
      </c>
      <c r="T25" s="2">
        <v>1578</v>
      </c>
      <c r="U25" s="14">
        <v>1</v>
      </c>
      <c r="V25" s="14"/>
      <c r="W25" s="14"/>
    </row>
    <row r="26" spans="1:23" ht="12.75">
      <c r="A26" s="33">
        <v>13</v>
      </c>
      <c r="B26" s="33" t="s">
        <v>54</v>
      </c>
      <c r="C26" s="2">
        <v>1397</v>
      </c>
      <c r="D26" s="2">
        <v>2230</v>
      </c>
      <c r="E26" s="2">
        <v>243</v>
      </c>
      <c r="F26" s="2">
        <v>4112</v>
      </c>
      <c r="G26" s="2">
        <f t="shared" si="7"/>
        <v>7982</v>
      </c>
      <c r="H26" s="5">
        <f t="shared" si="2"/>
        <v>0.006650846395611208</v>
      </c>
      <c r="I26" s="2">
        <f t="shared" si="3"/>
        <v>3344.4379676506564</v>
      </c>
      <c r="J26" s="2"/>
      <c r="K26" s="2">
        <v>1633</v>
      </c>
      <c r="L26" s="2">
        <v>2312</v>
      </c>
      <c r="M26" s="2">
        <v>209</v>
      </c>
      <c r="N26" s="2">
        <f t="shared" si="4"/>
        <v>4181</v>
      </c>
      <c r="O26" s="2">
        <f t="shared" si="8"/>
        <v>8335</v>
      </c>
      <c r="P26" s="5">
        <f t="shared" si="5"/>
        <v>0.00678812814617727</v>
      </c>
      <c r="Q26" s="2">
        <f t="shared" si="6"/>
        <v>3646.5009825886755</v>
      </c>
      <c r="R26" s="2"/>
      <c r="S26" s="2">
        <f t="shared" si="0"/>
        <v>3495.4694751196657</v>
      </c>
      <c r="T26" s="2">
        <v>4181</v>
      </c>
      <c r="U26" s="6">
        <f t="shared" si="1"/>
        <v>1.196119728625828</v>
      </c>
      <c r="V26" s="6"/>
      <c r="W26" s="6"/>
    </row>
    <row r="27" spans="1:23" ht="12.75">
      <c r="A27" s="33">
        <v>14</v>
      </c>
      <c r="B27" s="33" t="s">
        <v>55</v>
      </c>
      <c r="C27" s="2">
        <v>113</v>
      </c>
      <c r="D27" s="2">
        <v>84</v>
      </c>
      <c r="E27" s="2">
        <v>4</v>
      </c>
      <c r="F27" s="2">
        <v>278</v>
      </c>
      <c r="G27" s="2">
        <f t="shared" si="7"/>
        <v>479</v>
      </c>
      <c r="H27" s="5">
        <f t="shared" si="2"/>
        <v>0.00039911744218213086</v>
      </c>
      <c r="I27" s="2">
        <f t="shared" si="3"/>
        <v>200.69979785826413</v>
      </c>
      <c r="J27" s="2"/>
      <c r="K27" s="2">
        <v>103</v>
      </c>
      <c r="L27" s="2">
        <v>83</v>
      </c>
      <c r="M27" s="2">
        <v>4</v>
      </c>
      <c r="N27" s="2">
        <f t="shared" si="4"/>
        <v>315</v>
      </c>
      <c r="O27" s="2">
        <f t="shared" si="8"/>
        <v>505</v>
      </c>
      <c r="P27" s="5">
        <f t="shared" si="5"/>
        <v>0.00041127830999634327</v>
      </c>
      <c r="Q27" s="2">
        <f t="shared" si="6"/>
        <v>220.93377279031566</v>
      </c>
      <c r="R27" s="2"/>
      <c r="S27" s="2">
        <f t="shared" si="0"/>
        <v>210.8167853242899</v>
      </c>
      <c r="T27" s="2">
        <v>315</v>
      </c>
      <c r="U27" s="6">
        <f t="shared" si="1"/>
        <v>1.4941884229732931</v>
      </c>
      <c r="V27" s="6"/>
      <c r="W27" s="6"/>
    </row>
    <row r="28" spans="1:23" ht="12.75">
      <c r="A28" s="33">
        <v>15</v>
      </c>
      <c r="B28" s="33" t="s">
        <v>56</v>
      </c>
      <c r="C28" s="2">
        <v>5014</v>
      </c>
      <c r="D28" s="2">
        <v>1640</v>
      </c>
      <c r="E28" s="2">
        <v>143</v>
      </c>
      <c r="F28" s="2">
        <v>1839</v>
      </c>
      <c r="G28" s="2">
        <f t="shared" si="7"/>
        <v>8636</v>
      </c>
      <c r="H28" s="5">
        <f t="shared" si="2"/>
        <v>0.007195779187233574</v>
      </c>
      <c r="I28" s="2">
        <f t="shared" si="3"/>
        <v>3618.462326313088</v>
      </c>
      <c r="J28" s="2"/>
      <c r="K28" s="2">
        <v>5453</v>
      </c>
      <c r="L28" s="2">
        <v>1796</v>
      </c>
      <c r="M28" s="2">
        <v>155</v>
      </c>
      <c r="N28" s="2">
        <f t="shared" si="4"/>
        <v>1900</v>
      </c>
      <c r="O28" s="2">
        <f t="shared" si="8"/>
        <v>9304</v>
      </c>
      <c r="P28" s="5">
        <f t="shared" si="5"/>
        <v>0.0075772938538732236</v>
      </c>
      <c r="Q28" s="2">
        <f t="shared" si="6"/>
        <v>4070.431330774449</v>
      </c>
      <c r="R28" s="2"/>
      <c r="S28" s="2">
        <f t="shared" si="0"/>
        <v>3844.446828543769</v>
      </c>
      <c r="T28" s="2">
        <v>1900</v>
      </c>
      <c r="U28" s="6">
        <f t="shared" si="1"/>
        <v>0.49421934669329204</v>
      </c>
      <c r="V28" s="6"/>
      <c r="W28" s="6"/>
    </row>
    <row r="29" spans="1:23" ht="12.75">
      <c r="A29" s="33">
        <v>16</v>
      </c>
      <c r="B29" s="33" t="s">
        <v>57</v>
      </c>
      <c r="C29" s="2">
        <v>12641</v>
      </c>
      <c r="D29" s="2">
        <v>115564</v>
      </c>
      <c r="E29" s="2">
        <v>15599</v>
      </c>
      <c r="F29" s="2">
        <v>47694</v>
      </c>
      <c r="G29" s="2">
        <f t="shared" si="7"/>
        <v>191498</v>
      </c>
      <c r="H29" s="5">
        <f t="shared" si="2"/>
        <v>0.1595619873548929</v>
      </c>
      <c r="I29" s="2">
        <f t="shared" si="3"/>
        <v>80237.18139929409</v>
      </c>
      <c r="J29" s="2"/>
      <c r="K29" s="2">
        <v>13362</v>
      </c>
      <c r="L29" s="2">
        <v>121531</v>
      </c>
      <c r="M29" s="2">
        <v>16435</v>
      </c>
      <c r="N29" s="2">
        <f t="shared" si="4"/>
        <v>45077</v>
      </c>
      <c r="O29" s="2">
        <f t="shared" si="8"/>
        <v>196405</v>
      </c>
      <c r="P29" s="5">
        <f t="shared" si="5"/>
        <v>0.15995468608877586</v>
      </c>
      <c r="Q29" s="2">
        <f t="shared" si="6"/>
        <v>85925.73791065732</v>
      </c>
      <c r="R29" s="2"/>
      <c r="S29" s="2">
        <f t="shared" si="0"/>
        <v>83081.45965497571</v>
      </c>
      <c r="T29" s="2">
        <v>45077</v>
      </c>
      <c r="U29" s="6">
        <f t="shared" si="1"/>
        <v>0.5425638907549015</v>
      </c>
      <c r="V29" s="6"/>
      <c r="W29" s="6"/>
    </row>
    <row r="30" spans="1:23" ht="12.75">
      <c r="A30" s="33">
        <v>17.1</v>
      </c>
      <c r="B30" s="33" t="s">
        <v>58</v>
      </c>
      <c r="C30" s="2">
        <v>14554</v>
      </c>
      <c r="D30" s="2">
        <v>64668</v>
      </c>
      <c r="E30" s="2">
        <v>16380</v>
      </c>
      <c r="F30" s="2">
        <v>26385</v>
      </c>
      <c r="G30" s="2">
        <f t="shared" si="7"/>
        <v>121987</v>
      </c>
      <c r="H30" s="5">
        <f t="shared" si="2"/>
        <v>0.10164329732666305</v>
      </c>
      <c r="I30" s="2">
        <f t="shared" si="3"/>
        <v>51112.24685038845</v>
      </c>
      <c r="J30" s="2"/>
      <c r="K30" s="2">
        <v>14712</v>
      </c>
      <c r="L30" s="2">
        <v>67593</v>
      </c>
      <c r="M30" s="2">
        <v>17543</v>
      </c>
      <c r="N30" s="2">
        <f t="shared" si="4"/>
        <v>26387</v>
      </c>
      <c r="O30" s="2">
        <f t="shared" si="8"/>
        <v>126235</v>
      </c>
      <c r="P30" s="5">
        <f t="shared" si="5"/>
        <v>0.10280736131166018</v>
      </c>
      <c r="Q30" s="2">
        <f t="shared" si="6"/>
        <v>55226.88080828811</v>
      </c>
      <c r="R30" s="2"/>
      <c r="S30" s="2">
        <f t="shared" si="0"/>
        <v>53169.56382933828</v>
      </c>
      <c r="T30" s="2">
        <v>26387</v>
      </c>
      <c r="U30" s="6">
        <f t="shared" si="1"/>
        <v>0.49628016668889796</v>
      </c>
      <c r="V30" s="6"/>
      <c r="W30" s="6"/>
    </row>
    <row r="31" spans="1:23" ht="12.75">
      <c r="A31" s="33">
        <v>17.2</v>
      </c>
      <c r="B31" s="33" t="s">
        <v>59</v>
      </c>
      <c r="C31" s="2">
        <v>8773</v>
      </c>
      <c r="D31" s="2">
        <v>26013</v>
      </c>
      <c r="E31" s="2">
        <v>6614</v>
      </c>
      <c r="F31" s="2">
        <v>15178</v>
      </c>
      <c r="G31" s="2">
        <f t="shared" si="7"/>
        <v>56578</v>
      </c>
      <c r="H31" s="5">
        <f t="shared" si="2"/>
        <v>0.047142519089312315</v>
      </c>
      <c r="I31" s="2">
        <f t="shared" si="3"/>
        <v>23706.040006732503</v>
      </c>
      <c r="J31" s="2"/>
      <c r="K31" s="2">
        <v>8630</v>
      </c>
      <c r="L31" s="2">
        <v>28496</v>
      </c>
      <c r="M31" s="2">
        <v>6960</v>
      </c>
      <c r="N31" s="2">
        <f t="shared" si="4"/>
        <v>14680</v>
      </c>
      <c r="O31" s="2">
        <f t="shared" si="8"/>
        <v>58766</v>
      </c>
      <c r="P31" s="5">
        <f t="shared" si="5"/>
        <v>0.04785976468365368</v>
      </c>
      <c r="Q31" s="2">
        <f t="shared" si="6"/>
        <v>25709.691270882555</v>
      </c>
      <c r="R31" s="2"/>
      <c r="S31" s="2">
        <f t="shared" si="0"/>
        <v>24707.86563880753</v>
      </c>
      <c r="T31" s="2">
        <v>14680</v>
      </c>
      <c r="U31" s="6">
        <f t="shared" si="1"/>
        <v>0.5941427808698614</v>
      </c>
      <c r="V31" s="6"/>
      <c r="W31" s="6"/>
    </row>
    <row r="32" spans="1:23" ht="12.75">
      <c r="A32" s="33">
        <v>17</v>
      </c>
      <c r="B32" s="33" t="s">
        <v>119</v>
      </c>
      <c r="C32" s="2">
        <f>C30+C31</f>
        <v>23327</v>
      </c>
      <c r="D32" s="2">
        <f>D30+D31</f>
        <v>90681</v>
      </c>
      <c r="E32" s="2">
        <f>E30+E31</f>
        <v>22994</v>
      </c>
      <c r="F32" s="2">
        <f>F30+F31</f>
        <v>41563</v>
      </c>
      <c r="G32" s="2">
        <f t="shared" si="7"/>
        <v>178565</v>
      </c>
      <c r="H32" s="5">
        <f t="shared" si="2"/>
        <v>0.14878581641597535</v>
      </c>
      <c r="I32" s="2">
        <f t="shared" si="3"/>
        <v>74818.28685712095</v>
      </c>
      <c r="J32" s="2"/>
      <c r="K32" s="2">
        <f>K30+K31</f>
        <v>23342</v>
      </c>
      <c r="L32" s="2">
        <f>L30+L31</f>
        <v>96089</v>
      </c>
      <c r="M32" s="2">
        <f>M30+M31</f>
        <v>24503</v>
      </c>
      <c r="N32" s="2">
        <f t="shared" si="4"/>
        <v>41067</v>
      </c>
      <c r="O32" s="2">
        <f t="shared" si="8"/>
        <v>185001</v>
      </c>
      <c r="P32" s="5">
        <f t="shared" si="5"/>
        <v>0.15066712599531387</v>
      </c>
      <c r="Q32" s="2">
        <f t="shared" si="6"/>
        <v>80936.57207917067</v>
      </c>
      <c r="R32" s="2"/>
      <c r="S32" s="2">
        <f t="shared" si="0"/>
        <v>77877.42946814581</v>
      </c>
      <c r="T32" s="2">
        <f>T30+T31</f>
        <v>41067</v>
      </c>
      <c r="U32" s="6">
        <f t="shared" si="1"/>
        <v>0.527328653249882</v>
      </c>
      <c r="V32" s="6"/>
      <c r="W32" s="6"/>
    </row>
    <row r="33" spans="1:23" ht="12.75">
      <c r="A33" s="33">
        <v>18.1</v>
      </c>
      <c r="B33" s="33" t="s">
        <v>60</v>
      </c>
      <c r="C33" s="2">
        <v>1402</v>
      </c>
      <c r="D33" s="2">
        <v>10412</v>
      </c>
      <c r="E33" s="2">
        <v>4702</v>
      </c>
      <c r="F33" s="2">
        <v>3043</v>
      </c>
      <c r="G33" s="2">
        <f t="shared" si="7"/>
        <v>19559</v>
      </c>
      <c r="H33" s="5">
        <f t="shared" si="2"/>
        <v>0.01629715668400897</v>
      </c>
      <c r="I33" s="2">
        <f t="shared" si="3"/>
        <v>8195.171912964068</v>
      </c>
      <c r="J33" s="2"/>
      <c r="K33" s="2">
        <v>1216</v>
      </c>
      <c r="L33" s="2">
        <v>10212</v>
      </c>
      <c r="M33" s="2">
        <v>4735</v>
      </c>
      <c r="N33" s="2">
        <f t="shared" si="4"/>
        <v>2957</v>
      </c>
      <c r="O33" s="2">
        <f t="shared" si="8"/>
        <v>19120</v>
      </c>
      <c r="P33" s="5">
        <f t="shared" si="5"/>
        <v>0.015571566905208086</v>
      </c>
      <c r="Q33" s="2">
        <f t="shared" si="6"/>
        <v>8364.858882674922</v>
      </c>
      <c r="R33" s="2"/>
      <c r="S33" s="2">
        <f t="shared" si="0"/>
        <v>8280.015397819494</v>
      </c>
      <c r="T33" s="2">
        <v>2957</v>
      </c>
      <c r="U33" s="6">
        <f t="shared" si="1"/>
        <v>0.3571249397408987</v>
      </c>
      <c r="V33" s="6"/>
      <c r="W33" s="6"/>
    </row>
    <row r="34" spans="1:23" ht="12.75">
      <c r="A34" s="33">
        <v>18.2</v>
      </c>
      <c r="B34" s="33" t="s">
        <v>61</v>
      </c>
      <c r="C34" s="2">
        <v>216</v>
      </c>
      <c r="D34" s="2">
        <v>710</v>
      </c>
      <c r="E34" s="2">
        <v>250</v>
      </c>
      <c r="F34" s="2">
        <v>528</v>
      </c>
      <c r="G34" s="2">
        <f t="shared" si="7"/>
        <v>1704</v>
      </c>
      <c r="H34" s="5">
        <f t="shared" si="2"/>
        <v>0.0014198248882637808</v>
      </c>
      <c r="I34" s="2">
        <f t="shared" si="3"/>
        <v>713.9717234874365</v>
      </c>
      <c r="J34" s="2"/>
      <c r="K34" s="2">
        <v>220</v>
      </c>
      <c r="L34" s="2">
        <v>851</v>
      </c>
      <c r="M34" s="2">
        <v>280</v>
      </c>
      <c r="N34" s="2">
        <f t="shared" si="4"/>
        <v>531</v>
      </c>
      <c r="O34" s="2">
        <f t="shared" si="8"/>
        <v>1882</v>
      </c>
      <c r="P34" s="5">
        <f t="shared" si="5"/>
        <v>0.0015327243156695407</v>
      </c>
      <c r="Q34" s="2">
        <f t="shared" si="6"/>
        <v>823.3611096858892</v>
      </c>
      <c r="R34" s="2"/>
      <c r="S34" s="2">
        <f t="shared" si="0"/>
        <v>768.6664165866629</v>
      </c>
      <c r="T34" s="2">
        <v>531</v>
      </c>
      <c r="U34" s="6">
        <f t="shared" si="1"/>
        <v>0.6908068162493121</v>
      </c>
      <c r="V34" s="6"/>
      <c r="W34" s="6"/>
    </row>
    <row r="35" spans="1:23" ht="12.75">
      <c r="A35" s="33">
        <v>18</v>
      </c>
      <c r="B35" s="33" t="s">
        <v>120</v>
      </c>
      <c r="C35" s="2">
        <f>C33+C34</f>
        <v>1618</v>
      </c>
      <c r="D35" s="2">
        <f>D33+D34</f>
        <v>11122</v>
      </c>
      <c r="E35" s="2">
        <f>E33+E34</f>
        <v>4952</v>
      </c>
      <c r="F35" s="2">
        <f>F33+F34</f>
        <v>3571</v>
      </c>
      <c r="G35" s="2">
        <f t="shared" si="7"/>
        <v>21263</v>
      </c>
      <c r="H35" s="5">
        <f t="shared" si="2"/>
        <v>0.017716981572272753</v>
      </c>
      <c r="I35" s="2">
        <f t="shared" si="3"/>
        <v>8909.143636451505</v>
      </c>
      <c r="J35" s="2"/>
      <c r="K35" s="2">
        <f>K33+K34</f>
        <v>1436</v>
      </c>
      <c r="L35" s="2">
        <f>L33+L34</f>
        <v>11063</v>
      </c>
      <c r="M35" s="2">
        <f>M33+M34</f>
        <v>5015</v>
      </c>
      <c r="N35" s="2">
        <f t="shared" si="4"/>
        <v>3488</v>
      </c>
      <c r="O35" s="2">
        <f t="shared" si="8"/>
        <v>21002</v>
      </c>
      <c r="P35" s="5">
        <f t="shared" si="5"/>
        <v>0.017104291220877626</v>
      </c>
      <c r="Q35" s="2">
        <f t="shared" si="6"/>
        <v>9188.21999236081</v>
      </c>
      <c r="R35" s="2"/>
      <c r="S35" s="2">
        <f>(I35+Q35)/2</f>
        <v>9048.681814406158</v>
      </c>
      <c r="T35" s="2">
        <f>T33+T34</f>
        <v>3488</v>
      </c>
      <c r="U35" s="6">
        <f>T35/S35</f>
        <v>0.3854705106822135</v>
      </c>
      <c r="V35" s="6"/>
      <c r="W35" s="6"/>
    </row>
    <row r="36" spans="1:23" ht="12.75">
      <c r="A36" s="33">
        <v>19.2</v>
      </c>
      <c r="B36" s="33" t="s">
        <v>62</v>
      </c>
      <c r="C36" s="2">
        <v>29499</v>
      </c>
      <c r="D36" s="2">
        <v>68384</v>
      </c>
      <c r="E36" s="2">
        <v>16593</v>
      </c>
      <c r="F36" s="2">
        <v>95177</v>
      </c>
      <c r="G36" s="2">
        <f t="shared" si="7"/>
        <v>209653</v>
      </c>
      <c r="H36" s="5">
        <f t="shared" si="2"/>
        <v>0.17468928832110706</v>
      </c>
      <c r="I36" s="2">
        <f t="shared" si="3"/>
        <v>87844.08083586357</v>
      </c>
      <c r="J36" s="2"/>
      <c r="K36" s="2">
        <v>29228</v>
      </c>
      <c r="L36" s="2">
        <v>69393</v>
      </c>
      <c r="M36" s="2">
        <v>16643</v>
      </c>
      <c r="N36" s="2">
        <f t="shared" si="4"/>
        <v>95172</v>
      </c>
      <c r="O36" s="2">
        <f t="shared" si="8"/>
        <v>210436</v>
      </c>
      <c r="P36" s="5">
        <f t="shared" si="5"/>
        <v>0.17138170780671386</v>
      </c>
      <c r="Q36" s="2">
        <f t="shared" si="6"/>
        <v>92064.19685327301</v>
      </c>
      <c r="R36" s="2"/>
      <c r="S36" s="2">
        <f t="shared" si="0"/>
        <v>89954.13884456828</v>
      </c>
      <c r="T36" s="2">
        <v>95172</v>
      </c>
      <c r="U36" s="6">
        <f t="shared" si="1"/>
        <v>1.0580057929791054</v>
      </c>
      <c r="V36" s="6"/>
      <c r="W36" s="6"/>
    </row>
    <row r="37" spans="1:23" ht="12.75">
      <c r="A37" s="33">
        <v>19.4</v>
      </c>
      <c r="B37" s="33" t="s">
        <v>63</v>
      </c>
      <c r="C37" s="2">
        <v>9471</v>
      </c>
      <c r="D37" s="2">
        <v>22200</v>
      </c>
      <c r="E37" s="2">
        <v>3969</v>
      </c>
      <c r="F37" s="2">
        <v>19478</v>
      </c>
      <c r="G37" s="2">
        <f t="shared" si="7"/>
        <v>55118</v>
      </c>
      <c r="H37" s="5">
        <f t="shared" si="2"/>
        <v>0.045926002459696635</v>
      </c>
      <c r="I37" s="2">
        <f t="shared" si="3"/>
        <v>23094.303670880592</v>
      </c>
      <c r="J37" s="2"/>
      <c r="K37" s="2">
        <v>9304</v>
      </c>
      <c r="L37" s="2">
        <v>22109</v>
      </c>
      <c r="M37" s="2">
        <v>4042</v>
      </c>
      <c r="N37" s="2">
        <f t="shared" si="4"/>
        <v>19048</v>
      </c>
      <c r="O37" s="2">
        <f t="shared" si="8"/>
        <v>54503</v>
      </c>
      <c r="P37" s="5">
        <f t="shared" si="5"/>
        <v>0.04438792421728851</v>
      </c>
      <c r="Q37" s="2">
        <f t="shared" si="6"/>
        <v>23844.66023443678</v>
      </c>
      <c r="R37" s="2"/>
      <c r="S37" s="2">
        <f t="shared" si="0"/>
        <v>23469.481952658687</v>
      </c>
      <c r="T37" s="2">
        <v>19048</v>
      </c>
      <c r="U37" s="6">
        <f t="shared" si="1"/>
        <v>0.8116071772876176</v>
      </c>
      <c r="V37" s="6"/>
      <c r="W37" s="6"/>
    </row>
    <row r="38" spans="1:23" ht="12.75">
      <c r="A38" s="33">
        <v>21.1</v>
      </c>
      <c r="B38" s="33" t="s">
        <v>98</v>
      </c>
      <c r="C38" s="2">
        <f>'Data Page'!I14*'Leverage Factors'!C40</f>
        <v>20468.563156686712</v>
      </c>
      <c r="D38" s="2">
        <f>'Data Page'!L14*'Leverage Factors'!D40</f>
        <v>2636.3786118381104</v>
      </c>
      <c r="E38" s="2">
        <f>'Data Page'!O14*'Leverage Factors'!E40</f>
        <v>1211.718044583157</v>
      </c>
      <c r="F38" s="2">
        <f>'Data Page'!F14*'Leverage Factors'!F40</f>
        <v>64414.57710251142</v>
      </c>
      <c r="G38" s="2">
        <f t="shared" si="7"/>
        <v>88731.2369156194</v>
      </c>
      <c r="H38" s="5">
        <f t="shared" si="2"/>
        <v>0.07393357895494505</v>
      </c>
      <c r="I38" s="2">
        <f t="shared" si="3"/>
        <v>37178.16557970471</v>
      </c>
      <c r="J38" s="2"/>
      <c r="K38" s="2">
        <f>'Data Page'!I33*'Leverage Factors'!K40</f>
        <v>20693.515956175874</v>
      </c>
      <c r="L38" s="2">
        <f>'Data Page'!L33*'Leverage Factors'!L40</f>
        <v>2769.1367617840324</v>
      </c>
      <c r="M38" s="2">
        <f>'Data Page'!O33*'Leverage Factors'!M40</f>
        <v>1308.893664088575</v>
      </c>
      <c r="N38" s="2">
        <f t="shared" si="4"/>
        <v>64189.39097074232</v>
      </c>
      <c r="O38" s="2">
        <f t="shared" si="8"/>
        <v>88960.9373527908</v>
      </c>
      <c r="P38" s="5">
        <f t="shared" si="5"/>
        <v>0.0724508989507849</v>
      </c>
      <c r="Q38" s="2">
        <f t="shared" si="6"/>
        <v>38919.753505574234</v>
      </c>
      <c r="R38" s="2"/>
      <c r="S38" s="2">
        <f>(I38+Q38)/2</f>
        <v>38048.95954263947</v>
      </c>
      <c r="T38" s="2">
        <f>'Data Page'!F33*'Leverage Factors'!T40</f>
        <v>64189.39097074232</v>
      </c>
      <c r="U38" s="6">
        <f>T38/S38</f>
        <v>1.6870209262570934</v>
      </c>
      <c r="V38" s="6"/>
      <c r="W38" s="6"/>
    </row>
    <row r="39" spans="1:23" ht="12.75">
      <c r="A39" s="33">
        <v>21.2</v>
      </c>
      <c r="B39" s="33" t="s">
        <v>99</v>
      </c>
      <c r="C39" s="2">
        <f>'Data Page'!I15*'Leverage Factors'!C40</f>
        <v>3413.436843313285</v>
      </c>
      <c r="D39" s="2">
        <f>'Data Page'!L15*'Leverage Factors'!D40</f>
        <v>825.6213881618894</v>
      </c>
      <c r="E39" s="2">
        <f>'Data Page'!O15*'Leverage Factors'!E40</f>
        <v>632.2819554168427</v>
      </c>
      <c r="F39" s="2">
        <f>'Data Page'!F15*'Leverage Factors'!F40</f>
        <v>7441.422897488572</v>
      </c>
      <c r="G39" s="2">
        <f t="shared" si="7"/>
        <v>12312.76308438059</v>
      </c>
      <c r="H39" s="5">
        <f t="shared" si="2"/>
        <v>0.0102593705812788</v>
      </c>
      <c r="I39" s="2">
        <f t="shared" si="3"/>
        <v>5159.016831131276</v>
      </c>
      <c r="J39" s="2"/>
      <c r="K39" s="2">
        <f>'Data Page'!I34*'Leverage Factors'!K40</f>
        <v>3239.4840438241295</v>
      </c>
      <c r="L39" s="2">
        <f>'Data Page'!L34*'Leverage Factors'!L40</f>
        <v>774.8632382159677</v>
      </c>
      <c r="M39" s="2">
        <f>'Data Page'!O34*'Leverage Factors'!M40</f>
        <v>705.1063359114249</v>
      </c>
      <c r="N39" s="2">
        <f t="shared" si="4"/>
        <v>6897.609029257675</v>
      </c>
      <c r="O39" s="2">
        <f t="shared" si="8"/>
        <v>11617.062647209197</v>
      </c>
      <c r="P39" s="5">
        <f t="shared" si="5"/>
        <v>0.00946108097557593</v>
      </c>
      <c r="Q39" s="2">
        <f t="shared" si="6"/>
        <v>5082.379167107682</v>
      </c>
      <c r="R39" s="2"/>
      <c r="S39" s="2">
        <f>(I39+Q39)/2</f>
        <v>5120.697999119479</v>
      </c>
      <c r="T39" s="2">
        <f>'Data Page'!F34*'Leverage Factors'!T40</f>
        <v>6897.609029257675</v>
      </c>
      <c r="U39" s="6">
        <f>T39/S39</f>
        <v>1.3470056290067762</v>
      </c>
      <c r="V39" s="6"/>
      <c r="W39" s="6"/>
    </row>
    <row r="40" spans="1:23" ht="12.75">
      <c r="A40" s="33">
        <v>21</v>
      </c>
      <c r="B40" s="33" t="s">
        <v>64</v>
      </c>
      <c r="C40" s="2">
        <v>23882</v>
      </c>
      <c r="D40" s="2">
        <v>3462</v>
      </c>
      <c r="E40" s="2">
        <v>1844</v>
      </c>
      <c r="F40" s="2">
        <v>71856</v>
      </c>
      <c r="G40" s="2">
        <f t="shared" si="7"/>
        <v>101044</v>
      </c>
      <c r="H40" s="5">
        <f t="shared" si="2"/>
        <v>0.08419294953622386</v>
      </c>
      <c r="I40" s="2">
        <f t="shared" si="3"/>
        <v>42337.182410835994</v>
      </c>
      <c r="J40" s="2"/>
      <c r="K40" s="2">
        <v>23933</v>
      </c>
      <c r="L40" s="2">
        <v>3544</v>
      </c>
      <c r="M40" s="2">
        <v>2014</v>
      </c>
      <c r="N40" s="2">
        <f t="shared" si="4"/>
        <v>71087</v>
      </c>
      <c r="O40" s="2">
        <f t="shared" si="8"/>
        <v>100578</v>
      </c>
      <c r="P40" s="5">
        <f t="shared" si="5"/>
        <v>0.08191197992636082</v>
      </c>
      <c r="Q40" s="2">
        <f t="shared" si="6"/>
        <v>44002.13267268192</v>
      </c>
      <c r="R40" s="2"/>
      <c r="S40" s="2">
        <f t="shared" si="0"/>
        <v>43169.657541758956</v>
      </c>
      <c r="T40" s="2">
        <v>71087</v>
      </c>
      <c r="U40" s="6">
        <f t="shared" si="1"/>
        <v>1.6466889951868622</v>
      </c>
      <c r="V40" s="6"/>
      <c r="W40" s="6"/>
    </row>
    <row r="41" spans="1:23" ht="12.75">
      <c r="A41" s="33">
        <v>22</v>
      </c>
      <c r="B41" s="33" t="s">
        <v>65</v>
      </c>
      <c r="C41" s="2">
        <v>785</v>
      </c>
      <c r="D41" s="2">
        <v>2205</v>
      </c>
      <c r="E41" s="2">
        <v>223</v>
      </c>
      <c r="F41" s="2">
        <v>1989</v>
      </c>
      <c r="G41" s="2">
        <f t="shared" si="7"/>
        <v>5202</v>
      </c>
      <c r="H41" s="5">
        <f t="shared" si="2"/>
        <v>0.004334465415932035</v>
      </c>
      <c r="I41" s="2">
        <f t="shared" si="3"/>
        <v>2179.624944590167</v>
      </c>
      <c r="J41" s="2"/>
      <c r="K41" s="2">
        <v>811</v>
      </c>
      <c r="L41" s="2">
        <v>2223</v>
      </c>
      <c r="M41" s="2">
        <v>251</v>
      </c>
      <c r="N41" s="2">
        <f t="shared" si="4"/>
        <v>1745</v>
      </c>
      <c r="O41" s="2">
        <f t="shared" si="8"/>
        <v>5030</v>
      </c>
      <c r="P41" s="5">
        <f t="shared" si="5"/>
        <v>0.004096494850062588</v>
      </c>
      <c r="Q41" s="2">
        <f t="shared" si="6"/>
        <v>2200.5878755154217</v>
      </c>
      <c r="R41" s="2"/>
      <c r="S41" s="2">
        <f t="shared" si="0"/>
        <v>2190.1064100527947</v>
      </c>
      <c r="T41" s="2">
        <v>1745</v>
      </c>
      <c r="U41" s="6">
        <f t="shared" si="1"/>
        <v>0.7967649389044686</v>
      </c>
      <c r="V41" s="6"/>
      <c r="W41" s="6"/>
    </row>
    <row r="42" spans="1:23" ht="12.75">
      <c r="A42" s="33">
        <v>23</v>
      </c>
      <c r="B42" s="33" t="s">
        <v>66</v>
      </c>
      <c r="C42" s="2">
        <v>708</v>
      </c>
      <c r="D42" s="2">
        <v>1221</v>
      </c>
      <c r="E42" s="2">
        <v>166</v>
      </c>
      <c r="F42" s="2">
        <v>1220</v>
      </c>
      <c r="G42" s="2">
        <f t="shared" si="7"/>
        <v>3315</v>
      </c>
      <c r="H42" s="5">
        <f t="shared" si="2"/>
        <v>0.0027621593336821793</v>
      </c>
      <c r="I42" s="2">
        <f t="shared" si="3"/>
        <v>1388.976680376087</v>
      </c>
      <c r="J42" s="2"/>
      <c r="K42" s="2">
        <v>712</v>
      </c>
      <c r="L42" s="2">
        <v>1152</v>
      </c>
      <c r="M42" s="2">
        <v>158</v>
      </c>
      <c r="N42" s="2">
        <f t="shared" si="4"/>
        <v>1247</v>
      </c>
      <c r="O42" s="2">
        <f t="shared" si="8"/>
        <v>3269</v>
      </c>
      <c r="P42" s="5">
        <f t="shared" si="5"/>
        <v>0.0026623144462931607</v>
      </c>
      <c r="Q42" s="2">
        <f t="shared" si="6"/>
        <v>1430.1633727753303</v>
      </c>
      <c r="R42" s="2"/>
      <c r="S42" s="2">
        <f t="shared" si="0"/>
        <v>1409.5700265757087</v>
      </c>
      <c r="T42" s="2">
        <v>1247</v>
      </c>
      <c r="U42" s="6">
        <f t="shared" si="1"/>
        <v>0.8846669384914188</v>
      </c>
      <c r="V42" s="6"/>
      <c r="W42" s="6"/>
    </row>
    <row r="43" spans="1:23" ht="12.75">
      <c r="A43" s="33">
        <v>24</v>
      </c>
      <c r="B43" s="33" t="s">
        <v>67</v>
      </c>
      <c r="C43" s="2">
        <v>2883</v>
      </c>
      <c r="D43" s="2">
        <v>2956</v>
      </c>
      <c r="E43" s="2">
        <v>644</v>
      </c>
      <c r="F43" s="2">
        <v>4186</v>
      </c>
      <c r="G43" s="2">
        <f t="shared" si="7"/>
        <v>10669</v>
      </c>
      <c r="H43" s="5">
        <f t="shared" si="2"/>
        <v>0.008889736932444998</v>
      </c>
      <c r="I43" s="2">
        <f t="shared" si="3"/>
        <v>4470.28422411236</v>
      </c>
      <c r="J43" s="2"/>
      <c r="K43" s="2">
        <v>3137</v>
      </c>
      <c r="L43" s="2">
        <v>2865</v>
      </c>
      <c r="M43" s="2">
        <v>619</v>
      </c>
      <c r="N43" s="2">
        <f t="shared" si="4"/>
        <v>4538</v>
      </c>
      <c r="O43" s="2">
        <f t="shared" si="8"/>
        <v>11159</v>
      </c>
      <c r="P43" s="5">
        <f t="shared" si="5"/>
        <v>0.009088029032176623</v>
      </c>
      <c r="Q43" s="2">
        <f t="shared" si="6"/>
        <v>4881.980139736896</v>
      </c>
      <c r="R43" s="2"/>
      <c r="S43" s="2">
        <f t="shared" si="0"/>
        <v>4676.132181924628</v>
      </c>
      <c r="T43" s="2">
        <v>4538</v>
      </c>
      <c r="U43" s="6">
        <f t="shared" si="1"/>
        <v>0.9704601631111773</v>
      </c>
      <c r="V43" s="6"/>
      <c r="W43" s="6"/>
    </row>
    <row r="44" spans="1:23" ht="12.75">
      <c r="A44" s="33">
        <v>26</v>
      </c>
      <c r="B44" s="33" t="s">
        <v>68</v>
      </c>
      <c r="C44" s="2">
        <v>70</v>
      </c>
      <c r="D44" s="2">
        <v>60</v>
      </c>
      <c r="E44" s="2">
        <v>8</v>
      </c>
      <c r="F44" s="2">
        <v>141</v>
      </c>
      <c r="G44" s="2">
        <f t="shared" si="7"/>
        <v>279</v>
      </c>
      <c r="H44" s="5">
        <f t="shared" si="2"/>
        <v>0.0002324713285361472</v>
      </c>
      <c r="I44" s="2">
        <f t="shared" si="3"/>
        <v>116.90029979635844</v>
      </c>
      <c r="J44" s="2"/>
      <c r="K44" s="2">
        <v>73</v>
      </c>
      <c r="L44" s="2">
        <v>56</v>
      </c>
      <c r="M44" s="2">
        <v>11</v>
      </c>
      <c r="N44" s="2">
        <f t="shared" si="4"/>
        <v>156</v>
      </c>
      <c r="O44" s="2">
        <f t="shared" si="8"/>
        <v>296</v>
      </c>
      <c r="P44" s="5">
        <f t="shared" si="5"/>
        <v>0.00024106609853251013</v>
      </c>
      <c r="Q44" s="2">
        <f t="shared" si="6"/>
        <v>129.49781533848204</v>
      </c>
      <c r="R44" s="2"/>
      <c r="S44" s="2">
        <f t="shared" si="0"/>
        <v>123.19905756742024</v>
      </c>
      <c r="T44" s="2">
        <v>156</v>
      </c>
      <c r="U44" s="6">
        <f t="shared" si="1"/>
        <v>1.266243452508795</v>
      </c>
      <c r="V44" s="6"/>
      <c r="W44" s="6"/>
    </row>
    <row r="45" spans="1:23" ht="12.75">
      <c r="A45" s="33">
        <v>27</v>
      </c>
      <c r="B45" s="33" t="s">
        <v>76</v>
      </c>
      <c r="C45" s="2">
        <v>809</v>
      </c>
      <c r="D45" s="2">
        <v>726</v>
      </c>
      <c r="E45" s="2">
        <v>77</v>
      </c>
      <c r="F45" s="2">
        <v>1627</v>
      </c>
      <c r="G45" s="2">
        <f t="shared" si="7"/>
        <v>3239</v>
      </c>
      <c r="H45" s="5">
        <f t="shared" si="2"/>
        <v>0.002698833810496705</v>
      </c>
      <c r="I45" s="2">
        <f t="shared" si="3"/>
        <v>1357.1328711125627</v>
      </c>
      <c r="J45" s="2"/>
      <c r="K45" s="2">
        <v>845</v>
      </c>
      <c r="L45" s="2">
        <v>811</v>
      </c>
      <c r="M45" s="2">
        <v>102</v>
      </c>
      <c r="N45" s="2">
        <f t="shared" si="4"/>
        <v>1706</v>
      </c>
      <c r="O45" s="2">
        <f t="shared" si="8"/>
        <v>3464</v>
      </c>
      <c r="P45" s="5">
        <f t="shared" si="5"/>
        <v>0.002821124882826402</v>
      </c>
      <c r="Q45" s="2">
        <f t="shared" si="6"/>
        <v>1515.4744335557493</v>
      </c>
      <c r="R45" s="2"/>
      <c r="S45" s="2">
        <f t="shared" si="0"/>
        <v>1436.3036523341561</v>
      </c>
      <c r="T45" s="2">
        <v>1706</v>
      </c>
      <c r="U45" s="6">
        <f t="shared" si="1"/>
        <v>1.1877711215365614</v>
      </c>
      <c r="V45" s="6"/>
      <c r="W45" s="6"/>
    </row>
    <row r="46" spans="1:23" ht="12.75">
      <c r="A46" s="33">
        <v>28</v>
      </c>
      <c r="B46" s="33" t="s">
        <v>74</v>
      </c>
      <c r="C46" s="2">
        <v>949</v>
      </c>
      <c r="D46" s="2">
        <v>614</v>
      </c>
      <c r="E46" s="2">
        <v>34</v>
      </c>
      <c r="F46" s="2">
        <v>926</v>
      </c>
      <c r="G46" s="2">
        <f t="shared" si="7"/>
        <v>2523</v>
      </c>
      <c r="H46" s="5">
        <f t="shared" si="2"/>
        <v>0.002102240723644084</v>
      </c>
      <c r="I46" s="2">
        <f t="shared" si="3"/>
        <v>1057.1306680509404</v>
      </c>
      <c r="J46" s="2"/>
      <c r="K46" s="2">
        <v>1047</v>
      </c>
      <c r="L46" s="2">
        <v>1062</v>
      </c>
      <c r="M46" s="2">
        <v>32</v>
      </c>
      <c r="N46" s="2">
        <f t="shared" si="4"/>
        <v>1292</v>
      </c>
      <c r="O46" s="2">
        <f t="shared" si="8"/>
        <v>3433</v>
      </c>
      <c r="P46" s="5">
        <f t="shared" si="5"/>
        <v>0.002795878095480092</v>
      </c>
      <c r="Q46" s="2">
        <f t="shared" si="6"/>
        <v>1501.9121623547596</v>
      </c>
      <c r="R46" s="2"/>
      <c r="S46" s="2">
        <f t="shared" si="0"/>
        <v>1279.52141520285</v>
      </c>
      <c r="T46" s="2">
        <v>1292</v>
      </c>
      <c r="U46" s="6">
        <f t="shared" si="1"/>
        <v>1.0097525407928962</v>
      </c>
      <c r="V46" s="6"/>
      <c r="W46" s="6"/>
    </row>
    <row r="47" spans="1:23" ht="12.75">
      <c r="A47" s="33">
        <v>29</v>
      </c>
      <c r="B47" s="33" t="s">
        <v>69</v>
      </c>
      <c r="C47" s="2">
        <v>11</v>
      </c>
      <c r="D47" s="2">
        <v>449</v>
      </c>
      <c r="E47" s="2">
        <v>19</v>
      </c>
      <c r="F47" s="2">
        <v>210</v>
      </c>
      <c r="G47" s="2">
        <f t="shared" si="7"/>
        <v>689</v>
      </c>
      <c r="H47" s="5">
        <f t="shared" si="2"/>
        <v>0.0005740958615104137</v>
      </c>
      <c r="I47" s="2">
        <f t="shared" si="3"/>
        <v>288.68927082326513</v>
      </c>
      <c r="J47" s="2"/>
      <c r="K47" s="2">
        <v>3</v>
      </c>
      <c r="L47" s="2">
        <v>334</v>
      </c>
      <c r="M47" s="2">
        <v>10</v>
      </c>
      <c r="N47" s="2">
        <f t="shared" si="4"/>
        <v>145</v>
      </c>
      <c r="O47" s="2">
        <f t="shared" si="8"/>
        <v>492</v>
      </c>
      <c r="P47" s="5">
        <f t="shared" si="5"/>
        <v>0.00040069094756079387</v>
      </c>
      <c r="Q47" s="2">
        <f t="shared" si="6"/>
        <v>215.24636873828774</v>
      </c>
      <c r="R47" s="2"/>
      <c r="S47" s="2">
        <f t="shared" si="0"/>
        <v>251.96781978077644</v>
      </c>
      <c r="T47" s="2">
        <v>145</v>
      </c>
      <c r="U47" s="6">
        <f t="shared" si="1"/>
        <v>0.5754703125429138</v>
      </c>
      <c r="V47" s="6"/>
      <c r="W47" s="6"/>
    </row>
    <row r="48" spans="1:23" ht="12.75">
      <c r="A48" s="33">
        <v>30</v>
      </c>
      <c r="B48" s="33" t="s">
        <v>70</v>
      </c>
      <c r="C48" s="2">
        <v>1455</v>
      </c>
      <c r="D48" s="2">
        <v>8278</v>
      </c>
      <c r="E48" s="2">
        <v>321</v>
      </c>
      <c r="F48" s="2">
        <v>5546</v>
      </c>
      <c r="G48" s="2">
        <f t="shared" si="7"/>
        <v>15600</v>
      </c>
      <c r="H48" s="5">
        <f t="shared" si="2"/>
        <v>0.012998396864386726</v>
      </c>
      <c r="I48" s="2">
        <f t="shared" si="3"/>
        <v>6536.3608488286445</v>
      </c>
      <c r="J48" s="2"/>
      <c r="K48" s="2">
        <v>1380</v>
      </c>
      <c r="L48" s="2">
        <v>5903</v>
      </c>
      <c r="M48" s="2">
        <v>220</v>
      </c>
      <c r="N48" s="2">
        <f t="shared" si="4"/>
        <v>5688</v>
      </c>
      <c r="O48" s="2">
        <f t="shared" si="8"/>
        <v>13191</v>
      </c>
      <c r="P48" s="5">
        <f t="shared" si="5"/>
        <v>0.010742915222102504</v>
      </c>
      <c r="Q48" s="2">
        <f t="shared" si="6"/>
        <v>5770.9651423308</v>
      </c>
      <c r="R48" s="2"/>
      <c r="S48" s="2">
        <f t="shared" si="0"/>
        <v>6153.662995579722</v>
      </c>
      <c r="T48" s="2">
        <v>5688</v>
      </c>
      <c r="U48" s="6">
        <f t="shared" si="1"/>
        <v>0.924327510961485</v>
      </c>
      <c r="V48" s="6"/>
      <c r="W48" s="6"/>
    </row>
    <row r="49" spans="1:23" ht="12.75">
      <c r="A49" s="33">
        <v>31</v>
      </c>
      <c r="B49" s="33" t="s">
        <v>71</v>
      </c>
      <c r="C49" s="2">
        <v>2159</v>
      </c>
      <c r="D49" s="2">
        <v>38158</v>
      </c>
      <c r="E49" s="2">
        <v>3446</v>
      </c>
      <c r="F49" s="2">
        <v>7475</v>
      </c>
      <c r="G49" s="2">
        <f t="shared" si="7"/>
        <v>51238</v>
      </c>
      <c r="H49" s="5">
        <f t="shared" si="2"/>
        <v>0.04269306785496455</v>
      </c>
      <c r="I49" s="2">
        <f t="shared" si="3"/>
        <v>21468.59340847962</v>
      </c>
      <c r="J49" s="2"/>
      <c r="K49" s="2">
        <v>2228</v>
      </c>
      <c r="L49" s="2">
        <v>37749</v>
      </c>
      <c r="M49" s="2">
        <v>3961</v>
      </c>
      <c r="N49" s="2">
        <f t="shared" si="4"/>
        <v>7157</v>
      </c>
      <c r="O49" s="2">
        <f t="shared" si="8"/>
        <v>51095</v>
      </c>
      <c r="P49" s="5">
        <f t="shared" si="5"/>
        <v>0.04161240643418448</v>
      </c>
      <c r="Q49" s="2">
        <f t="shared" si="6"/>
        <v>22353.685387566693</v>
      </c>
      <c r="R49" s="2"/>
      <c r="S49" s="2">
        <f t="shared" si="0"/>
        <v>21911.13939802316</v>
      </c>
      <c r="T49" s="2">
        <v>7157</v>
      </c>
      <c r="U49" s="6">
        <f t="shared" si="1"/>
        <v>0.32663750935041336</v>
      </c>
      <c r="V49" s="6"/>
      <c r="W49" s="6"/>
    </row>
    <row r="50" spans="1:23" ht="12.75">
      <c r="A50" s="33">
        <v>32</v>
      </c>
      <c r="B50" s="33" t="s">
        <v>72</v>
      </c>
      <c r="C50" s="2">
        <v>36</v>
      </c>
      <c r="D50" s="2">
        <v>729</v>
      </c>
      <c r="E50" s="2">
        <v>44</v>
      </c>
      <c r="F50" s="2">
        <v>276</v>
      </c>
      <c r="G50" s="2">
        <f t="shared" si="7"/>
        <v>1085</v>
      </c>
      <c r="H50" s="5">
        <f t="shared" si="2"/>
        <v>0.0009040551665294614</v>
      </c>
      <c r="I50" s="2">
        <f t="shared" si="3"/>
        <v>454.61227698583843</v>
      </c>
      <c r="J50" s="2"/>
      <c r="K50" s="2">
        <v>37</v>
      </c>
      <c r="L50" s="2">
        <v>664</v>
      </c>
      <c r="M50" s="2">
        <v>44</v>
      </c>
      <c r="N50" s="2">
        <f t="shared" si="4"/>
        <v>226</v>
      </c>
      <c r="O50" s="2">
        <f t="shared" si="8"/>
        <v>971</v>
      </c>
      <c r="P50" s="5">
        <f t="shared" si="5"/>
        <v>0.0007907945326860382</v>
      </c>
      <c r="Q50" s="2">
        <f t="shared" si="6"/>
        <v>424.8053334245475</v>
      </c>
      <c r="R50" s="2"/>
      <c r="S50" s="2">
        <f t="shared" si="0"/>
        <v>439.70880520519296</v>
      </c>
      <c r="T50" s="2">
        <v>226</v>
      </c>
      <c r="U50" s="6">
        <f t="shared" si="1"/>
        <v>0.5139765165597164</v>
      </c>
      <c r="V50" s="6"/>
      <c r="W50" s="6"/>
    </row>
    <row r="51" spans="1:23" ht="12.75">
      <c r="A51" s="33">
        <v>33</v>
      </c>
      <c r="B51" s="33" t="s">
        <v>73</v>
      </c>
      <c r="C51" s="2">
        <v>4686</v>
      </c>
      <c r="D51" s="2">
        <v>417</v>
      </c>
      <c r="E51" s="2">
        <v>62</v>
      </c>
      <c r="F51" s="2">
        <v>2509</v>
      </c>
      <c r="G51" s="2">
        <f t="shared" si="7"/>
        <v>7674</v>
      </c>
      <c r="H51" s="5">
        <f t="shared" si="2"/>
        <v>0.006394211380596393</v>
      </c>
      <c r="I51" s="2">
        <f t="shared" si="3"/>
        <v>3215.3867406353215</v>
      </c>
      <c r="J51" s="2"/>
      <c r="K51" s="2">
        <v>4532</v>
      </c>
      <c r="L51" s="2">
        <v>468</v>
      </c>
      <c r="M51" s="2">
        <v>74</v>
      </c>
      <c r="N51" s="2">
        <f t="shared" si="4"/>
        <v>2421</v>
      </c>
      <c r="O51" s="2">
        <f t="shared" si="8"/>
        <v>7495</v>
      </c>
      <c r="P51" s="5">
        <f t="shared" si="5"/>
        <v>0.0061040216503417686</v>
      </c>
      <c r="Q51" s="2">
        <f t="shared" si="6"/>
        <v>3279.007182303794</v>
      </c>
      <c r="R51" s="2"/>
      <c r="S51" s="2">
        <f t="shared" si="0"/>
        <v>3247.1969614695577</v>
      </c>
      <c r="T51" s="2">
        <v>2421</v>
      </c>
      <c r="U51" s="6">
        <f t="shared" si="1"/>
        <v>0.7455661078545563</v>
      </c>
      <c r="V51" s="6"/>
      <c r="W51" s="6"/>
    </row>
    <row r="52" spans="1:23" ht="12.75">
      <c r="A52" s="33">
        <v>34</v>
      </c>
      <c r="B52" s="33" t="s">
        <v>17</v>
      </c>
      <c r="C52" s="2">
        <f aca="true" t="shared" si="9" ref="C52:I52">(SUM(C11:C51))-C15-C16-C22-C23-C30-C31-C33-C34-C38-C39</f>
        <v>202849</v>
      </c>
      <c r="D52" s="2">
        <f t="shared" si="9"/>
        <v>457352</v>
      </c>
      <c r="E52" s="2">
        <f t="shared" si="9"/>
        <v>94654</v>
      </c>
      <c r="F52" s="2">
        <f t="shared" si="9"/>
        <v>445293</v>
      </c>
      <c r="G52" s="2">
        <f t="shared" si="9"/>
        <v>1200148</v>
      </c>
      <c r="H52" s="5">
        <f t="shared" si="9"/>
        <v>1.0000000000000004</v>
      </c>
      <c r="I52" s="2">
        <f t="shared" si="9"/>
        <v>502859</v>
      </c>
      <c r="J52" s="2"/>
      <c r="K52" s="2">
        <f>(SUM(K11:K51))-K15-K16-K22-K23-K30-K31-K33-K34-K38-K39</f>
        <v>204616</v>
      </c>
      <c r="L52" s="2">
        <f>(SUM(L11:L51))-L15-L16-L22-L23-L30-L31-L33-L34-L38-L39</f>
        <v>473817</v>
      </c>
      <c r="M52" s="2">
        <f>(SUM(M11:M51))-M15-M16-M22-M23-M30-M31-M33-M34-M38-M39</f>
        <v>98813</v>
      </c>
      <c r="N52" s="2">
        <f>(SUM(N11:N51))-N15-N16-N22-N23-N30-N31-N33-N34-N38-N39</f>
        <v>450633</v>
      </c>
      <c r="O52" s="2">
        <f>(SUM(O11:O51))-O15-O16-O22-O23-O30-O31-O33-O34-O38-O39</f>
        <v>1227879</v>
      </c>
      <c r="P52" s="5">
        <f t="shared" si="5"/>
        <v>1</v>
      </c>
      <c r="Q52" s="2">
        <f t="shared" si="6"/>
        <v>537188</v>
      </c>
      <c r="R52" s="2"/>
      <c r="S52" s="2">
        <f>(SUM(S11:S51))-S15-S16-S22-S23-S30-S31-S33-S34-S38-S39</f>
        <v>520023.5000000004</v>
      </c>
      <c r="T52" s="2">
        <f>(SUM(T11:T51))-T15-T16-T22-T23-T30-T31-T33-T34-T38-T39</f>
        <v>450633</v>
      </c>
      <c r="U52" s="6">
        <f t="shared" si="1"/>
        <v>0.8665627611059878</v>
      </c>
      <c r="V52" s="6"/>
      <c r="W52" s="6"/>
    </row>
    <row r="53" spans="2:23" ht="12.75" customHeight="1">
      <c r="B53" s="1"/>
      <c r="C53" s="1"/>
      <c r="D53" s="1"/>
      <c r="E53" s="2"/>
      <c r="F53" s="2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2"/>
      <c r="U53" s="2"/>
      <c r="V53" s="2"/>
      <c r="W53" s="2"/>
    </row>
    <row r="54" spans="2:23" ht="12.75">
      <c r="B54" s="1" t="s">
        <v>36</v>
      </c>
      <c r="C54" s="1"/>
      <c r="D54" s="1"/>
      <c r="E54" s="2"/>
      <c r="F54" s="2"/>
      <c r="G54" s="1"/>
      <c r="H54" s="1"/>
      <c r="I54" s="2">
        <v>502859</v>
      </c>
      <c r="J54" s="7"/>
      <c r="K54" s="1"/>
      <c r="L54" s="1"/>
      <c r="M54" s="1"/>
      <c r="N54" s="1"/>
      <c r="O54" s="1"/>
      <c r="P54" s="1"/>
      <c r="Q54" s="2">
        <v>537188</v>
      </c>
      <c r="R54" s="7"/>
      <c r="S54" s="1"/>
      <c r="T54" s="8"/>
      <c r="U54" s="20" t="s">
        <v>79</v>
      </c>
      <c r="V54" s="8"/>
      <c r="W54" s="8"/>
    </row>
    <row r="55" spans="2:23" ht="12.75">
      <c r="B55" s="1"/>
      <c r="C55" s="1"/>
      <c r="D55" s="1"/>
      <c r="E55" s="2"/>
      <c r="F55" s="2"/>
      <c r="G55" s="1"/>
      <c r="H55" s="1"/>
      <c r="I55" s="2"/>
      <c r="J55" s="7"/>
      <c r="K55" s="1"/>
      <c r="L55" s="1"/>
      <c r="M55" s="1"/>
      <c r="N55" s="1"/>
      <c r="O55" s="1"/>
      <c r="P55" s="1"/>
      <c r="Q55" s="2"/>
      <c r="R55" s="7"/>
      <c r="S55" s="1"/>
      <c r="T55" s="8"/>
      <c r="U55" s="8"/>
      <c r="V55" s="8"/>
      <c r="W55" s="8"/>
    </row>
    <row r="56" spans="2:23" ht="15.75">
      <c r="B56" s="16"/>
      <c r="C56" s="1"/>
      <c r="D56" s="1"/>
      <c r="E56" s="2"/>
      <c r="F56" s="2"/>
      <c r="G56" s="1"/>
      <c r="H56" s="1"/>
      <c r="I56" s="2"/>
      <c r="J56" s="7"/>
      <c r="K56" s="1"/>
      <c r="L56" s="1"/>
      <c r="M56" s="1"/>
      <c r="N56" s="1"/>
      <c r="O56" s="1"/>
      <c r="P56" s="1"/>
      <c r="Q56" s="2"/>
      <c r="R56" s="7"/>
      <c r="S56" s="1"/>
      <c r="T56" s="8"/>
      <c r="U56" s="8"/>
      <c r="V56" s="8"/>
      <c r="W56" s="8"/>
    </row>
    <row r="57" spans="2:23" ht="12.75">
      <c r="B57" s="1"/>
      <c r="C57" s="1"/>
      <c r="D57" s="1"/>
      <c r="E57" s="2"/>
      <c r="F57" s="2"/>
      <c r="G57" s="1"/>
      <c r="H57" s="1"/>
      <c r="I57" s="2"/>
      <c r="J57" s="7"/>
      <c r="K57" s="1"/>
      <c r="L57" s="1"/>
      <c r="M57" s="1"/>
      <c r="N57" s="1"/>
      <c r="O57" s="1"/>
      <c r="P57" s="1"/>
      <c r="Q57" s="2"/>
      <c r="R57" s="7"/>
      <c r="S57" s="1"/>
      <c r="T57" s="8"/>
      <c r="U57" s="8"/>
      <c r="V57" s="8"/>
      <c r="W57" s="8"/>
    </row>
  </sheetData>
  <mergeCells count="5">
    <mergeCell ref="A1:U1"/>
    <mergeCell ref="A2:U2"/>
    <mergeCell ref="C4:I4"/>
    <mergeCell ref="K4:Q4"/>
    <mergeCell ref="A3:U3"/>
  </mergeCells>
  <printOptions gridLines="1" horizontalCentered="1"/>
  <pageMargins left="0" right="0" top="0.5" bottom="0.5" header="0" footer="0"/>
  <pageSetup fitToHeight="1" fitToWidth="1" horizontalDpi="1200" verticalDpi="1200" orientation="landscape" scale="76" r:id="rId1"/>
  <headerFooter alignWithMargins="0">
    <oddFooter>&amp;L&amp;"Verdana,Regular"California Department of Insurance&amp;C&amp;"Verdana,Regular"January 2, 2009&amp;R&amp;"Verdana,Regular"Rate Specialist Bureau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workbookViewId="0" topLeftCell="A1">
      <selection activeCell="A1" sqref="A1"/>
    </sheetView>
  </sheetViews>
  <sheetFormatPr defaultColWidth="9.140625" defaultRowHeight="12.75"/>
  <cols>
    <col min="1" max="1" width="19.421875" style="0" customWidth="1"/>
    <col min="2" max="2" width="11.57421875" style="0" bestFit="1" customWidth="1"/>
    <col min="3" max="3" width="9.28125" style="0" customWidth="1"/>
    <col min="4" max="4" width="2.7109375" style="0" customWidth="1"/>
    <col min="5" max="5" width="11.57421875" style="0" bestFit="1" customWidth="1"/>
    <col min="6" max="6" width="9.28125" style="0" customWidth="1"/>
    <col min="7" max="7" width="2.7109375" style="0" customWidth="1"/>
    <col min="8" max="8" width="11.57421875" style="0" bestFit="1" customWidth="1"/>
    <col min="9" max="9" width="9.28125" style="0" customWidth="1"/>
    <col min="10" max="10" width="2.7109375" style="0" customWidth="1"/>
    <col min="11" max="11" width="11.57421875" style="0" bestFit="1" customWidth="1"/>
    <col min="12" max="12" width="9.28125" style="0" customWidth="1"/>
    <col min="13" max="13" width="2.7109375" style="0" customWidth="1"/>
    <col min="14" max="14" width="10.421875" style="0" bestFit="1" customWidth="1"/>
    <col min="15" max="15" width="9.28125" style="0" customWidth="1"/>
    <col min="16" max="16" width="2.7109375" style="0" customWidth="1"/>
    <col min="19" max="19" width="2.7109375" style="0" customWidth="1"/>
  </cols>
  <sheetData>
    <row r="1" spans="1:15" ht="12.75">
      <c r="A1" s="21" t="s">
        <v>80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12.75">
      <c r="A2" s="21" t="s">
        <v>127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2.75">
      <c r="A3" s="21" t="s">
        <v>81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</row>
    <row r="4" spans="1:15" ht="12.75">
      <c r="A4" s="21" t="s">
        <v>82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</row>
    <row r="5" spans="1:15" ht="12.7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</row>
    <row r="6" spans="1:15" ht="12.75">
      <c r="A6" s="21"/>
      <c r="B6" s="21">
        <v>2006</v>
      </c>
      <c r="C6" s="21"/>
      <c r="D6" s="21"/>
      <c r="E6" s="21">
        <v>2006</v>
      </c>
      <c r="F6" s="21"/>
      <c r="G6" s="21"/>
      <c r="H6" s="21">
        <v>2006</v>
      </c>
      <c r="I6" s="21"/>
      <c r="J6" s="21"/>
      <c r="K6" s="21">
        <v>2006</v>
      </c>
      <c r="L6" s="21"/>
      <c r="M6" s="21"/>
      <c r="N6" s="21">
        <v>2006</v>
      </c>
      <c r="O6" s="21"/>
    </row>
    <row r="7" spans="1:15" ht="12.75">
      <c r="A7" s="21"/>
      <c r="B7" s="22" t="s">
        <v>83</v>
      </c>
      <c r="C7" s="22"/>
      <c r="D7" s="21"/>
      <c r="E7" s="22" t="s">
        <v>83</v>
      </c>
      <c r="F7" s="21"/>
      <c r="G7" s="21"/>
      <c r="H7" s="22" t="s">
        <v>83</v>
      </c>
      <c r="I7" s="21"/>
      <c r="J7" s="21"/>
      <c r="K7" s="22" t="s">
        <v>83</v>
      </c>
      <c r="L7" s="21"/>
      <c r="M7" s="21"/>
      <c r="N7" s="22" t="s">
        <v>83</v>
      </c>
      <c r="O7" s="21"/>
    </row>
    <row r="8" spans="1:15" ht="12.75">
      <c r="A8" s="21"/>
      <c r="B8" s="22" t="s">
        <v>84</v>
      </c>
      <c r="C8" s="22"/>
      <c r="D8" s="21"/>
      <c r="E8" s="22" t="s">
        <v>75</v>
      </c>
      <c r="F8" s="21"/>
      <c r="G8" s="21"/>
      <c r="H8" s="22" t="s">
        <v>85</v>
      </c>
      <c r="I8" s="21"/>
      <c r="J8" s="21"/>
      <c r="K8" s="22" t="s">
        <v>31</v>
      </c>
      <c r="L8" s="21"/>
      <c r="M8" s="21"/>
      <c r="N8" s="22" t="s">
        <v>86</v>
      </c>
      <c r="O8" s="21"/>
    </row>
    <row r="9" spans="1:15" ht="12.75">
      <c r="A9" s="21" t="s">
        <v>87</v>
      </c>
      <c r="B9" s="22" t="s">
        <v>88</v>
      </c>
      <c r="C9" s="22" t="s">
        <v>89</v>
      </c>
      <c r="D9" s="21"/>
      <c r="E9" s="22" t="s">
        <v>88</v>
      </c>
      <c r="F9" s="22" t="s">
        <v>89</v>
      </c>
      <c r="G9" s="21"/>
      <c r="H9" s="22" t="s">
        <v>88</v>
      </c>
      <c r="I9" s="22" t="s">
        <v>89</v>
      </c>
      <c r="J9" s="21"/>
      <c r="K9" s="22" t="s">
        <v>23</v>
      </c>
      <c r="L9" s="22" t="s">
        <v>89</v>
      </c>
      <c r="M9" s="21"/>
      <c r="N9" s="22" t="s">
        <v>23</v>
      </c>
      <c r="O9" s="22" t="s">
        <v>89</v>
      </c>
    </row>
    <row r="10" spans="1:15" ht="12.75">
      <c r="A10" s="21" t="s">
        <v>90</v>
      </c>
      <c r="B10" s="23">
        <v>21896643</v>
      </c>
      <c r="C10" s="24">
        <f>B10/B12</f>
        <v>0.6009677393325732</v>
      </c>
      <c r="D10" s="21"/>
      <c r="E10" s="23">
        <v>21382568</v>
      </c>
      <c r="F10" s="24">
        <f>E10/E12</f>
        <v>0.6007729203868626</v>
      </c>
      <c r="G10" s="21"/>
      <c r="H10" s="23">
        <v>10576731</v>
      </c>
      <c r="I10" s="24">
        <f>H10/H12</f>
        <v>0.6116205540728072</v>
      </c>
      <c r="J10" s="21"/>
      <c r="K10" s="23">
        <v>9509421</v>
      </c>
      <c r="L10" s="24">
        <f>K10/K12</f>
        <v>0.3005859031989977</v>
      </c>
      <c r="M10" s="21"/>
      <c r="N10" s="23">
        <v>1444958</v>
      </c>
      <c r="O10" s="24">
        <f>N10/N12</f>
        <v>0.1551853218986171</v>
      </c>
    </row>
    <row r="11" spans="1:15" ht="12.75">
      <c r="A11" s="21" t="s">
        <v>91</v>
      </c>
      <c r="B11" s="23">
        <v>14538995</v>
      </c>
      <c r="C11" s="24">
        <f>B11/B12</f>
        <v>0.39903226066742675</v>
      </c>
      <c r="D11" s="21"/>
      <c r="E11" s="23">
        <v>14209196</v>
      </c>
      <c r="F11" s="24">
        <f>E11/E12</f>
        <v>0.39922707961313747</v>
      </c>
      <c r="G11" s="21"/>
      <c r="H11" s="23">
        <v>6716231</v>
      </c>
      <c r="I11" s="24">
        <f>H11/H12</f>
        <v>0.3883794459271928</v>
      </c>
      <c r="J11" s="21"/>
      <c r="K11" s="23">
        <v>22126863</v>
      </c>
      <c r="L11" s="24">
        <f>K11/K12</f>
        <v>0.6994140968010023</v>
      </c>
      <c r="M11" s="21"/>
      <c r="N11" s="23">
        <v>7866219</v>
      </c>
      <c r="O11" s="24">
        <f>N11/N12</f>
        <v>0.8448146781013829</v>
      </c>
    </row>
    <row r="12" spans="1:15" ht="12.75">
      <c r="A12" s="21" t="s">
        <v>92</v>
      </c>
      <c r="B12" s="23">
        <f>B10+B11</f>
        <v>36435638</v>
      </c>
      <c r="C12" s="24">
        <f>C10+C11</f>
        <v>1</v>
      </c>
      <c r="D12" s="21"/>
      <c r="E12" s="23">
        <f>E10+E11</f>
        <v>35591764</v>
      </c>
      <c r="F12" s="24">
        <f>F10+F11</f>
        <v>1</v>
      </c>
      <c r="G12" s="21"/>
      <c r="H12" s="23">
        <f>H10+H11</f>
        <v>17292962</v>
      </c>
      <c r="I12" s="24">
        <f>I10+I11</f>
        <v>1</v>
      </c>
      <c r="J12" s="21"/>
      <c r="K12" s="23">
        <f>K10+K11</f>
        <v>31636284</v>
      </c>
      <c r="L12" s="24">
        <f>L10+L11</f>
        <v>1</v>
      </c>
      <c r="M12" s="21"/>
      <c r="N12" s="23">
        <f>N10+N11</f>
        <v>9311177</v>
      </c>
      <c r="O12" s="24">
        <f>O10+O11</f>
        <v>1</v>
      </c>
    </row>
    <row r="14" spans="1:15" ht="12.75">
      <c r="A14" s="21" t="s">
        <v>94</v>
      </c>
      <c r="B14" s="23">
        <v>67032697</v>
      </c>
      <c r="C14" s="24">
        <f>B14/B16</f>
        <v>0.8969116772091362</v>
      </c>
      <c r="D14" s="21"/>
      <c r="E14" s="23">
        <v>66937978</v>
      </c>
      <c r="F14" s="24">
        <f>E14/E16</f>
        <v>0.8964397837690857</v>
      </c>
      <c r="G14" s="21"/>
      <c r="H14" s="23">
        <v>20619807</v>
      </c>
      <c r="I14" s="24">
        <f>H14/H16</f>
        <v>0.8570707292809109</v>
      </c>
      <c r="J14" s="21"/>
      <c r="K14" s="23">
        <v>2727818</v>
      </c>
      <c r="L14" s="24">
        <f>K14/K16</f>
        <v>0.7615189520040758</v>
      </c>
      <c r="M14" s="21"/>
      <c r="N14" s="23">
        <v>242546</v>
      </c>
      <c r="O14" s="24">
        <f>N14/N16</f>
        <v>0.6571139070407577</v>
      </c>
    </row>
    <row r="15" spans="1:15" ht="12.75">
      <c r="A15" s="21" t="s">
        <v>95</v>
      </c>
      <c r="B15" s="23">
        <v>7704536</v>
      </c>
      <c r="C15" s="24">
        <f>B15/B16</f>
        <v>0.10308832279086383</v>
      </c>
      <c r="D15" s="21"/>
      <c r="E15" s="23">
        <v>7732936</v>
      </c>
      <c r="F15" s="24">
        <f>E15/E16</f>
        <v>0.10356021623091421</v>
      </c>
      <c r="G15" s="21"/>
      <c r="H15" s="23">
        <v>3438659</v>
      </c>
      <c r="I15" s="24">
        <f>H15/H16</f>
        <v>0.14292927071908906</v>
      </c>
      <c r="J15" s="21"/>
      <c r="K15" s="23">
        <v>854257</v>
      </c>
      <c r="L15" s="24">
        <f>K15/K16</f>
        <v>0.23848104799592415</v>
      </c>
      <c r="M15" s="21"/>
      <c r="N15" s="23">
        <v>126562</v>
      </c>
      <c r="O15" s="24">
        <f>N15/N16</f>
        <v>0.3428860929592423</v>
      </c>
    </row>
    <row r="16" spans="1:15" ht="12.75">
      <c r="A16" s="21" t="s">
        <v>93</v>
      </c>
      <c r="B16" s="23">
        <f>B14+B15</f>
        <v>74737233</v>
      </c>
      <c r="C16" s="24">
        <f>C14+C15</f>
        <v>1</v>
      </c>
      <c r="D16" s="21"/>
      <c r="E16" s="23">
        <f>E14+E15</f>
        <v>74670914</v>
      </c>
      <c r="F16" s="24">
        <f>F14+F15</f>
        <v>1</v>
      </c>
      <c r="G16" s="21"/>
      <c r="H16" s="23">
        <f>H14+H15</f>
        <v>24058466</v>
      </c>
      <c r="I16" s="24">
        <f>I14+I15</f>
        <v>1</v>
      </c>
      <c r="J16" s="21"/>
      <c r="K16" s="23">
        <f>K14+K15</f>
        <v>3582075</v>
      </c>
      <c r="L16" s="24">
        <f>L14+L15</f>
        <v>1</v>
      </c>
      <c r="M16" s="21"/>
      <c r="N16" s="23">
        <f>N14+N15</f>
        <v>369108</v>
      </c>
      <c r="O16" s="24">
        <f>O14+O15</f>
        <v>1</v>
      </c>
    </row>
    <row r="17" spans="1:15" ht="12.75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</row>
    <row r="18" spans="1:15" ht="12.75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</row>
    <row r="19" spans="1:15" ht="12.75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</row>
    <row r="20" spans="1:15" ht="12.75">
      <c r="A20" s="21" t="s">
        <v>80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</row>
    <row r="21" spans="1:15" ht="12.75">
      <c r="A21" s="21" t="s">
        <v>129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</row>
    <row r="22" spans="1:15" ht="12.75">
      <c r="A22" s="21" t="s">
        <v>81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</row>
    <row r="23" spans="1:15" ht="12.75">
      <c r="A23" s="21" t="s">
        <v>82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</row>
    <row r="24" spans="1:15" ht="12.75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</row>
    <row r="25" spans="1:15" ht="12.75">
      <c r="A25" s="21"/>
      <c r="B25" s="21">
        <v>2007</v>
      </c>
      <c r="C25" s="21"/>
      <c r="D25" s="21"/>
      <c r="E25" s="21">
        <v>2007</v>
      </c>
      <c r="F25" s="21"/>
      <c r="G25" s="21"/>
      <c r="H25" s="21">
        <v>2007</v>
      </c>
      <c r="I25" s="21"/>
      <c r="J25" s="21"/>
      <c r="K25" s="21">
        <v>2007</v>
      </c>
      <c r="L25" s="21"/>
      <c r="M25" s="21"/>
      <c r="N25" s="21">
        <v>2007</v>
      </c>
      <c r="O25" s="21"/>
    </row>
    <row r="26" spans="1:15" ht="12.75">
      <c r="A26" s="21"/>
      <c r="B26" s="22" t="s">
        <v>83</v>
      </c>
      <c r="C26" s="22"/>
      <c r="D26" s="21"/>
      <c r="E26" s="22" t="s">
        <v>83</v>
      </c>
      <c r="F26" s="21"/>
      <c r="G26" s="21"/>
      <c r="H26" s="22" t="s">
        <v>83</v>
      </c>
      <c r="I26" s="21"/>
      <c r="J26" s="21"/>
      <c r="K26" s="22" t="s">
        <v>83</v>
      </c>
      <c r="L26" s="21"/>
      <c r="M26" s="21"/>
      <c r="N26" s="22" t="s">
        <v>83</v>
      </c>
      <c r="O26" s="21"/>
    </row>
    <row r="27" spans="1:15" ht="12.75">
      <c r="A27" s="21"/>
      <c r="B27" s="22" t="s">
        <v>84</v>
      </c>
      <c r="C27" s="22"/>
      <c r="D27" s="21"/>
      <c r="E27" s="22" t="s">
        <v>75</v>
      </c>
      <c r="F27" s="21"/>
      <c r="G27" s="21"/>
      <c r="H27" s="22" t="s">
        <v>85</v>
      </c>
      <c r="I27" s="21"/>
      <c r="J27" s="21"/>
      <c r="K27" s="22" t="s">
        <v>31</v>
      </c>
      <c r="L27" s="21"/>
      <c r="M27" s="21"/>
      <c r="N27" s="22" t="s">
        <v>86</v>
      </c>
      <c r="O27" s="21"/>
    </row>
    <row r="28" spans="1:15" ht="12.75">
      <c r="A28" s="21" t="s">
        <v>87</v>
      </c>
      <c r="B28" s="22" t="s">
        <v>88</v>
      </c>
      <c r="C28" s="22" t="s">
        <v>89</v>
      </c>
      <c r="D28" s="21"/>
      <c r="E28" s="22" t="s">
        <v>88</v>
      </c>
      <c r="F28" s="22" t="s">
        <v>89</v>
      </c>
      <c r="G28" s="21"/>
      <c r="H28" s="22" t="s">
        <v>88</v>
      </c>
      <c r="I28" s="22" t="s">
        <v>89</v>
      </c>
      <c r="J28" s="21"/>
      <c r="K28" s="22" t="s">
        <v>23</v>
      </c>
      <c r="L28" s="22" t="s">
        <v>89</v>
      </c>
      <c r="M28" s="21"/>
      <c r="N28" s="22" t="s">
        <v>23</v>
      </c>
      <c r="O28" s="22" t="s">
        <v>89</v>
      </c>
    </row>
    <row r="29" spans="1:15" ht="12.75">
      <c r="A29" s="21" t="s">
        <v>90</v>
      </c>
      <c r="B29" s="23">
        <v>22074416</v>
      </c>
      <c r="C29" s="24">
        <f>B29/B31</f>
        <v>0.612924556584207</v>
      </c>
      <c r="D29" s="21"/>
      <c r="E29" s="23">
        <v>22055996</v>
      </c>
      <c r="F29" s="24">
        <f>E29/E31</f>
        <v>0.6087695174893475</v>
      </c>
      <c r="G29" s="21"/>
      <c r="H29" s="23">
        <v>10603032</v>
      </c>
      <c r="I29" s="24">
        <f>H29/H31</f>
        <v>0.621631770558241</v>
      </c>
      <c r="J29" s="21"/>
      <c r="K29" s="23">
        <v>8658477</v>
      </c>
      <c r="L29" s="24">
        <f>K29/K31</f>
        <v>0.2809772159437251</v>
      </c>
      <c r="M29" s="21"/>
      <c r="N29" s="23">
        <v>1611641</v>
      </c>
      <c r="O29" s="24">
        <f>N29/N31</f>
        <v>0.16469893440987857</v>
      </c>
    </row>
    <row r="30" spans="1:15" ht="12.75">
      <c r="A30" s="21" t="s">
        <v>91</v>
      </c>
      <c r="B30" s="23">
        <v>13940483</v>
      </c>
      <c r="C30" s="24">
        <f>B30/B31</f>
        <v>0.38707544341579303</v>
      </c>
      <c r="D30" s="21"/>
      <c r="E30" s="23">
        <v>14174458</v>
      </c>
      <c r="F30" s="24">
        <f>E30/E31</f>
        <v>0.3912304825106525</v>
      </c>
      <c r="G30" s="21"/>
      <c r="H30" s="23">
        <v>6453741</v>
      </c>
      <c r="I30" s="24">
        <f>H30/H31</f>
        <v>0.378368229441759</v>
      </c>
      <c r="J30" s="21"/>
      <c r="K30" s="23">
        <v>22157107</v>
      </c>
      <c r="L30" s="24">
        <f>K30/K31</f>
        <v>0.719022784056275</v>
      </c>
      <c r="M30" s="21"/>
      <c r="N30" s="23">
        <v>8173735</v>
      </c>
      <c r="O30" s="24">
        <f>N30/N31</f>
        <v>0.8353010655901214</v>
      </c>
    </row>
    <row r="31" spans="1:15" ht="12.75">
      <c r="A31" s="21" t="s">
        <v>92</v>
      </c>
      <c r="B31" s="23">
        <f>B29+B30</f>
        <v>36014899</v>
      </c>
      <c r="C31" s="24">
        <f>C29+C30</f>
        <v>1</v>
      </c>
      <c r="D31" s="21"/>
      <c r="E31" s="23">
        <f>E29+E30</f>
        <v>36230454</v>
      </c>
      <c r="F31" s="24">
        <f>F29+F30</f>
        <v>1</v>
      </c>
      <c r="G31" s="21"/>
      <c r="H31" s="23">
        <f>H29+H30</f>
        <v>17056773</v>
      </c>
      <c r="I31" s="24">
        <f>I29+I30</f>
        <v>1</v>
      </c>
      <c r="J31" s="21"/>
      <c r="K31" s="23">
        <f>K29+K30</f>
        <v>30815584</v>
      </c>
      <c r="L31" s="24">
        <f>L29+L30</f>
        <v>1</v>
      </c>
      <c r="M31" s="21"/>
      <c r="N31" s="23">
        <f>N29+N30</f>
        <v>9785376</v>
      </c>
      <c r="O31" s="24">
        <f>O29+O30</f>
        <v>1</v>
      </c>
    </row>
    <row r="33" spans="1:15" ht="12.75">
      <c r="A33" s="21" t="s">
        <v>94</v>
      </c>
      <c r="B33" s="23">
        <v>67342118</v>
      </c>
      <c r="C33" s="24">
        <f>B33/B35</f>
        <v>0.9029031297467459</v>
      </c>
      <c r="D33" s="21"/>
      <c r="E33" s="23">
        <v>67351600</v>
      </c>
      <c r="F33" s="24">
        <f>E33/E35</f>
        <v>0.9029694736132109</v>
      </c>
      <c r="G33" s="21"/>
      <c r="H33" s="23">
        <v>20778692</v>
      </c>
      <c r="I33" s="24">
        <f>H33/H35</f>
        <v>0.8646436283030072</v>
      </c>
      <c r="J33" s="21"/>
      <c r="K33" s="23">
        <v>2800824</v>
      </c>
      <c r="L33" s="24">
        <f>K33/K35</f>
        <v>0.781359131428903</v>
      </c>
      <c r="M33" s="21"/>
      <c r="N33" s="23">
        <v>235027</v>
      </c>
      <c r="O33" s="24">
        <f>N33/N35</f>
        <v>0.6498975491998883</v>
      </c>
    </row>
    <row r="34" spans="1:15" ht="12.75">
      <c r="A34" s="21" t="s">
        <v>95</v>
      </c>
      <c r="B34" s="23">
        <v>7241872</v>
      </c>
      <c r="C34" s="24">
        <f>B34/B35</f>
        <v>0.09709687025325409</v>
      </c>
      <c r="D34" s="21"/>
      <c r="E34" s="23">
        <v>7237411</v>
      </c>
      <c r="F34" s="24">
        <f>E34/E35</f>
        <v>0.09703052638678906</v>
      </c>
      <c r="G34" s="21"/>
      <c r="H34" s="23">
        <v>3252818</v>
      </c>
      <c r="I34" s="24">
        <f>H34/H35</f>
        <v>0.13535637169699283</v>
      </c>
      <c r="J34" s="21"/>
      <c r="K34" s="23">
        <v>783730</v>
      </c>
      <c r="L34" s="24">
        <f>K34/K35</f>
        <v>0.218640868571097</v>
      </c>
      <c r="M34" s="21"/>
      <c r="N34" s="23">
        <v>126610</v>
      </c>
      <c r="O34" s="24">
        <f>N34/N35</f>
        <v>0.3501024508001117</v>
      </c>
    </row>
    <row r="35" spans="1:15" ht="12.75">
      <c r="A35" s="21" t="s">
        <v>93</v>
      </c>
      <c r="B35" s="23">
        <f>B33+B34</f>
        <v>74583990</v>
      </c>
      <c r="C35" s="24">
        <f>C33+C34</f>
        <v>1</v>
      </c>
      <c r="D35" s="21"/>
      <c r="E35" s="23">
        <f>E33+E34</f>
        <v>74589011</v>
      </c>
      <c r="F35" s="24">
        <f>F33+F34</f>
        <v>1</v>
      </c>
      <c r="G35" s="21"/>
      <c r="H35" s="23">
        <f>H33+H34</f>
        <v>24031510</v>
      </c>
      <c r="I35" s="24">
        <f>I33+I34</f>
        <v>1</v>
      </c>
      <c r="J35" s="21"/>
      <c r="K35" s="23">
        <f>K33+K34</f>
        <v>3584554</v>
      </c>
      <c r="L35" s="24">
        <f>L33+L34</f>
        <v>1</v>
      </c>
      <c r="M35" s="21"/>
      <c r="N35" s="23">
        <f>N33+N34</f>
        <v>361637</v>
      </c>
      <c r="O35" s="24">
        <f>O33+O34</f>
        <v>1</v>
      </c>
    </row>
  </sheetData>
  <printOptions/>
  <pageMargins left="0.75" right="0.75" top="1" bottom="1" header="0.5" footer="0.5"/>
  <pageSetup fitToHeight="1" fitToWidth="1" horizontalDpi="600" verticalDpi="600" orientation="landscape" scale="92" r:id="rId1"/>
  <headerFooter alignWithMargins="0">
    <oddFooter>&amp;L&amp;"Verdana,Regular"California Department of Insurance&amp;C&amp;"Verdana,Regular"January 2, 2009&amp;R&amp;"Verdana,Regular"Rate Specialist Bureau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52"/>
  <sheetViews>
    <sheetView workbookViewId="0" topLeftCell="A1">
      <selection activeCell="A1" sqref="A1:I1"/>
    </sheetView>
  </sheetViews>
  <sheetFormatPr defaultColWidth="9.140625" defaultRowHeight="12.75"/>
  <cols>
    <col min="2" max="2" width="1.7109375" style="0" customWidth="1"/>
    <col min="3" max="3" width="20.7109375" style="0" customWidth="1"/>
    <col min="4" max="4" width="4.7109375" style="0" customWidth="1"/>
    <col min="5" max="5" width="13.7109375" style="0" customWidth="1"/>
    <col min="6" max="6" width="4.7109375" style="0" customWidth="1"/>
    <col min="7" max="7" width="13.7109375" style="0" customWidth="1"/>
    <col min="8" max="8" width="4.7109375" style="0" customWidth="1"/>
    <col min="9" max="9" width="12.7109375" style="0" customWidth="1"/>
  </cols>
  <sheetData>
    <row r="1" spans="1:9" ht="23.25">
      <c r="A1" s="39" t="s">
        <v>109</v>
      </c>
      <c r="B1" s="39"/>
      <c r="C1" s="39"/>
      <c r="D1" s="39"/>
      <c r="E1" s="39"/>
      <c r="F1" s="39"/>
      <c r="G1" s="39"/>
      <c r="H1" s="39"/>
      <c r="I1" s="39"/>
    </row>
    <row r="2" spans="1:9" ht="18">
      <c r="A2" s="40" t="s">
        <v>128</v>
      </c>
      <c r="B2" s="40"/>
      <c r="C2" s="40"/>
      <c r="D2" s="40"/>
      <c r="E2" s="40"/>
      <c r="F2" s="40"/>
      <c r="G2" s="40"/>
      <c r="H2" s="40"/>
      <c r="I2" s="40"/>
    </row>
    <row r="4" spans="1:9" ht="12.75">
      <c r="A4" s="26" t="s">
        <v>115</v>
      </c>
      <c r="C4" s="26" t="s">
        <v>116</v>
      </c>
      <c r="D4" s="25"/>
      <c r="E4" s="22" t="s">
        <v>103</v>
      </c>
      <c r="F4" s="22"/>
      <c r="G4" s="22" t="s">
        <v>104</v>
      </c>
      <c r="H4" s="22"/>
      <c r="I4" s="22" t="s">
        <v>105</v>
      </c>
    </row>
    <row r="5" spans="1:9" ht="12.75">
      <c r="A5" s="26"/>
      <c r="C5" s="26"/>
      <c r="D5" s="25"/>
      <c r="E5" s="22" t="s">
        <v>100</v>
      </c>
      <c r="F5" s="22"/>
      <c r="G5" s="22" t="s">
        <v>100</v>
      </c>
      <c r="H5" s="22"/>
      <c r="I5" s="22"/>
    </row>
    <row r="6" spans="1:9" ht="12.75">
      <c r="A6" s="26"/>
      <c r="C6" s="26" t="s">
        <v>87</v>
      </c>
      <c r="D6" s="25"/>
      <c r="E6" s="22" t="s">
        <v>101</v>
      </c>
      <c r="F6" s="22"/>
      <c r="G6" s="22" t="s">
        <v>101</v>
      </c>
      <c r="H6" s="22"/>
      <c r="I6" s="22"/>
    </row>
    <row r="7" spans="1:9" ht="12.75">
      <c r="A7" s="26" t="s">
        <v>87</v>
      </c>
      <c r="C7" s="26" t="s">
        <v>107</v>
      </c>
      <c r="D7" s="25"/>
      <c r="E7" s="22" t="s">
        <v>110</v>
      </c>
      <c r="F7" s="22"/>
      <c r="G7" s="22" t="s">
        <v>110</v>
      </c>
      <c r="H7" s="22"/>
      <c r="I7" s="22" t="s">
        <v>102</v>
      </c>
    </row>
    <row r="8" spans="1:9" ht="12.75">
      <c r="A8" s="27" t="s">
        <v>113</v>
      </c>
      <c r="C8" s="27" t="s">
        <v>108</v>
      </c>
      <c r="D8" s="25"/>
      <c r="E8" s="34">
        <v>2007</v>
      </c>
      <c r="F8" s="22"/>
      <c r="G8" s="34">
        <v>2006</v>
      </c>
      <c r="H8" s="22"/>
      <c r="I8" s="28" t="s">
        <v>106</v>
      </c>
    </row>
    <row r="9" spans="1:9" ht="12.75">
      <c r="A9" s="26">
        <v>1</v>
      </c>
      <c r="C9" s="26" t="s">
        <v>43</v>
      </c>
      <c r="D9" s="25"/>
      <c r="E9" s="29">
        <f>'Leverage Factors'!U11</f>
        <v>1.2053281141663907</v>
      </c>
      <c r="F9" s="29"/>
      <c r="G9" s="29">
        <v>1.3124595861246973</v>
      </c>
      <c r="H9" s="29"/>
      <c r="I9" s="29">
        <f>E9-G9</f>
        <v>-0.10713147195830652</v>
      </c>
    </row>
    <row r="10" spans="1:9" ht="12.75">
      <c r="A10" s="26">
        <v>2</v>
      </c>
      <c r="C10" s="26" t="s">
        <v>44</v>
      </c>
      <c r="D10" s="25"/>
      <c r="E10" s="29">
        <f>'Leverage Factors'!U12</f>
        <v>1.3404759372891621</v>
      </c>
      <c r="F10" s="29"/>
      <c r="G10" s="29">
        <v>1.2225349030085961</v>
      </c>
      <c r="H10" s="29"/>
      <c r="I10" s="29">
        <f aca="true" t="shared" si="0" ref="I10:I52">E10-G10</f>
        <v>0.11794103428056602</v>
      </c>
    </row>
    <row r="11" spans="1:9" ht="12.75">
      <c r="A11" s="26">
        <v>3</v>
      </c>
      <c r="C11" s="26" t="s">
        <v>45</v>
      </c>
      <c r="D11" s="25"/>
      <c r="E11" s="29">
        <f>'Leverage Factors'!U13</f>
        <v>1.2703809476904224</v>
      </c>
      <c r="F11" s="29"/>
      <c r="G11" s="29">
        <v>1.3732284817206764</v>
      </c>
      <c r="H11" s="29"/>
      <c r="I11" s="29">
        <f t="shared" si="0"/>
        <v>-0.10284753403025393</v>
      </c>
    </row>
    <row r="12" spans="1:9" ht="12.75">
      <c r="A12" s="26">
        <v>4</v>
      </c>
      <c r="C12" s="26" t="s">
        <v>46</v>
      </c>
      <c r="D12" s="25"/>
      <c r="E12" s="29">
        <f>'Leverage Factors'!U14</f>
        <v>1.2657636169642492</v>
      </c>
      <c r="F12" s="29"/>
      <c r="G12" s="29">
        <v>1.3424692683317967</v>
      </c>
      <c r="H12" s="29"/>
      <c r="I12" s="29">
        <f t="shared" si="0"/>
        <v>-0.07670565136754748</v>
      </c>
    </row>
    <row r="13" spans="1:9" ht="12.75">
      <c r="A13" s="26">
        <v>5.1</v>
      </c>
      <c r="C13" s="26" t="s">
        <v>96</v>
      </c>
      <c r="D13" s="25"/>
      <c r="E13" s="29">
        <f>'Leverage Factors'!U15</f>
        <v>1.1740191689128887</v>
      </c>
      <c r="F13" s="29"/>
      <c r="G13" s="29">
        <v>1.2206814469515732</v>
      </c>
      <c r="H13" s="29"/>
      <c r="I13" s="29">
        <f t="shared" si="0"/>
        <v>-0.0466622780386845</v>
      </c>
    </row>
    <row r="14" spans="1:9" ht="12.75">
      <c r="A14" s="26">
        <v>5.2</v>
      </c>
      <c r="C14" s="26" t="s">
        <v>97</v>
      </c>
      <c r="D14" s="25"/>
      <c r="E14" s="29">
        <f>'Leverage Factors'!U16</f>
        <v>0.6253063097508985</v>
      </c>
      <c r="F14" s="29"/>
      <c r="G14" s="29">
        <v>0.7067122021894636</v>
      </c>
      <c r="H14" s="29"/>
      <c r="I14" s="29">
        <f t="shared" si="0"/>
        <v>-0.08140589243856511</v>
      </c>
    </row>
    <row r="15" spans="1:9" ht="12.75">
      <c r="A15" s="26">
        <v>5</v>
      </c>
      <c r="C15" s="26" t="s">
        <v>35</v>
      </c>
      <c r="D15" s="25"/>
      <c r="E15" s="29">
        <f>'Leverage Factors'!U17</f>
        <v>0.8739756011851826</v>
      </c>
      <c r="F15" s="29"/>
      <c r="G15" s="29">
        <v>0.946011594955589</v>
      </c>
      <c r="H15" s="29"/>
      <c r="I15" s="29">
        <f t="shared" si="0"/>
        <v>-0.07203599377040637</v>
      </c>
    </row>
    <row r="16" spans="1:9" ht="12.75">
      <c r="A16" s="26">
        <v>6</v>
      </c>
      <c r="C16" s="26" t="s">
        <v>47</v>
      </c>
      <c r="D16" s="25"/>
      <c r="E16" s="29">
        <f>'Leverage Factors'!U18</f>
        <v>0.7740926263185359</v>
      </c>
      <c r="F16" s="29"/>
      <c r="G16" s="29">
        <v>0.8862905057184123</v>
      </c>
      <c r="H16" s="29"/>
      <c r="I16" s="29">
        <f t="shared" si="0"/>
        <v>-0.11219787939987635</v>
      </c>
    </row>
    <row r="17" spans="1:9" ht="12.75">
      <c r="A17" s="26">
        <v>8</v>
      </c>
      <c r="C17" s="26" t="s">
        <v>48</v>
      </c>
      <c r="D17" s="25"/>
      <c r="E17" s="29">
        <f>'Leverage Factors'!U19</f>
        <v>0.96745482842228</v>
      </c>
      <c r="F17" s="29"/>
      <c r="G17" s="29">
        <v>1.015854672253099</v>
      </c>
      <c r="H17" s="29"/>
      <c r="I17" s="29">
        <f t="shared" si="0"/>
        <v>-0.04839984383081897</v>
      </c>
    </row>
    <row r="18" spans="1:9" ht="12.75">
      <c r="A18" s="26">
        <v>9</v>
      </c>
      <c r="C18" s="26" t="s">
        <v>49</v>
      </c>
      <c r="D18" s="25"/>
      <c r="E18" s="29">
        <f>'Leverage Factors'!U20</f>
        <v>1.3102965813120915</v>
      </c>
      <c r="F18" s="29"/>
      <c r="G18" s="29">
        <v>1.3549008748765548</v>
      </c>
      <c r="H18" s="29"/>
      <c r="I18" s="29">
        <f t="shared" si="0"/>
        <v>-0.04460429356446327</v>
      </c>
    </row>
    <row r="19" spans="1:9" ht="12.75">
      <c r="A19" s="26">
        <v>10</v>
      </c>
      <c r="C19" s="26" t="s">
        <v>50</v>
      </c>
      <c r="D19" s="25"/>
      <c r="E19" s="29">
        <f>'Leverage Factors'!U21</f>
        <v>0.379171105029854</v>
      </c>
      <c r="F19" s="29"/>
      <c r="G19" s="29">
        <v>0.4391552406325981</v>
      </c>
      <c r="H19" s="29"/>
      <c r="I19" s="29">
        <f t="shared" si="0"/>
        <v>-0.05998413560274407</v>
      </c>
    </row>
    <row r="20" spans="1:9" ht="12.75">
      <c r="A20" s="26">
        <v>11.1</v>
      </c>
      <c r="C20" s="26" t="s">
        <v>51</v>
      </c>
      <c r="D20" s="25"/>
      <c r="E20" s="29">
        <f>'Leverage Factors'!U22</f>
        <v>0.34326010406070395</v>
      </c>
      <c r="F20" s="29"/>
      <c r="G20" s="29">
        <v>0.39171641448214506</v>
      </c>
      <c r="H20" s="29"/>
      <c r="I20" s="29">
        <f t="shared" si="0"/>
        <v>-0.04845631042144111</v>
      </c>
    </row>
    <row r="21" spans="1:9" ht="12.75">
      <c r="A21" s="26">
        <v>11.2</v>
      </c>
      <c r="C21" s="26" t="s">
        <v>52</v>
      </c>
      <c r="D21" s="25"/>
      <c r="E21" s="29">
        <f>'Leverage Factors'!U23</f>
        <v>0.5921056449244755</v>
      </c>
      <c r="F21" s="29"/>
      <c r="G21" s="29">
        <v>0.664749389302919</v>
      </c>
      <c r="H21" s="29"/>
      <c r="I21" s="29">
        <f t="shared" si="0"/>
        <v>-0.07264374437844356</v>
      </c>
    </row>
    <row r="22" spans="1:9" ht="12.75">
      <c r="A22" s="26">
        <v>11</v>
      </c>
      <c r="C22" s="26" t="s">
        <v>118</v>
      </c>
      <c r="D22" s="25"/>
      <c r="E22" s="29">
        <f>'Leverage Factors'!U24</f>
        <v>0.5065054772235283</v>
      </c>
      <c r="F22" s="29"/>
      <c r="G22" s="29">
        <v>0.5700720461666614</v>
      </c>
      <c r="H22" s="29"/>
      <c r="I22" s="29">
        <f>E22-G22</f>
        <v>-0.06356656894313306</v>
      </c>
    </row>
    <row r="23" spans="1:9" ht="12.75">
      <c r="A23" s="26">
        <v>12</v>
      </c>
      <c r="C23" s="26" t="s">
        <v>53</v>
      </c>
      <c r="D23" s="25"/>
      <c r="E23" s="29">
        <f>'Leverage Factors'!U25</f>
        <v>1</v>
      </c>
      <c r="F23" s="29"/>
      <c r="G23" s="29">
        <v>1</v>
      </c>
      <c r="H23" s="29"/>
      <c r="I23" s="29">
        <f t="shared" si="0"/>
        <v>0</v>
      </c>
    </row>
    <row r="24" spans="1:9" ht="12.75">
      <c r="A24" s="26">
        <v>13</v>
      </c>
      <c r="C24" s="26" t="s">
        <v>54</v>
      </c>
      <c r="D24" s="25"/>
      <c r="E24" s="29">
        <f>'Leverage Factors'!U26</f>
        <v>1.196119728625828</v>
      </c>
      <c r="F24" s="29"/>
      <c r="G24" s="29">
        <v>1.172866504645048</v>
      </c>
      <c r="H24" s="29"/>
      <c r="I24" s="29">
        <f t="shared" si="0"/>
        <v>0.023253223980780113</v>
      </c>
    </row>
    <row r="25" spans="1:9" ht="12.75">
      <c r="A25" s="26">
        <v>14</v>
      </c>
      <c r="C25" s="26" t="s">
        <v>55</v>
      </c>
      <c r="D25" s="25"/>
      <c r="E25" s="29">
        <f>'Leverage Factors'!U27</f>
        <v>1.4941884229732931</v>
      </c>
      <c r="F25" s="29"/>
      <c r="G25" s="29">
        <v>1.4257221984192432</v>
      </c>
      <c r="H25" s="29"/>
      <c r="I25" s="29">
        <f t="shared" si="0"/>
        <v>0.06846622455404994</v>
      </c>
    </row>
    <row r="26" spans="1:9" ht="12.75">
      <c r="A26" s="26">
        <v>15</v>
      </c>
      <c r="C26" s="26" t="s">
        <v>56</v>
      </c>
      <c r="D26" s="25"/>
      <c r="E26" s="29">
        <f>'Leverage Factors'!U28</f>
        <v>0.49421934669329204</v>
      </c>
      <c r="F26" s="29"/>
      <c r="G26" s="29">
        <v>0.5232743567558069</v>
      </c>
      <c r="H26" s="29"/>
      <c r="I26" s="29">
        <f t="shared" si="0"/>
        <v>-0.029055010062514874</v>
      </c>
    </row>
    <row r="27" spans="1:9" ht="12.75">
      <c r="A27" s="26">
        <v>16</v>
      </c>
      <c r="C27" s="26" t="s">
        <v>57</v>
      </c>
      <c r="D27" s="25"/>
      <c r="E27" s="29">
        <f>'Leverage Factors'!U29</f>
        <v>0.5425638907549015</v>
      </c>
      <c r="F27" s="29"/>
      <c r="G27" s="29">
        <v>0.64113616012853</v>
      </c>
      <c r="H27" s="29"/>
      <c r="I27" s="29">
        <f t="shared" si="0"/>
        <v>-0.09857226937362851</v>
      </c>
    </row>
    <row r="28" spans="1:9" ht="12.75">
      <c r="A28" s="26">
        <v>17.1</v>
      </c>
      <c r="C28" s="26" t="s">
        <v>58</v>
      </c>
      <c r="D28" s="25"/>
      <c r="E28" s="29">
        <f>'Leverage Factors'!U30</f>
        <v>0.49628016668889796</v>
      </c>
      <c r="F28" s="29"/>
      <c r="G28" s="29">
        <v>0.5631123487183157</v>
      </c>
      <c r="H28" s="29"/>
      <c r="I28" s="29">
        <f t="shared" si="0"/>
        <v>-0.06683218202941776</v>
      </c>
    </row>
    <row r="29" spans="1:9" ht="12.75">
      <c r="A29" s="26">
        <v>17.2</v>
      </c>
      <c r="C29" s="26" t="s">
        <v>59</v>
      </c>
      <c r="D29" s="25"/>
      <c r="E29" s="29">
        <f>'Leverage Factors'!U31</f>
        <v>0.5941427808698614</v>
      </c>
      <c r="F29" s="29"/>
      <c r="G29" s="29">
        <v>0.6940703219264366</v>
      </c>
      <c r="H29" s="29"/>
      <c r="I29" s="29">
        <f t="shared" si="0"/>
        <v>-0.0999275410565752</v>
      </c>
    </row>
    <row r="30" spans="1:9" ht="12.75">
      <c r="A30" s="26">
        <v>17</v>
      </c>
      <c r="C30" s="26" t="s">
        <v>119</v>
      </c>
      <c r="D30" s="25"/>
      <c r="E30" s="29">
        <f>'Leverage Factors'!U32</f>
        <v>0.527328653249882</v>
      </c>
      <c r="F30" s="29"/>
      <c r="G30" s="29">
        <v>0.6047835583797927</v>
      </c>
      <c r="H30" s="29"/>
      <c r="I30" s="29">
        <f>E30-G30</f>
        <v>-0.07745490512991071</v>
      </c>
    </row>
    <row r="31" spans="1:9" ht="12.75">
      <c r="A31" s="26">
        <v>18.1</v>
      </c>
      <c r="C31" s="26" t="s">
        <v>60</v>
      </c>
      <c r="D31" s="25"/>
      <c r="E31" s="29">
        <f>'Leverage Factors'!U33</f>
        <v>0.3571249397408987</v>
      </c>
      <c r="F31" s="29"/>
      <c r="G31" s="29">
        <v>0.38996013169688604</v>
      </c>
      <c r="H31" s="29"/>
      <c r="I31" s="29">
        <f t="shared" si="0"/>
        <v>-0.03283519195598733</v>
      </c>
    </row>
    <row r="32" spans="1:9" ht="12.75">
      <c r="A32" s="26">
        <v>18.2</v>
      </c>
      <c r="C32" s="26" t="s">
        <v>61</v>
      </c>
      <c r="D32" s="25"/>
      <c r="E32" s="29">
        <f>'Leverage Factors'!U34</f>
        <v>0.6908068162493121</v>
      </c>
      <c r="F32" s="29"/>
      <c r="G32" s="29">
        <v>0.7909188303325891</v>
      </c>
      <c r="H32" s="29"/>
      <c r="I32" s="29">
        <f t="shared" si="0"/>
        <v>-0.10011201408327708</v>
      </c>
    </row>
    <row r="33" spans="1:9" ht="12.75">
      <c r="A33" s="26">
        <v>18</v>
      </c>
      <c r="C33" s="26" t="s">
        <v>120</v>
      </c>
      <c r="D33" s="25"/>
      <c r="E33" s="29">
        <f>'Leverage Factors'!U35</f>
        <v>0.3854705106822135</v>
      </c>
      <c r="F33" s="29"/>
      <c r="G33" s="29">
        <v>0.42155889251345147</v>
      </c>
      <c r="H33" s="29"/>
      <c r="I33" s="29">
        <f>E33-G33</f>
        <v>-0.03608838183123797</v>
      </c>
    </row>
    <row r="34" spans="1:9" ht="12.75">
      <c r="A34" s="26">
        <v>19.2</v>
      </c>
      <c r="C34" s="26" t="s">
        <v>62</v>
      </c>
      <c r="D34" s="25"/>
      <c r="E34" s="29">
        <f>'Leverage Factors'!U36</f>
        <v>1.0580057929791054</v>
      </c>
      <c r="F34" s="29"/>
      <c r="G34" s="29">
        <v>1.1506618462029965</v>
      </c>
      <c r="H34" s="29"/>
      <c r="I34" s="29">
        <f t="shared" si="0"/>
        <v>-0.09265605322389114</v>
      </c>
    </row>
    <row r="35" spans="1:9" ht="12.75">
      <c r="A35" s="26">
        <v>19.4</v>
      </c>
      <c r="C35" s="26" t="s">
        <v>63</v>
      </c>
      <c r="D35" s="25"/>
      <c r="E35" s="29">
        <f>'Leverage Factors'!U37</f>
        <v>0.8116071772876176</v>
      </c>
      <c r="F35" s="29"/>
      <c r="G35" s="29">
        <v>0.8939479148798679</v>
      </c>
      <c r="H35" s="29"/>
      <c r="I35" s="29">
        <f t="shared" si="0"/>
        <v>-0.08234073759225036</v>
      </c>
    </row>
    <row r="36" spans="1:9" ht="12.75">
      <c r="A36" s="26">
        <v>21.1</v>
      </c>
      <c r="C36" s="26" t="s">
        <v>98</v>
      </c>
      <c r="D36" s="25"/>
      <c r="E36" s="29">
        <f>'Leverage Factors'!U38</f>
        <v>1.6870209262570934</v>
      </c>
      <c r="F36" s="29"/>
      <c r="G36" s="29">
        <v>1.8331804165515553</v>
      </c>
      <c r="H36" s="29"/>
      <c r="I36" s="29">
        <f t="shared" si="0"/>
        <v>-0.14615949029446185</v>
      </c>
    </row>
    <row r="37" spans="1:9" ht="12.75">
      <c r="A37" s="26">
        <v>21.2</v>
      </c>
      <c r="C37" s="26" t="s">
        <v>99</v>
      </c>
      <c r="D37" s="25"/>
      <c r="E37" s="29">
        <f>'Leverage Factors'!U39</f>
        <v>1.3470056290067762</v>
      </c>
      <c r="F37" s="29"/>
      <c r="G37" s="29">
        <v>1.5315900414923191</v>
      </c>
      <c r="H37" s="29"/>
      <c r="I37" s="29">
        <f t="shared" si="0"/>
        <v>-0.18458441248554291</v>
      </c>
    </row>
    <row r="38" spans="1:9" ht="12.75">
      <c r="A38" s="26">
        <v>21</v>
      </c>
      <c r="C38" s="26" t="s">
        <v>64</v>
      </c>
      <c r="D38" s="25"/>
      <c r="E38" s="29">
        <f>'Leverage Factors'!U40</f>
        <v>1.6466889951868622</v>
      </c>
      <c r="F38" s="29"/>
      <c r="G38" s="29">
        <v>1.7965445983804067</v>
      </c>
      <c r="H38" s="29"/>
      <c r="I38" s="29">
        <f t="shared" si="0"/>
        <v>-0.14985560319354452</v>
      </c>
    </row>
    <row r="39" spans="1:9" ht="12.75">
      <c r="A39" s="26">
        <v>22</v>
      </c>
      <c r="C39" s="26" t="s">
        <v>65</v>
      </c>
      <c r="D39" s="25"/>
      <c r="E39" s="29">
        <f>'Leverage Factors'!U41</f>
        <v>0.7967649389044686</v>
      </c>
      <c r="F39" s="29"/>
      <c r="G39" s="29">
        <v>0.9731236224190208</v>
      </c>
      <c r="H39" s="29"/>
      <c r="I39" s="29">
        <f t="shared" si="0"/>
        <v>-0.1763586835145522</v>
      </c>
    </row>
    <row r="40" spans="1:9" ht="12.75">
      <c r="A40" s="26">
        <v>23</v>
      </c>
      <c r="C40" s="26" t="s">
        <v>66</v>
      </c>
      <c r="D40" s="25"/>
      <c r="E40" s="29">
        <f>'Leverage Factors'!U42</f>
        <v>0.8846669384914188</v>
      </c>
      <c r="F40" s="29"/>
      <c r="G40" s="29">
        <v>0.9507173795116051</v>
      </c>
      <c r="H40" s="29"/>
      <c r="I40" s="29">
        <f t="shared" si="0"/>
        <v>-0.06605044102018631</v>
      </c>
    </row>
    <row r="41" spans="1:9" ht="12.75">
      <c r="A41" s="26">
        <v>24</v>
      </c>
      <c r="C41" s="26" t="s">
        <v>67</v>
      </c>
      <c r="D41" s="25"/>
      <c r="E41" s="29">
        <f>'Leverage Factors'!U43</f>
        <v>0.9704601631111773</v>
      </c>
      <c r="F41" s="29"/>
      <c r="G41" s="29">
        <v>1.0392057434694009</v>
      </c>
      <c r="H41" s="29"/>
      <c r="I41" s="29">
        <f t="shared" si="0"/>
        <v>-0.06874558035822353</v>
      </c>
    </row>
    <row r="42" spans="1:9" ht="12.75">
      <c r="A42" s="26">
        <v>26</v>
      </c>
      <c r="C42" s="26" t="s">
        <v>68</v>
      </c>
      <c r="D42" s="25"/>
      <c r="E42" s="29">
        <f>'Leverage Factors'!U44</f>
        <v>1.266243452508795</v>
      </c>
      <c r="F42" s="29"/>
      <c r="G42" s="29">
        <v>1.349101670874137</v>
      </c>
      <c r="H42" s="29"/>
      <c r="I42" s="29">
        <f t="shared" si="0"/>
        <v>-0.0828582183653419</v>
      </c>
    </row>
    <row r="43" spans="1:9" ht="12.75">
      <c r="A43" s="26">
        <v>27</v>
      </c>
      <c r="C43" s="26" t="s">
        <v>76</v>
      </c>
      <c r="D43" s="25"/>
      <c r="E43" s="29">
        <f>'Leverage Factors'!U45</f>
        <v>1.1877711215365614</v>
      </c>
      <c r="F43" s="29"/>
      <c r="G43" s="29">
        <v>1.3072073557848154</v>
      </c>
      <c r="H43" s="29"/>
      <c r="I43" s="29">
        <f t="shared" si="0"/>
        <v>-0.119436234248254</v>
      </c>
    </row>
    <row r="44" spans="1:9" ht="12.75">
      <c r="A44" s="26">
        <v>28</v>
      </c>
      <c r="C44" s="26" t="s">
        <v>74</v>
      </c>
      <c r="D44" s="25"/>
      <c r="E44" s="29">
        <f>'Leverage Factors'!U46</f>
        <v>1.0097525407928962</v>
      </c>
      <c r="F44" s="29"/>
      <c r="G44" s="29">
        <v>1.0692515048319706</v>
      </c>
      <c r="H44" s="29"/>
      <c r="I44" s="29">
        <f t="shared" si="0"/>
        <v>-0.0594989640390744</v>
      </c>
    </row>
    <row r="45" spans="1:9" ht="12.75">
      <c r="A45" s="26">
        <v>29</v>
      </c>
      <c r="C45" s="26" t="s">
        <v>69</v>
      </c>
      <c r="D45" s="25"/>
      <c r="E45" s="29">
        <f>'Leverage Factors'!U47</f>
        <v>0.5754703125429138</v>
      </c>
      <c r="F45" s="29"/>
      <c r="G45" s="29">
        <v>0.6530948541099063</v>
      </c>
      <c r="H45" s="29"/>
      <c r="I45" s="29">
        <f t="shared" si="0"/>
        <v>-0.0776245415669925</v>
      </c>
    </row>
    <row r="46" spans="1:9" ht="12.75">
      <c r="A46" s="26">
        <v>30</v>
      </c>
      <c r="C46" s="26" t="s">
        <v>70</v>
      </c>
      <c r="D46" s="25"/>
      <c r="E46" s="29">
        <f>'Leverage Factors'!U48</f>
        <v>0.924327510961485</v>
      </c>
      <c r="F46" s="29"/>
      <c r="G46" s="29">
        <v>0.8703231103852909</v>
      </c>
      <c r="H46" s="29"/>
      <c r="I46" s="29">
        <f t="shared" si="0"/>
        <v>0.054004400576194156</v>
      </c>
    </row>
    <row r="47" spans="1:9" ht="12.75">
      <c r="A47" s="26">
        <v>31</v>
      </c>
      <c r="C47" s="26" t="s">
        <v>71</v>
      </c>
      <c r="D47" s="25"/>
      <c r="E47" s="29">
        <f>'Leverage Factors'!U49</f>
        <v>0.32663750935041336</v>
      </c>
      <c r="F47" s="29"/>
      <c r="G47" s="29">
        <v>0.3833272897251021</v>
      </c>
      <c r="H47" s="29"/>
      <c r="I47" s="29">
        <f t="shared" si="0"/>
        <v>-0.05668978037468875</v>
      </c>
    </row>
    <row r="48" spans="1:9" ht="12.75">
      <c r="A48" s="26">
        <v>32</v>
      </c>
      <c r="C48" s="26" t="s">
        <v>72</v>
      </c>
      <c r="D48" s="25"/>
      <c r="E48" s="29">
        <f>'Leverage Factors'!U50</f>
        <v>0.5139765165597164</v>
      </c>
      <c r="F48" s="29"/>
      <c r="G48" s="29">
        <v>0.6545337468530558</v>
      </c>
      <c r="H48" s="29"/>
      <c r="I48" s="29">
        <f t="shared" si="0"/>
        <v>-0.14055723029333933</v>
      </c>
    </row>
    <row r="49" spans="1:9" ht="12.75">
      <c r="A49" s="26">
        <v>33</v>
      </c>
      <c r="C49" s="26" t="s">
        <v>73</v>
      </c>
      <c r="D49" s="25"/>
      <c r="E49" s="29">
        <f>'Leverage Factors'!U51</f>
        <v>0.7455661078545563</v>
      </c>
      <c r="F49" s="29"/>
      <c r="G49" s="29">
        <v>0.821354799428265</v>
      </c>
      <c r="H49" s="29"/>
      <c r="I49" s="29">
        <f t="shared" si="0"/>
        <v>-0.0757886915737086</v>
      </c>
    </row>
    <row r="50" spans="1:9" ht="12.75">
      <c r="A50" s="27"/>
      <c r="B50" s="27"/>
      <c r="C50" s="27"/>
      <c r="D50" s="30"/>
      <c r="E50" s="31"/>
      <c r="F50" s="31"/>
      <c r="G50" s="31"/>
      <c r="H50" s="31"/>
      <c r="I50" s="31"/>
    </row>
    <row r="51" spans="1:9" ht="12.75">
      <c r="A51" s="26"/>
      <c r="C51" s="26"/>
      <c r="D51" s="25"/>
      <c r="E51" s="29"/>
      <c r="F51" s="29"/>
      <c r="G51" s="29"/>
      <c r="H51" s="29"/>
      <c r="I51" s="29"/>
    </row>
    <row r="52" spans="1:9" ht="12.75">
      <c r="A52" s="26">
        <v>34</v>
      </c>
      <c r="C52" s="26" t="s">
        <v>17</v>
      </c>
      <c r="D52" s="25"/>
      <c r="E52" s="29">
        <f>'Leverage Factors'!U52</f>
        <v>0.8665627611059878</v>
      </c>
      <c r="F52" s="29"/>
      <c r="G52" s="29">
        <v>0.9509169242596536</v>
      </c>
      <c r="H52" s="29"/>
      <c r="I52" s="29">
        <f t="shared" si="0"/>
        <v>-0.08435416315366573</v>
      </c>
    </row>
  </sheetData>
  <mergeCells count="2">
    <mergeCell ref="A1:I1"/>
    <mergeCell ref="A2:I2"/>
  </mergeCells>
  <printOptions/>
  <pageMargins left="0.75" right="0.75" top="0.25" bottom="0.25" header="0.5" footer="0.5"/>
  <pageSetup horizontalDpi="600" verticalDpi="600" orientation="portrait" r:id="rId1"/>
  <headerFooter alignWithMargins="0">
    <oddFooter>&amp;L&amp;"Verdana,Regular"California Dept. of Insurance&amp;C&amp;"Verdana,Regular"January 2, 2009&amp;R&amp;"Verdana,Regular"Rate Specialist Bureau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 Leverage Factors 2007</dc:title>
  <dc:subject>CA Leverage Factors 2007</dc:subject>
  <dc:creator>Department of Insurance</dc:creator>
  <cp:keywords/>
  <dc:description/>
  <cp:lastModifiedBy>hirschhornw</cp:lastModifiedBy>
  <cp:lastPrinted>2009-01-02T22:55:22Z</cp:lastPrinted>
  <dcterms:created xsi:type="dcterms:W3CDTF">1998-09-25T21:39:53Z</dcterms:created>
  <dcterms:modified xsi:type="dcterms:W3CDTF">2009-01-02T22:55:48Z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